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itallios\Calculs\"/>
    </mc:Choice>
  </mc:AlternateContent>
  <xr:revisionPtr revIDLastSave="0" documentId="13_ncr:1_{43EB96AF-A7BB-4555-B20B-88307592E5D0}" xr6:coauthVersionLast="47" xr6:coauthVersionMax="47" xr10:uidLastSave="{00000000-0000-0000-0000-000000000000}"/>
  <bookViews>
    <workbookView xWindow="38290" yWindow="-70" windowWidth="38620" windowHeight="21100" tabRatio="894" activeTab="2" xr2:uid="{2BBEF460-72D1-4CAF-90D0-7C165D61A907}"/>
  </bookViews>
  <sheets>
    <sheet name="Files A" sheetId="1" r:id="rId1"/>
    <sheet name="Files B" sheetId="3" r:id="rId2"/>
    <sheet name="Files A-Piano" sheetId="4" r:id="rId3"/>
    <sheet name="Files B-Piano" sheetId="5" r:id="rId4"/>
    <sheet name="Files A-HS" sheetId="6" r:id="rId5"/>
    <sheet name="Files B-HS" sheetId="7" r:id="rId6"/>
    <sheet name="Files A-Middle strip" sheetId="8" r:id="rId7"/>
    <sheet name="Files B-Middle strip" sheetId="9" r:id="rId8"/>
    <sheet name="Files A-Middle strip Piano" sheetId="10" r:id="rId9"/>
    <sheet name="Files B-Middle strip Piano" sheetId="11" r:id="rId10"/>
    <sheet name="Files A-Middle strip HS" sheetId="12" r:id="rId11"/>
    <sheet name="Files B-Middle strip HS" sheetId="13" r:id="rId12"/>
  </sheets>
  <definedNames>
    <definedName name="_xlnm.Print_Area" localSheetId="0">'Files A'!$R$2:$AI$65</definedName>
    <definedName name="_xlnm.Print_Area" localSheetId="4">'Files A-HS'!$A$1:$AP$65</definedName>
    <definedName name="_xlnm.Print_Area" localSheetId="6">'Files A-Middle strip'!$AJ$2:$AQ$54</definedName>
    <definedName name="_xlnm.Print_Area" localSheetId="10">'Files A-Middle strip HS'!$A$1:$AQ$54</definedName>
    <definedName name="_xlnm.Print_Area" localSheetId="8">'Files A-Middle strip Piano'!$A$1:$BK$54</definedName>
    <definedName name="_xlnm.Print_Area" localSheetId="2">'Files A-Piano'!$A$1:$BJ$65</definedName>
    <definedName name="_xlnm.Print_Area" localSheetId="1">'Files B'!$R$2:$AI$61</definedName>
    <definedName name="_xlnm.Print_Area" localSheetId="5">'Files B-HS'!$A$1:$AH$61</definedName>
    <definedName name="_xlnm.Print_Area" localSheetId="7">'Files B-Middle strip'!$AJ$2:$AQ$42</definedName>
    <definedName name="_xlnm.Print_Area" localSheetId="11">'Files B-Middle strip HS'!$A$1:$AI$42</definedName>
    <definedName name="_xlnm.Print_Area" localSheetId="9">'Files B-Middle strip Piano'!$A$1:$BK$42</definedName>
    <definedName name="_xlnm.Print_Area" localSheetId="3">'Files B-Piano'!$A$1:$BK$61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" i="4" l="1"/>
  <c r="BL6" i="4"/>
  <c r="BL9" i="4"/>
  <c r="BL10" i="4"/>
  <c r="BL11" i="4"/>
  <c r="BL12" i="4"/>
  <c r="BL13" i="4"/>
  <c r="BL14" i="4"/>
  <c r="BL15" i="4"/>
  <c r="BL16" i="4"/>
  <c r="BL17" i="4"/>
  <c r="BL18" i="4"/>
  <c r="BL19" i="4"/>
  <c r="BL21" i="4"/>
  <c r="BL22" i="4"/>
  <c r="BL23" i="4"/>
  <c r="BL24" i="4"/>
  <c r="BL25" i="4"/>
  <c r="BL26" i="4"/>
  <c r="BL27" i="4"/>
  <c r="BL28" i="4"/>
  <c r="BL29" i="4"/>
  <c r="BL30" i="4"/>
  <c r="BL31" i="4"/>
  <c r="BL4" i="4"/>
  <c r="Y4" i="7" l="1"/>
  <c r="AA15" i="7"/>
  <c r="AA5" i="7"/>
  <c r="AA58" i="6"/>
  <c r="AA10" i="6"/>
  <c r="AA5" i="6"/>
  <c r="AA64" i="6" l="1"/>
  <c r="I53" i="8" l="1"/>
  <c r="G53" i="8"/>
  <c r="I37" i="8"/>
  <c r="G37" i="8"/>
  <c r="I35" i="8"/>
  <c r="G35" i="8"/>
  <c r="I33" i="8"/>
  <c r="G33" i="8"/>
  <c r="I31" i="8"/>
  <c r="G31" i="8"/>
  <c r="I29" i="8"/>
  <c r="G29" i="8"/>
  <c r="I25" i="8"/>
  <c r="G25" i="8"/>
  <c r="I23" i="8"/>
  <c r="G23" i="8"/>
  <c r="I21" i="8"/>
  <c r="G21" i="8"/>
  <c r="I19" i="8"/>
  <c r="G19" i="8"/>
  <c r="I17" i="8"/>
  <c r="G17" i="8"/>
  <c r="G14" i="8"/>
  <c r="I13" i="8"/>
  <c r="G13" i="8"/>
  <c r="G12" i="8"/>
  <c r="I11" i="8"/>
  <c r="G11" i="8"/>
  <c r="I9" i="8"/>
  <c r="G9" i="8"/>
  <c r="I7" i="8"/>
  <c r="G7" i="8"/>
  <c r="I5" i="8"/>
  <c r="G5" i="8"/>
  <c r="AX61" i="5"/>
  <c r="AX60" i="5"/>
  <c r="AX59" i="5"/>
  <c r="AY14" i="11"/>
  <c r="AB42" i="11"/>
  <c r="AB41" i="11"/>
  <c r="AB40" i="11"/>
  <c r="AB39" i="11"/>
  <c r="AB38" i="11"/>
  <c r="AB37" i="11"/>
  <c r="AB36" i="11"/>
  <c r="AB35" i="11"/>
  <c r="AB34" i="11"/>
  <c r="AB32" i="11"/>
  <c r="AB31" i="11"/>
  <c r="AB30" i="11"/>
  <c r="AB29" i="11"/>
  <c r="AB28" i="11"/>
  <c r="AB27" i="11"/>
  <c r="AB26" i="11"/>
  <c r="AB25" i="11"/>
  <c r="AB24" i="11"/>
  <c r="AB22" i="11"/>
  <c r="AB21" i="11"/>
  <c r="AB20" i="11"/>
  <c r="AB19" i="11"/>
  <c r="AB18" i="11"/>
  <c r="AB17" i="11"/>
  <c r="AB16" i="11"/>
  <c r="AB15" i="11"/>
  <c r="AB14" i="11"/>
  <c r="AB12" i="11"/>
  <c r="AB11" i="11"/>
  <c r="AB10" i="11"/>
  <c r="AB9" i="11"/>
  <c r="AB8" i="11"/>
  <c r="AB7" i="11"/>
  <c r="AB6" i="11"/>
  <c r="AB5" i="11"/>
  <c r="AB4" i="11"/>
  <c r="AB54" i="10"/>
  <c r="AB53" i="10"/>
  <c r="AB52" i="10"/>
  <c r="AB50" i="10"/>
  <c r="AB49" i="10"/>
  <c r="AB48" i="10"/>
  <c r="AB47" i="10"/>
  <c r="AB46" i="10"/>
  <c r="AB45" i="10"/>
  <c r="AB44" i="10"/>
  <c r="AB43" i="10"/>
  <c r="AB42" i="10"/>
  <c r="AB41" i="10"/>
  <c r="AB40" i="10"/>
  <c r="AB38" i="10"/>
  <c r="AB37" i="10"/>
  <c r="AB36" i="10"/>
  <c r="AB35" i="10"/>
  <c r="AB34" i="10"/>
  <c r="AB33" i="10"/>
  <c r="AB32" i="10"/>
  <c r="AB31" i="10"/>
  <c r="AB30" i="10"/>
  <c r="AB29" i="10"/>
  <c r="AB28" i="10"/>
  <c r="AB26" i="10"/>
  <c r="AB25" i="10"/>
  <c r="AB24" i="10"/>
  <c r="AB23" i="10"/>
  <c r="AB22" i="10"/>
  <c r="AB21" i="10"/>
  <c r="AB20" i="10"/>
  <c r="AB19" i="10"/>
  <c r="AB18" i="10"/>
  <c r="AB17" i="10"/>
  <c r="AB16" i="10"/>
  <c r="AB14" i="10"/>
  <c r="AB13" i="10"/>
  <c r="AB12" i="10"/>
  <c r="AB11" i="10"/>
  <c r="AB10" i="10"/>
  <c r="AB9" i="10"/>
  <c r="AB8" i="10"/>
  <c r="AB7" i="10"/>
  <c r="AB6" i="10"/>
  <c r="AB5" i="10"/>
  <c r="AB4" i="10"/>
  <c r="W7" i="10"/>
  <c r="AA49" i="12" l="1"/>
  <c r="AA47" i="12"/>
  <c r="AA45" i="12"/>
  <c r="AA13" i="12"/>
  <c r="AU42" i="11"/>
  <c r="AU41" i="11"/>
  <c r="AU40" i="11"/>
  <c r="AU39" i="11"/>
  <c r="AU38" i="11"/>
  <c r="AU37" i="11"/>
  <c r="AU36" i="11"/>
  <c r="AU35" i="11"/>
  <c r="AU34" i="11"/>
  <c r="AU32" i="11"/>
  <c r="AU31" i="11"/>
  <c r="AU30" i="11"/>
  <c r="AU29" i="11"/>
  <c r="AU28" i="11"/>
  <c r="AU27" i="11"/>
  <c r="AU26" i="11"/>
  <c r="AU25" i="11"/>
  <c r="AU24" i="11"/>
  <c r="AU22" i="11"/>
  <c r="AU21" i="11"/>
  <c r="AU20" i="11"/>
  <c r="AU19" i="11"/>
  <c r="AU18" i="11"/>
  <c r="AU17" i="11"/>
  <c r="AU16" i="11"/>
  <c r="AU15" i="11"/>
  <c r="AU14" i="11"/>
  <c r="AU12" i="11"/>
  <c r="AU11" i="11"/>
  <c r="AU10" i="11"/>
  <c r="AU9" i="11"/>
  <c r="AU8" i="11"/>
  <c r="AU7" i="11"/>
  <c r="AU6" i="11"/>
  <c r="AU5" i="11"/>
  <c r="AU4" i="11"/>
  <c r="BF42" i="11"/>
  <c r="BG42" i="11" s="1"/>
  <c r="BC42" i="11"/>
  <c r="AY42" i="11"/>
  <c r="BK42" i="11" s="1"/>
  <c r="AW42" i="11"/>
  <c r="AZ42" i="11" s="1"/>
  <c r="AV42" i="11"/>
  <c r="BI41" i="11"/>
  <c r="BJ41" i="11" s="1"/>
  <c r="AW41" i="11"/>
  <c r="AV41" i="11"/>
  <c r="AZ40" i="11" s="1"/>
  <c r="BD40" i="11" s="1"/>
  <c r="BF40" i="11"/>
  <c r="BG40" i="11" s="1"/>
  <c r="BC40" i="11"/>
  <c r="AY40" i="11"/>
  <c r="BI40" i="11" s="1"/>
  <c r="BJ40" i="11" s="1"/>
  <c r="AX40" i="11"/>
  <c r="AW40" i="11"/>
  <c r="AV40" i="11"/>
  <c r="BI39" i="11"/>
  <c r="BJ39" i="11" s="1"/>
  <c r="AW39" i="11"/>
  <c r="AX39" i="11" s="1"/>
  <c r="AV39" i="11"/>
  <c r="BF38" i="11"/>
  <c r="BG38" i="11" s="1"/>
  <c r="BC38" i="11"/>
  <c r="BD38" i="11" s="1"/>
  <c r="AZ38" i="11"/>
  <c r="AY38" i="11"/>
  <c r="BK38" i="11" s="1"/>
  <c r="AW38" i="11"/>
  <c r="AV38" i="11"/>
  <c r="AX38" i="11" s="1"/>
  <c r="BI37" i="11"/>
  <c r="BJ37" i="11" s="1"/>
  <c r="AX37" i="11"/>
  <c r="AW37" i="11"/>
  <c r="AV37" i="11"/>
  <c r="BI36" i="11"/>
  <c r="BJ36" i="11" s="1"/>
  <c r="BH36" i="11"/>
  <c r="BF36" i="11"/>
  <c r="BG36" i="11" s="1"/>
  <c r="BC36" i="11"/>
  <c r="BD36" i="11" s="1"/>
  <c r="AZ36" i="11"/>
  <c r="BA36" i="11" s="1"/>
  <c r="AY36" i="11"/>
  <c r="BK36" i="11" s="1"/>
  <c r="AW36" i="11"/>
  <c r="AV36" i="11"/>
  <c r="AX36" i="11" s="1"/>
  <c r="BI35" i="11"/>
  <c r="BJ35" i="11" s="1"/>
  <c r="AW35" i="11"/>
  <c r="AV35" i="11"/>
  <c r="AX35" i="11" s="1"/>
  <c r="BK34" i="11"/>
  <c r="BI34" i="11"/>
  <c r="BJ34" i="11" s="1"/>
  <c r="BH34" i="11"/>
  <c r="BF34" i="11"/>
  <c r="BG34" i="11" s="1"/>
  <c r="BC34" i="11"/>
  <c r="BD34" i="11" s="1"/>
  <c r="AY34" i="11"/>
  <c r="AW34" i="11"/>
  <c r="AV34" i="11"/>
  <c r="AZ34" i="11" s="1"/>
  <c r="BA34" i="11" s="1"/>
  <c r="BF32" i="11"/>
  <c r="BG32" i="11" s="1"/>
  <c r="BC32" i="11"/>
  <c r="BD32" i="11" s="1"/>
  <c r="AY32" i="11"/>
  <c r="BK32" i="11" s="1"/>
  <c r="AW32" i="11"/>
  <c r="AZ32" i="11" s="1"/>
  <c r="AV32" i="11"/>
  <c r="AX32" i="11" s="1"/>
  <c r="BI31" i="11"/>
  <c r="BJ31" i="11" s="1"/>
  <c r="AW31" i="11"/>
  <c r="AV31" i="11"/>
  <c r="AX31" i="11" s="1"/>
  <c r="BH30" i="11"/>
  <c r="BF30" i="11"/>
  <c r="BG30" i="11" s="1"/>
  <c r="BC30" i="11"/>
  <c r="AY30" i="11"/>
  <c r="BK30" i="11" s="1"/>
  <c r="AW30" i="11"/>
  <c r="AV30" i="11"/>
  <c r="AZ30" i="11" s="1"/>
  <c r="BI29" i="11"/>
  <c r="BJ29" i="11" s="1"/>
  <c r="AW29" i="11"/>
  <c r="AX29" i="11" s="1"/>
  <c r="AV29" i="11"/>
  <c r="BF28" i="11"/>
  <c r="BG28" i="11" s="1"/>
  <c r="BC28" i="11"/>
  <c r="AY28" i="11"/>
  <c r="BK28" i="11" s="1"/>
  <c r="AW28" i="11"/>
  <c r="AV28" i="11"/>
  <c r="AZ28" i="11" s="1"/>
  <c r="BA28" i="11" s="1"/>
  <c r="BI27" i="11"/>
  <c r="BJ27" i="11" s="1"/>
  <c r="AX27" i="11"/>
  <c r="AW27" i="11"/>
  <c r="AV27" i="11"/>
  <c r="BI26" i="11"/>
  <c r="BJ26" i="11" s="1"/>
  <c r="BH26" i="11"/>
  <c r="BF26" i="11"/>
  <c r="BG26" i="11" s="1"/>
  <c r="BC26" i="11"/>
  <c r="AY26" i="11"/>
  <c r="BK26" i="11" s="1"/>
  <c r="AW26" i="11"/>
  <c r="AV26" i="11"/>
  <c r="AZ26" i="11" s="1"/>
  <c r="BI25" i="11"/>
  <c r="BJ25" i="11" s="1"/>
  <c r="AW25" i="11"/>
  <c r="AV25" i="11"/>
  <c r="AX25" i="11" s="1"/>
  <c r="BI24" i="11"/>
  <c r="BJ24" i="11" s="1"/>
  <c r="BH24" i="11"/>
  <c r="BF24" i="11"/>
  <c r="BG24" i="11" s="1"/>
  <c r="BC24" i="11"/>
  <c r="AY24" i="11"/>
  <c r="BK24" i="11" s="1"/>
  <c r="AW24" i="11"/>
  <c r="AV24" i="11"/>
  <c r="AX24" i="11" s="1"/>
  <c r="BF22" i="11"/>
  <c r="BG22" i="11" s="1"/>
  <c r="BC22" i="11"/>
  <c r="AY22" i="11"/>
  <c r="BK22" i="11" s="1"/>
  <c r="AW22" i="11"/>
  <c r="AV22" i="11"/>
  <c r="AX22" i="11" s="1"/>
  <c r="BI21" i="11"/>
  <c r="BJ21" i="11" s="1"/>
  <c r="AW21" i="11"/>
  <c r="AX21" i="11" s="1"/>
  <c r="AV21" i="11"/>
  <c r="BF20" i="11"/>
  <c r="BG20" i="11" s="1"/>
  <c r="BC20" i="11"/>
  <c r="AY20" i="11"/>
  <c r="BK20" i="11" s="1"/>
  <c r="AW20" i="11"/>
  <c r="AZ20" i="11" s="1"/>
  <c r="BD20" i="11" s="1"/>
  <c r="AV20" i="11"/>
  <c r="BI19" i="11"/>
  <c r="BJ19" i="11" s="1"/>
  <c r="AX19" i="11"/>
  <c r="AW19" i="11"/>
  <c r="AV19" i="11"/>
  <c r="BF18" i="11"/>
  <c r="BG18" i="11" s="1"/>
  <c r="BC18" i="11"/>
  <c r="BD18" i="11" s="1"/>
  <c r="AZ18" i="11"/>
  <c r="AY18" i="11"/>
  <c r="BI18" i="11" s="1"/>
  <c r="BJ18" i="11" s="1"/>
  <c r="AX18" i="11"/>
  <c r="AW18" i="11"/>
  <c r="AV18" i="11"/>
  <c r="BI17" i="11"/>
  <c r="BJ17" i="11" s="1"/>
  <c r="AX17" i="11"/>
  <c r="AW17" i="11"/>
  <c r="AV17" i="11"/>
  <c r="BF16" i="11"/>
  <c r="BC16" i="11"/>
  <c r="BD16" i="11" s="1"/>
  <c r="AZ16" i="11"/>
  <c r="AY16" i="11"/>
  <c r="BK16" i="11" s="1"/>
  <c r="AW16" i="11"/>
  <c r="AV16" i="11"/>
  <c r="AX16" i="11" s="1"/>
  <c r="BI15" i="11"/>
  <c r="BJ15" i="11" s="1"/>
  <c r="AX15" i="11"/>
  <c r="AW15" i="11"/>
  <c r="AV15" i="11"/>
  <c r="BI14" i="11"/>
  <c r="BJ14" i="11" s="1"/>
  <c r="BH14" i="11"/>
  <c r="BF14" i="11"/>
  <c r="BG14" i="11" s="1"/>
  <c r="BC14" i="11"/>
  <c r="BD14" i="11" s="1"/>
  <c r="BA14" i="11"/>
  <c r="AZ14" i="11"/>
  <c r="BK14" i="11"/>
  <c r="AW14" i="11"/>
  <c r="AV14" i="11"/>
  <c r="AX14" i="11" s="1"/>
  <c r="BF12" i="11"/>
  <c r="BC12" i="11"/>
  <c r="AY12" i="11"/>
  <c r="BK12" i="11" s="1"/>
  <c r="AW12" i="11"/>
  <c r="AZ12" i="11" s="1"/>
  <c r="AV12" i="11"/>
  <c r="BI11" i="11"/>
  <c r="BJ11" i="11" s="1"/>
  <c r="AX11" i="11"/>
  <c r="AW11" i="11"/>
  <c r="AV11" i="11"/>
  <c r="BF10" i="11"/>
  <c r="BG10" i="11" s="1"/>
  <c r="BC10" i="11"/>
  <c r="AZ10" i="11"/>
  <c r="BD10" i="11" s="1"/>
  <c r="AY10" i="11"/>
  <c r="BK10" i="11" s="1"/>
  <c r="AX10" i="11"/>
  <c r="AW10" i="11"/>
  <c r="AV10" i="11"/>
  <c r="BI9" i="11"/>
  <c r="BJ9" i="11" s="1"/>
  <c r="AW9" i="11"/>
  <c r="AX9" i="11" s="1"/>
  <c r="AV9" i="11"/>
  <c r="BF8" i="11"/>
  <c r="BG8" i="11" s="1"/>
  <c r="BC8" i="11"/>
  <c r="AY8" i="11"/>
  <c r="BK8" i="11" s="1"/>
  <c r="AW8" i="11"/>
  <c r="AV8" i="11"/>
  <c r="AZ8" i="11" s="1"/>
  <c r="BI7" i="11"/>
  <c r="BJ7" i="11" s="1"/>
  <c r="AX7" i="11"/>
  <c r="AW7" i="11"/>
  <c r="AV7" i="11"/>
  <c r="BF6" i="11"/>
  <c r="BG6" i="11" s="1"/>
  <c r="BC6" i="11"/>
  <c r="BD6" i="11" s="1"/>
  <c r="AZ6" i="11"/>
  <c r="BA6" i="11" s="1"/>
  <c r="AY6" i="11"/>
  <c r="BK6" i="11" s="1"/>
  <c r="AW6" i="11"/>
  <c r="AV6" i="11"/>
  <c r="AX6" i="11" s="1"/>
  <c r="BI5" i="11"/>
  <c r="BJ5" i="11" s="1"/>
  <c r="AW5" i="11"/>
  <c r="AV5" i="11"/>
  <c r="AX5" i="11" s="1"/>
  <c r="BH4" i="11"/>
  <c r="BF4" i="11"/>
  <c r="BG4" i="11" s="1"/>
  <c r="BC4" i="11"/>
  <c r="AY4" i="11"/>
  <c r="BK4" i="11" s="1"/>
  <c r="AW4" i="11"/>
  <c r="AV4" i="11"/>
  <c r="AZ4" i="11" s="1"/>
  <c r="BF54" i="10"/>
  <c r="BG54" i="10" s="1"/>
  <c r="BC54" i="10"/>
  <c r="AY54" i="10"/>
  <c r="BK54" i="10" s="1"/>
  <c r="AW54" i="10"/>
  <c r="AV54" i="10"/>
  <c r="AZ54" i="10" s="1"/>
  <c r="AU54" i="10"/>
  <c r="BI53" i="10"/>
  <c r="BJ53" i="10" s="1"/>
  <c r="AW53" i="10"/>
  <c r="AV53" i="10"/>
  <c r="AX53" i="10" s="1"/>
  <c r="AU53" i="10"/>
  <c r="BK52" i="10"/>
  <c r="BF52" i="10"/>
  <c r="BG52" i="10" s="1"/>
  <c r="BC52" i="10"/>
  <c r="AY52" i="10"/>
  <c r="BI52" i="10" s="1"/>
  <c r="BJ52" i="10" s="1"/>
  <c r="AW52" i="10"/>
  <c r="AV52" i="10"/>
  <c r="AX52" i="10" s="1"/>
  <c r="AU52" i="10"/>
  <c r="BK50" i="10"/>
  <c r="BF50" i="10"/>
  <c r="BG50" i="10" s="1"/>
  <c r="BC50" i="10"/>
  <c r="AY50" i="10"/>
  <c r="BI50" i="10" s="1"/>
  <c r="BJ50" i="10" s="1"/>
  <c r="AW50" i="10"/>
  <c r="AV50" i="10"/>
  <c r="AZ50" i="10" s="1"/>
  <c r="BD50" i="10" s="1"/>
  <c r="AU50" i="10"/>
  <c r="BI49" i="10"/>
  <c r="BJ49" i="10" s="1"/>
  <c r="AW49" i="10"/>
  <c r="AV49" i="10"/>
  <c r="AX49" i="10" s="1"/>
  <c r="BI48" i="10"/>
  <c r="BJ48" i="10" s="1"/>
  <c r="BH48" i="10"/>
  <c r="BF48" i="10"/>
  <c r="BG48" i="10" s="1"/>
  <c r="BC48" i="10"/>
  <c r="AY48" i="10"/>
  <c r="BK48" i="10" s="1"/>
  <c r="AW48" i="10"/>
  <c r="AV48" i="10"/>
  <c r="AZ48" i="10" s="1"/>
  <c r="AU48" i="10"/>
  <c r="BI47" i="10"/>
  <c r="BJ47" i="10" s="1"/>
  <c r="AW47" i="10"/>
  <c r="AV47" i="10"/>
  <c r="AX47" i="10" s="1"/>
  <c r="BI46" i="10"/>
  <c r="BJ46" i="10" s="1"/>
  <c r="BH46" i="10"/>
  <c r="BF46" i="10"/>
  <c r="BG46" i="10" s="1"/>
  <c r="BC46" i="10"/>
  <c r="AY46" i="10"/>
  <c r="BK46" i="10" s="1"/>
  <c r="AW46" i="10"/>
  <c r="AV46" i="10"/>
  <c r="AZ46" i="10" s="1"/>
  <c r="BA46" i="10" s="1"/>
  <c r="AU46" i="10"/>
  <c r="BI45" i="10"/>
  <c r="BJ45" i="10" s="1"/>
  <c r="AW45" i="10"/>
  <c r="AX45" i="10" s="1"/>
  <c r="AV45" i="10"/>
  <c r="BI44" i="10"/>
  <c r="BJ44" i="10" s="1"/>
  <c r="BH44" i="10"/>
  <c r="BF44" i="10"/>
  <c r="BG44" i="10" s="1"/>
  <c r="BC44" i="10"/>
  <c r="AY44" i="10"/>
  <c r="BK44" i="10" s="1"/>
  <c r="AW44" i="10"/>
  <c r="AV44" i="10"/>
  <c r="AZ44" i="10" s="1"/>
  <c r="AU44" i="10"/>
  <c r="BI43" i="10"/>
  <c r="BJ43" i="10" s="1"/>
  <c r="AX43" i="10"/>
  <c r="AW43" i="10"/>
  <c r="AV43" i="10"/>
  <c r="AU43" i="10"/>
  <c r="BK42" i="10"/>
  <c r="BI42" i="10"/>
  <c r="BJ42" i="10" s="1"/>
  <c r="BH42" i="10"/>
  <c r="BF42" i="10"/>
  <c r="BG42" i="10" s="1"/>
  <c r="BC42" i="10"/>
  <c r="AY42" i="10"/>
  <c r="AW42" i="10"/>
  <c r="AX42" i="10" s="1"/>
  <c r="AV42" i="10"/>
  <c r="AZ42" i="10" s="1"/>
  <c r="BD42" i="10" s="1"/>
  <c r="AU42" i="10"/>
  <c r="BI41" i="10"/>
  <c r="BJ41" i="10" s="1"/>
  <c r="AW41" i="10"/>
  <c r="AV41" i="10"/>
  <c r="AX41" i="10" s="1"/>
  <c r="AU41" i="10"/>
  <c r="BK40" i="10"/>
  <c r="BI40" i="10"/>
  <c r="BJ40" i="10" s="1"/>
  <c r="BF40" i="10"/>
  <c r="BG40" i="10" s="1"/>
  <c r="BC40" i="10"/>
  <c r="AY40" i="10"/>
  <c r="BH40" i="10" s="1"/>
  <c r="AX40" i="10"/>
  <c r="AW40" i="10"/>
  <c r="AV40" i="10"/>
  <c r="AZ40" i="10" s="1"/>
  <c r="AU40" i="10"/>
  <c r="BF38" i="10"/>
  <c r="BG38" i="10" s="1"/>
  <c r="BC38" i="10"/>
  <c r="AY38" i="10"/>
  <c r="BK38" i="10" s="1"/>
  <c r="AW38" i="10"/>
  <c r="AV38" i="10"/>
  <c r="AZ38" i="10" s="1"/>
  <c r="AU38" i="10"/>
  <c r="BI37" i="10"/>
  <c r="BJ37" i="10" s="1"/>
  <c r="AW37" i="10"/>
  <c r="AV37" i="10"/>
  <c r="AX37" i="10" s="1"/>
  <c r="AU37" i="10"/>
  <c r="BF36" i="10"/>
  <c r="BG36" i="10" s="1"/>
  <c r="BC36" i="10"/>
  <c r="AY36" i="10"/>
  <c r="BK36" i="10" s="1"/>
  <c r="AW36" i="10"/>
  <c r="AX36" i="10" s="1"/>
  <c r="AV36" i="10"/>
  <c r="AU36" i="10"/>
  <c r="BI35" i="10"/>
  <c r="BJ35" i="10" s="1"/>
  <c r="AW35" i="10"/>
  <c r="AZ34" i="10" s="1"/>
  <c r="AV35" i="10"/>
  <c r="AU35" i="10"/>
  <c r="BF34" i="10"/>
  <c r="BG34" i="10" s="1"/>
  <c r="BC34" i="10"/>
  <c r="AY34" i="10"/>
  <c r="BK34" i="10" s="1"/>
  <c r="AX34" i="10"/>
  <c r="AW34" i="10"/>
  <c r="AV34" i="10"/>
  <c r="AU34" i="10"/>
  <c r="BI33" i="10"/>
  <c r="BJ33" i="10" s="1"/>
  <c r="AX33" i="10"/>
  <c r="AW33" i="10"/>
  <c r="AV33" i="10"/>
  <c r="AU33" i="10"/>
  <c r="BF32" i="10"/>
  <c r="BG32" i="10" s="1"/>
  <c r="BC32" i="10"/>
  <c r="BD32" i="10" s="1"/>
  <c r="AZ32" i="10"/>
  <c r="AY32" i="10"/>
  <c r="BK32" i="10" s="1"/>
  <c r="AW32" i="10"/>
  <c r="AV32" i="10"/>
  <c r="AX32" i="10" s="1"/>
  <c r="AU32" i="10"/>
  <c r="BI31" i="10"/>
  <c r="BJ31" i="10" s="1"/>
  <c r="AW31" i="10"/>
  <c r="AX31" i="10" s="1"/>
  <c r="AV31" i="10"/>
  <c r="AU31" i="10"/>
  <c r="BF30" i="10"/>
  <c r="BG30" i="10" s="1"/>
  <c r="BC30" i="10"/>
  <c r="BD30" i="10" s="1"/>
  <c r="AZ30" i="10"/>
  <c r="BA30" i="10" s="1"/>
  <c r="AY30" i="10"/>
  <c r="BH30" i="10" s="1"/>
  <c r="AW30" i="10"/>
  <c r="AV30" i="10"/>
  <c r="AX30" i="10" s="1"/>
  <c r="AU30" i="10"/>
  <c r="BJ29" i="10"/>
  <c r="BI29" i="10"/>
  <c r="AX29" i="10"/>
  <c r="AW29" i="10"/>
  <c r="AV29" i="10"/>
  <c r="AU29" i="10"/>
  <c r="BF28" i="10"/>
  <c r="BG28" i="10" s="1"/>
  <c r="BC28" i="10"/>
  <c r="BD28" i="10" s="1"/>
  <c r="AY28" i="10"/>
  <c r="BH28" i="10" s="1"/>
  <c r="AW28" i="10"/>
  <c r="AV28" i="10"/>
  <c r="AZ28" i="10" s="1"/>
  <c r="BA28" i="10" s="1"/>
  <c r="AU28" i="10"/>
  <c r="BF26" i="10"/>
  <c r="BG26" i="10" s="1"/>
  <c r="BC26" i="10"/>
  <c r="AY26" i="10"/>
  <c r="BK26" i="10" s="1"/>
  <c r="AW26" i="10"/>
  <c r="AV26" i="10"/>
  <c r="AZ26" i="10" s="1"/>
  <c r="AU26" i="10"/>
  <c r="BI25" i="10"/>
  <c r="BJ25" i="10" s="1"/>
  <c r="AW25" i="10"/>
  <c r="AV25" i="10"/>
  <c r="AX25" i="10" s="1"/>
  <c r="AU25" i="10"/>
  <c r="BF24" i="10"/>
  <c r="BG24" i="10" s="1"/>
  <c r="BC24" i="10"/>
  <c r="AY24" i="10"/>
  <c r="BH24" i="10" s="1"/>
  <c r="AW24" i="10"/>
  <c r="AX24" i="10" s="1"/>
  <c r="AV24" i="10"/>
  <c r="AU24" i="10"/>
  <c r="BI23" i="10"/>
  <c r="BJ23" i="10" s="1"/>
  <c r="AW23" i="10"/>
  <c r="AZ22" i="10" s="1"/>
  <c r="AV23" i="10"/>
  <c r="AU23" i="10"/>
  <c r="BF22" i="10"/>
  <c r="BG22" i="10" s="1"/>
  <c r="BC22" i="10"/>
  <c r="AY22" i="10"/>
  <c r="AX22" i="10"/>
  <c r="AW22" i="10"/>
  <c r="AV22" i="10"/>
  <c r="AU22" i="10"/>
  <c r="BI21" i="10"/>
  <c r="BJ21" i="10" s="1"/>
  <c r="AX21" i="10"/>
  <c r="AW21" i="10"/>
  <c r="AV21" i="10"/>
  <c r="AU21" i="10"/>
  <c r="BF20" i="10"/>
  <c r="BG20" i="10" s="1"/>
  <c r="BC20" i="10"/>
  <c r="AY20" i="10"/>
  <c r="BH20" i="10" s="1"/>
  <c r="AW20" i="10"/>
  <c r="AV20" i="10"/>
  <c r="AZ20" i="10" s="1"/>
  <c r="AU20" i="10"/>
  <c r="BI19" i="10"/>
  <c r="BJ19" i="10" s="1"/>
  <c r="AW19" i="10"/>
  <c r="AX19" i="10" s="1"/>
  <c r="AV19" i="10"/>
  <c r="AU19" i="10"/>
  <c r="BF18" i="10"/>
  <c r="BG18" i="10" s="1"/>
  <c r="BC18" i="10"/>
  <c r="AY18" i="10"/>
  <c r="BK18" i="10" s="1"/>
  <c r="AW18" i="10"/>
  <c r="AV18" i="10"/>
  <c r="AZ18" i="10" s="1"/>
  <c r="BA18" i="10" s="1"/>
  <c r="AU18" i="10"/>
  <c r="BI17" i="10"/>
  <c r="BJ17" i="10" s="1"/>
  <c r="AW17" i="10"/>
  <c r="AV17" i="10"/>
  <c r="AX17" i="10" s="1"/>
  <c r="AU17" i="10"/>
  <c r="BH16" i="10"/>
  <c r="BF16" i="10"/>
  <c r="BG16" i="10" s="1"/>
  <c r="BC16" i="10"/>
  <c r="AY16" i="10"/>
  <c r="BI16" i="10" s="1"/>
  <c r="BJ16" i="10" s="1"/>
  <c r="AW16" i="10"/>
  <c r="AV16" i="10"/>
  <c r="AZ16" i="10" s="1"/>
  <c r="BA16" i="10" s="1"/>
  <c r="AU16" i="10"/>
  <c r="AY14" i="10"/>
  <c r="BK14" i="10"/>
  <c r="BF14" i="10"/>
  <c r="BG14" i="10" s="1"/>
  <c r="BC14" i="10"/>
  <c r="BI14" i="10"/>
  <c r="BJ14" i="10" s="1"/>
  <c r="AW14" i="10"/>
  <c r="AV14" i="10"/>
  <c r="AZ14" i="10" s="1"/>
  <c r="BI13" i="10"/>
  <c r="BJ13" i="10" s="1"/>
  <c r="AX13" i="10"/>
  <c r="AW13" i="10"/>
  <c r="AV13" i="10"/>
  <c r="AV7" i="10"/>
  <c r="AX7" i="10" s="1"/>
  <c r="AW7" i="10"/>
  <c r="BI7" i="10"/>
  <c r="BJ7" i="10" s="1"/>
  <c r="AV8" i="10"/>
  <c r="AW8" i="10"/>
  <c r="AX8" i="10"/>
  <c r="AY8" i="10"/>
  <c r="BC8" i="10"/>
  <c r="BF8" i="10"/>
  <c r="BG8" i="10" s="1"/>
  <c r="BH8" i="10"/>
  <c r="BI8" i="10"/>
  <c r="BJ8" i="10"/>
  <c r="BK8" i="10"/>
  <c r="AV9" i="10"/>
  <c r="AX9" i="10" s="1"/>
  <c r="AW9" i="10"/>
  <c r="BI9" i="10"/>
  <c r="BJ9" i="10" s="1"/>
  <c r="AV10" i="10"/>
  <c r="AW10" i="10"/>
  <c r="AX10" i="10"/>
  <c r="AY10" i="10"/>
  <c r="BC10" i="10"/>
  <c r="BF10" i="10"/>
  <c r="BG10" i="10" s="1"/>
  <c r="BH10" i="10"/>
  <c r="BI10" i="10"/>
  <c r="BJ10" i="10"/>
  <c r="BK10" i="10"/>
  <c r="AV11" i="10"/>
  <c r="AX11" i="10" s="1"/>
  <c r="AW11" i="10"/>
  <c r="BI11" i="10"/>
  <c r="BJ11" i="10" s="1"/>
  <c r="AV12" i="10"/>
  <c r="AX12" i="10" s="1"/>
  <c r="AW12" i="10"/>
  <c r="AY12" i="10"/>
  <c r="BC12" i="10"/>
  <c r="BF12" i="10"/>
  <c r="BG12" i="10" s="1"/>
  <c r="BH12" i="10"/>
  <c r="BI12" i="10"/>
  <c r="BJ12" i="10"/>
  <c r="BK12" i="10"/>
  <c r="AU7" i="10"/>
  <c r="AU8" i="10"/>
  <c r="AU9" i="10"/>
  <c r="AU10" i="10"/>
  <c r="AU12" i="10"/>
  <c r="AU14" i="10"/>
  <c r="BK6" i="10"/>
  <c r="BK4" i="10"/>
  <c r="AU6" i="10"/>
  <c r="AU5" i="10"/>
  <c r="AU4" i="10"/>
  <c r="BH6" i="10"/>
  <c r="BF6" i="10"/>
  <c r="BG6" i="10" s="1"/>
  <c r="BC6" i="10"/>
  <c r="AY6" i="10"/>
  <c r="BI6" i="10" s="1"/>
  <c r="BJ6" i="10" s="1"/>
  <c r="AX6" i="10"/>
  <c r="AW6" i="10"/>
  <c r="AV6" i="10"/>
  <c r="AZ6" i="10" s="1"/>
  <c r="BA6" i="10" s="1"/>
  <c r="BI5" i="10"/>
  <c r="BJ5" i="10" s="1"/>
  <c r="AW5" i="10"/>
  <c r="AV5" i="10"/>
  <c r="AX5" i="10" s="1"/>
  <c r="BH4" i="10"/>
  <c r="BF4" i="10"/>
  <c r="BG4" i="10" s="1"/>
  <c r="BC4" i="10"/>
  <c r="AY4" i="10"/>
  <c r="BI4" i="10" s="1"/>
  <c r="BJ4" i="10" s="1"/>
  <c r="AX4" i="10"/>
  <c r="AW4" i="10"/>
  <c r="AV4" i="10"/>
  <c r="AZ4" i="10" s="1"/>
  <c r="BA4" i="10" s="1"/>
  <c r="BK60" i="5"/>
  <c r="BK58" i="5"/>
  <c r="BK56" i="5"/>
  <c r="BK54" i="5"/>
  <c r="BK52" i="5"/>
  <c r="BK50" i="5"/>
  <c r="BK18" i="5"/>
  <c r="BK48" i="5"/>
  <c r="BK46" i="5"/>
  <c r="BK44" i="5"/>
  <c r="BK42" i="5"/>
  <c r="BK40" i="5"/>
  <c r="BK28" i="5"/>
  <c r="BK26" i="5"/>
  <c r="BK24" i="5"/>
  <c r="BK22" i="5"/>
  <c r="BK20" i="5"/>
  <c r="BK34" i="5"/>
  <c r="BK36" i="5"/>
  <c r="BK8" i="5"/>
  <c r="BK10" i="5"/>
  <c r="BK12" i="5"/>
  <c r="BK14" i="5"/>
  <c r="BK16" i="5"/>
  <c r="BK6" i="5"/>
  <c r="BK4" i="5"/>
  <c r="BK32" i="5"/>
  <c r="BK38" i="5"/>
  <c r="BK30" i="5"/>
  <c r="BD42" i="11" l="1"/>
  <c r="AX41" i="11"/>
  <c r="AX34" i="11"/>
  <c r="AX42" i="11"/>
  <c r="BA38" i="11"/>
  <c r="BA40" i="11"/>
  <c r="BA42" i="11"/>
  <c r="BH42" i="11"/>
  <c r="BH38" i="11"/>
  <c r="BI42" i="11"/>
  <c r="BJ42" i="11" s="1"/>
  <c r="BK40" i="11"/>
  <c r="BI38" i="11"/>
  <c r="BJ38" i="11" s="1"/>
  <c r="BH40" i="11"/>
  <c r="BD26" i="11"/>
  <c r="BD30" i="11"/>
  <c r="BA30" i="11"/>
  <c r="BD28" i="11"/>
  <c r="AX26" i="11"/>
  <c r="AZ24" i="11"/>
  <c r="BD24" i="11" s="1"/>
  <c r="AX28" i="11"/>
  <c r="BA24" i="11"/>
  <c r="AX30" i="11"/>
  <c r="BA26" i="11"/>
  <c r="BA32" i="11"/>
  <c r="BH28" i="11"/>
  <c r="BI28" i="11"/>
  <c r="BJ28" i="11" s="1"/>
  <c r="BI30" i="11"/>
  <c r="BJ30" i="11" s="1"/>
  <c r="BH32" i="11"/>
  <c r="BI32" i="11"/>
  <c r="BJ32" i="11" s="1"/>
  <c r="BA18" i="11"/>
  <c r="AZ22" i="11"/>
  <c r="BD22" i="11" s="1"/>
  <c r="BA22" i="11"/>
  <c r="BA16" i="11"/>
  <c r="BH22" i="11"/>
  <c r="AX20" i="11"/>
  <c r="BK18" i="11"/>
  <c r="BI22" i="11"/>
  <c r="BJ22" i="11" s="1"/>
  <c r="BA20" i="11"/>
  <c r="BG16" i="11"/>
  <c r="BH16" i="11"/>
  <c r="BI16" i="11"/>
  <c r="BJ16" i="11" s="1"/>
  <c r="BH18" i="11"/>
  <c r="BH20" i="11"/>
  <c r="BI20" i="11"/>
  <c r="BJ20" i="11" s="1"/>
  <c r="BD4" i="11"/>
  <c r="BA4" i="11"/>
  <c r="BD12" i="11"/>
  <c r="BD8" i="11"/>
  <c r="AX4" i="11"/>
  <c r="AX8" i="11"/>
  <c r="BA10" i="11"/>
  <c r="BA12" i="11"/>
  <c r="BG12" i="11"/>
  <c r="BA8" i="11"/>
  <c r="BI12" i="11"/>
  <c r="BJ12" i="11" s="1"/>
  <c r="AX12" i="11"/>
  <c r="BI4" i="11"/>
  <c r="BJ4" i="11" s="1"/>
  <c r="BH6" i="11"/>
  <c r="BI6" i="11"/>
  <c r="BJ6" i="11" s="1"/>
  <c r="BH8" i="11"/>
  <c r="BI8" i="11"/>
  <c r="BJ8" i="11" s="1"/>
  <c r="BH10" i="11"/>
  <c r="BI10" i="11"/>
  <c r="BJ10" i="11" s="1"/>
  <c r="BH12" i="11"/>
  <c r="BD54" i="10"/>
  <c r="AX54" i="10"/>
  <c r="BA54" i="10"/>
  <c r="BH54" i="10"/>
  <c r="BI54" i="10"/>
  <c r="BJ54" i="10" s="1"/>
  <c r="AZ52" i="10"/>
  <c r="BD52" i="10" s="1"/>
  <c r="BA52" i="10"/>
  <c r="BH52" i="10"/>
  <c r="BA48" i="10"/>
  <c r="BD48" i="10"/>
  <c r="BA42" i="10"/>
  <c r="BD40" i="10"/>
  <c r="BD46" i="10"/>
  <c r="BD44" i="10"/>
  <c r="AX44" i="10"/>
  <c r="AX46" i="10"/>
  <c r="AX48" i="10"/>
  <c r="BA40" i="10"/>
  <c r="BA44" i="10"/>
  <c r="AX50" i="10"/>
  <c r="BA50" i="10"/>
  <c r="BH50" i="10"/>
  <c r="BD34" i="10"/>
  <c r="BD38" i="10"/>
  <c r="AX28" i="10"/>
  <c r="AX35" i="10"/>
  <c r="BA38" i="10"/>
  <c r="BA32" i="10"/>
  <c r="AX38" i="10"/>
  <c r="BA34" i="10"/>
  <c r="AZ36" i="10"/>
  <c r="BD36" i="10" s="1"/>
  <c r="BI28" i="10"/>
  <c r="BJ28" i="10" s="1"/>
  <c r="BI30" i="10"/>
  <c r="BJ30" i="10" s="1"/>
  <c r="BH32" i="10"/>
  <c r="BK28" i="10"/>
  <c r="BI32" i="10"/>
  <c r="BJ32" i="10" s="1"/>
  <c r="BH34" i="10"/>
  <c r="BK30" i="10"/>
  <c r="BI34" i="10"/>
  <c r="BJ34" i="10" s="1"/>
  <c r="BI36" i="10"/>
  <c r="BJ36" i="10" s="1"/>
  <c r="BH38" i="10"/>
  <c r="BI38" i="10"/>
  <c r="BJ38" i="10" s="1"/>
  <c r="BH36" i="10"/>
  <c r="BD16" i="10"/>
  <c r="BD20" i="10"/>
  <c r="BD22" i="10"/>
  <c r="BD26" i="10"/>
  <c r="BD18" i="10"/>
  <c r="BA22" i="10"/>
  <c r="AX23" i="10"/>
  <c r="AX16" i="10"/>
  <c r="AX18" i="10"/>
  <c r="AX20" i="10"/>
  <c r="BI20" i="10"/>
  <c r="BJ20" i="10" s="1"/>
  <c r="AZ24" i="10"/>
  <c r="BD24" i="10" s="1"/>
  <c r="BK16" i="10"/>
  <c r="BH26" i="10"/>
  <c r="BK22" i="10"/>
  <c r="BI26" i="10"/>
  <c r="BJ26" i="10" s="1"/>
  <c r="AX26" i="10"/>
  <c r="BA24" i="10"/>
  <c r="BA26" i="10"/>
  <c r="BH18" i="10"/>
  <c r="BI18" i="10"/>
  <c r="BJ18" i="10" s="1"/>
  <c r="BH22" i="10"/>
  <c r="BI22" i="10"/>
  <c r="BJ22" i="10" s="1"/>
  <c r="BK20" i="10"/>
  <c r="BI24" i="10"/>
  <c r="BJ24" i="10" s="1"/>
  <c r="BK24" i="10"/>
  <c r="BA20" i="10"/>
  <c r="BD14" i="10"/>
  <c r="AX14" i="10"/>
  <c r="BA14" i="10"/>
  <c r="BH14" i="10"/>
  <c r="AZ8" i="10"/>
  <c r="AZ10" i="10"/>
  <c r="BA10" i="10" s="1"/>
  <c r="AZ12" i="10"/>
  <c r="BD6" i="10"/>
  <c r="BD4" i="10"/>
  <c r="BA36" i="10" l="1"/>
  <c r="BA8" i="10"/>
  <c r="BD8" i="10"/>
  <c r="BA12" i="10"/>
  <c r="BD12" i="10"/>
  <c r="BD10" i="10"/>
  <c r="BJ65" i="4" l="1"/>
  <c r="BI65" i="4"/>
  <c r="BH65" i="4"/>
  <c r="BF65" i="4"/>
  <c r="BG65" i="4" s="1"/>
  <c r="BI64" i="4"/>
  <c r="BJ64" i="4" s="1"/>
  <c r="BI63" i="4"/>
  <c r="BJ63" i="4" s="1"/>
  <c r="BH63" i="4"/>
  <c r="BF63" i="4"/>
  <c r="BG63" i="4" s="1"/>
  <c r="BI61" i="4"/>
  <c r="BJ61" i="4" s="1"/>
  <c r="BI60" i="4"/>
  <c r="BJ60" i="4" s="1"/>
  <c r="BH60" i="4"/>
  <c r="BF60" i="4"/>
  <c r="BG60" i="4" s="1"/>
  <c r="BI59" i="4"/>
  <c r="BJ59" i="4" s="1"/>
  <c r="BH59" i="4"/>
  <c r="BF59" i="4"/>
  <c r="BG59" i="4" s="1"/>
  <c r="BI58" i="4"/>
  <c r="BJ58" i="4" s="1"/>
  <c r="BI57" i="4"/>
  <c r="BJ57" i="4" s="1"/>
  <c r="BH57" i="4"/>
  <c r="BF57" i="4"/>
  <c r="BG57" i="4" s="1"/>
  <c r="BI55" i="4"/>
  <c r="BJ55" i="4" s="1"/>
  <c r="BH55" i="4"/>
  <c r="BF55" i="4"/>
  <c r="BG55" i="4" s="1"/>
  <c r="BI54" i="4"/>
  <c r="BJ54" i="4" s="1"/>
  <c r="BI53" i="4"/>
  <c r="BJ53" i="4" s="1"/>
  <c r="BH53" i="4"/>
  <c r="BF53" i="4"/>
  <c r="BG53" i="4" s="1"/>
  <c r="BI52" i="4"/>
  <c r="BJ52" i="4" s="1"/>
  <c r="BI51" i="4"/>
  <c r="BJ51" i="4" s="1"/>
  <c r="BH51" i="4"/>
  <c r="BF51" i="4"/>
  <c r="BG51" i="4" s="1"/>
  <c r="BI50" i="4"/>
  <c r="BJ50" i="4" s="1"/>
  <c r="BJ49" i="4"/>
  <c r="BI49" i="4"/>
  <c r="BH49" i="4"/>
  <c r="BF49" i="4"/>
  <c r="BG49" i="4" s="1"/>
  <c r="BI48" i="4"/>
  <c r="BJ48" i="4" s="1"/>
  <c r="BJ47" i="4"/>
  <c r="BI47" i="4"/>
  <c r="BH47" i="4"/>
  <c r="BF47" i="4"/>
  <c r="BG47" i="4" s="1"/>
  <c r="BI46" i="4"/>
  <c r="BJ46" i="4" s="1"/>
  <c r="BI45" i="4"/>
  <c r="BJ45" i="4" s="1"/>
  <c r="BH45" i="4"/>
  <c r="BF45" i="4"/>
  <c r="BG45" i="4" s="1"/>
  <c r="BI43" i="4"/>
  <c r="BJ43" i="4" s="1"/>
  <c r="BH43" i="4"/>
  <c r="BF43" i="4"/>
  <c r="BG43" i="4" s="1"/>
  <c r="BI42" i="4"/>
  <c r="BJ42" i="4" s="1"/>
  <c r="BI41" i="4"/>
  <c r="BJ41" i="4" s="1"/>
  <c r="BH41" i="4"/>
  <c r="BF41" i="4"/>
  <c r="BG41" i="4" s="1"/>
  <c r="BI40" i="4"/>
  <c r="BJ40" i="4" s="1"/>
  <c r="BI39" i="4"/>
  <c r="BJ39" i="4" s="1"/>
  <c r="BH39" i="4"/>
  <c r="BF39" i="4"/>
  <c r="BG39" i="4" s="1"/>
  <c r="BI38" i="4"/>
  <c r="BJ38" i="4" s="1"/>
  <c r="BI37" i="4"/>
  <c r="BJ37" i="4" s="1"/>
  <c r="BH37" i="4"/>
  <c r="BF37" i="4"/>
  <c r="BG37" i="4" s="1"/>
  <c r="BI36" i="4"/>
  <c r="BJ36" i="4" s="1"/>
  <c r="BI35" i="4"/>
  <c r="BJ35" i="4" s="1"/>
  <c r="BH35" i="4"/>
  <c r="BF35" i="4"/>
  <c r="BG35" i="4" s="1"/>
  <c r="BI34" i="4"/>
  <c r="BJ34" i="4" s="1"/>
  <c r="BI33" i="4"/>
  <c r="BJ33" i="4" s="1"/>
  <c r="BH33" i="4"/>
  <c r="BF33" i="4"/>
  <c r="BG33" i="4" s="1"/>
  <c r="BI31" i="4"/>
  <c r="BJ31" i="4" s="1"/>
  <c r="BH31" i="4"/>
  <c r="BF31" i="4"/>
  <c r="BG31" i="4" s="1"/>
  <c r="BI30" i="4"/>
  <c r="BJ30" i="4" s="1"/>
  <c r="BI29" i="4"/>
  <c r="BJ29" i="4" s="1"/>
  <c r="BH29" i="4"/>
  <c r="BF29" i="4"/>
  <c r="BG29" i="4" s="1"/>
  <c r="BI28" i="4"/>
  <c r="BJ28" i="4" s="1"/>
  <c r="BI27" i="4"/>
  <c r="BJ27" i="4" s="1"/>
  <c r="BH27" i="4"/>
  <c r="BF27" i="4"/>
  <c r="BG27" i="4" s="1"/>
  <c r="BI26" i="4"/>
  <c r="BJ26" i="4" s="1"/>
  <c r="BI25" i="4"/>
  <c r="BJ25" i="4" s="1"/>
  <c r="BH25" i="4"/>
  <c r="BF25" i="4"/>
  <c r="BG25" i="4" s="1"/>
  <c r="BI24" i="4"/>
  <c r="BJ24" i="4" s="1"/>
  <c r="BI23" i="4"/>
  <c r="BJ23" i="4" s="1"/>
  <c r="BH23" i="4"/>
  <c r="BF23" i="4"/>
  <c r="BG23" i="4" s="1"/>
  <c r="BI22" i="4"/>
  <c r="BJ22" i="4" s="1"/>
  <c r="BI21" i="4"/>
  <c r="BJ21" i="4" s="1"/>
  <c r="BH21" i="4"/>
  <c r="BF21" i="4"/>
  <c r="BG21" i="4" s="1"/>
  <c r="BJ19" i="4"/>
  <c r="BI19" i="4"/>
  <c r="BH19" i="4"/>
  <c r="BF19" i="4"/>
  <c r="BG19" i="4" s="1"/>
  <c r="BI18" i="4"/>
  <c r="BJ18" i="4" s="1"/>
  <c r="BI17" i="4"/>
  <c r="BJ17" i="4" s="1"/>
  <c r="BH17" i="4"/>
  <c r="BF17" i="4"/>
  <c r="BG17" i="4" s="1"/>
  <c r="BI16" i="4"/>
  <c r="BJ16" i="4" s="1"/>
  <c r="BI15" i="4"/>
  <c r="BJ15" i="4" s="1"/>
  <c r="BH15" i="4"/>
  <c r="BF15" i="4"/>
  <c r="BG15" i="4" s="1"/>
  <c r="BI14" i="4"/>
  <c r="BJ14" i="4" s="1"/>
  <c r="BI13" i="4"/>
  <c r="BJ13" i="4" s="1"/>
  <c r="BH13" i="4"/>
  <c r="BF13" i="4"/>
  <c r="BG13" i="4" s="1"/>
  <c r="BI12" i="4"/>
  <c r="BJ12" i="4" s="1"/>
  <c r="BI11" i="4"/>
  <c r="BJ11" i="4" s="1"/>
  <c r="BH11" i="4"/>
  <c r="BF11" i="4"/>
  <c r="BG11" i="4" s="1"/>
  <c r="BI10" i="4"/>
  <c r="BJ10" i="4" s="1"/>
  <c r="BJ9" i="4"/>
  <c r="BI9" i="4"/>
  <c r="BH9" i="4"/>
  <c r="BF9" i="4"/>
  <c r="BG9" i="4" s="1"/>
  <c r="BF6" i="4"/>
  <c r="BI5" i="4"/>
  <c r="BJ5" i="4" s="1"/>
  <c r="BF4" i="4"/>
  <c r="BJ60" i="5"/>
  <c r="BI60" i="5"/>
  <c r="BI61" i="5"/>
  <c r="BJ61" i="5" s="1"/>
  <c r="BI53" i="5"/>
  <c r="BJ53" i="5" s="1"/>
  <c r="BI54" i="5"/>
  <c r="BJ54" i="5" s="1"/>
  <c r="BI55" i="5"/>
  <c r="BJ55" i="5" s="1"/>
  <c r="BI56" i="5"/>
  <c r="BJ56" i="5" s="1"/>
  <c r="BI57" i="5"/>
  <c r="BJ57" i="5" s="1"/>
  <c r="BI58" i="5"/>
  <c r="BJ58" i="5" s="1"/>
  <c r="BI59" i="5"/>
  <c r="BJ59" i="5" s="1"/>
  <c r="BI52" i="5"/>
  <c r="BJ52" i="5" s="1"/>
  <c r="BI51" i="5"/>
  <c r="BJ51" i="5" s="1"/>
  <c r="BI50" i="5"/>
  <c r="BJ50" i="5" s="1"/>
  <c r="BI48" i="5"/>
  <c r="BJ48" i="5" s="1"/>
  <c r="BI47" i="5"/>
  <c r="BJ47" i="5" s="1"/>
  <c r="BI46" i="5"/>
  <c r="BJ46" i="5" s="1"/>
  <c r="BI45" i="5"/>
  <c r="BJ45" i="5" s="1"/>
  <c r="BI44" i="5"/>
  <c r="BJ44" i="5" s="1"/>
  <c r="BI43" i="5"/>
  <c r="BJ43" i="5" s="1"/>
  <c r="BI42" i="5"/>
  <c r="BJ42" i="5" s="1"/>
  <c r="BI41" i="5"/>
  <c r="BJ41" i="5" s="1"/>
  <c r="BI40" i="5"/>
  <c r="BJ40" i="5" s="1"/>
  <c r="BI38" i="5"/>
  <c r="BJ38" i="5" s="1"/>
  <c r="BI37" i="5"/>
  <c r="BJ37" i="5" s="1"/>
  <c r="BI36" i="5"/>
  <c r="BJ36" i="5" s="1"/>
  <c r="BI35" i="5"/>
  <c r="BJ35" i="5" s="1"/>
  <c r="BI34" i="5"/>
  <c r="BJ34" i="5" s="1"/>
  <c r="BI33" i="5"/>
  <c r="BJ33" i="5" s="1"/>
  <c r="BJ32" i="5"/>
  <c r="BI32" i="5"/>
  <c r="BI31" i="5"/>
  <c r="BJ31" i="5" s="1"/>
  <c r="BJ30" i="5"/>
  <c r="BI30" i="5"/>
  <c r="BJ28" i="5"/>
  <c r="BJ27" i="5"/>
  <c r="BJ26" i="5"/>
  <c r="BJ24" i="5"/>
  <c r="BJ22" i="5"/>
  <c r="BJ20" i="5"/>
  <c r="BI28" i="5"/>
  <c r="BI27" i="5"/>
  <c r="BI26" i="5"/>
  <c r="BI25" i="5"/>
  <c r="BJ25" i="5" s="1"/>
  <c r="BI24" i="5"/>
  <c r="BI23" i="5"/>
  <c r="BJ23" i="5" s="1"/>
  <c r="BI22" i="5"/>
  <c r="BI21" i="5"/>
  <c r="BJ21" i="5" s="1"/>
  <c r="BI20" i="5"/>
  <c r="AX58" i="5"/>
  <c r="AX57" i="5"/>
  <c r="AX56" i="5"/>
  <c r="AX55" i="5"/>
  <c r="AX54" i="5"/>
  <c r="AX53" i="5"/>
  <c r="AX52" i="5"/>
  <c r="AX51" i="5"/>
  <c r="AX50" i="5"/>
  <c r="AX48" i="5"/>
  <c r="AX47" i="5"/>
  <c r="AX46" i="5"/>
  <c r="AX45" i="5"/>
  <c r="AX44" i="5"/>
  <c r="AX43" i="5"/>
  <c r="AX42" i="5"/>
  <c r="AX41" i="5"/>
  <c r="AX40" i="5"/>
  <c r="AX38" i="5"/>
  <c r="AX37" i="5"/>
  <c r="AX36" i="5"/>
  <c r="AX35" i="5"/>
  <c r="AX34" i="5"/>
  <c r="AX33" i="5"/>
  <c r="AX32" i="5"/>
  <c r="AX31" i="5"/>
  <c r="AX30" i="5"/>
  <c r="AX28" i="5"/>
  <c r="AX27" i="5"/>
  <c r="AX26" i="5"/>
  <c r="AX25" i="5"/>
  <c r="AX24" i="5"/>
  <c r="AX23" i="5"/>
  <c r="AX22" i="5"/>
  <c r="AX21" i="5"/>
  <c r="AX20" i="5"/>
  <c r="AA17" i="7"/>
  <c r="AA7" i="7"/>
  <c r="AS18" i="5" l="1"/>
  <c r="BI17" i="5"/>
  <c r="BJ17" i="5" s="1"/>
  <c r="BI15" i="5"/>
  <c r="BJ15" i="5" s="1"/>
  <c r="BI13" i="5"/>
  <c r="BJ13" i="5" s="1"/>
  <c r="BI11" i="5"/>
  <c r="BJ11" i="5" s="1"/>
  <c r="BI9" i="5"/>
  <c r="BJ9" i="5" s="1"/>
  <c r="BI7" i="5"/>
  <c r="BJ7" i="5" s="1"/>
  <c r="BI5" i="5"/>
  <c r="BJ5" i="5" s="1"/>
  <c r="BF60" i="5"/>
  <c r="BF58" i="5"/>
  <c r="BF56" i="5"/>
  <c r="BF54" i="5"/>
  <c r="BF52" i="5"/>
  <c r="BF50" i="5"/>
  <c r="BF48" i="5"/>
  <c r="BF46" i="5"/>
  <c r="BF44" i="5"/>
  <c r="BF42" i="5"/>
  <c r="BF40" i="5"/>
  <c r="BF38" i="5"/>
  <c r="BF36" i="5"/>
  <c r="BF34" i="5"/>
  <c r="BF32" i="5"/>
  <c r="BF30" i="5"/>
  <c r="BF28" i="5"/>
  <c r="BF26" i="5"/>
  <c r="BF24" i="5"/>
  <c r="BF22" i="5"/>
  <c r="BF20" i="5"/>
  <c r="BF18" i="5"/>
  <c r="BF16" i="5"/>
  <c r="BF14" i="5"/>
  <c r="BF12" i="5"/>
  <c r="BF10" i="5"/>
  <c r="BF8" i="5"/>
  <c r="BF6" i="5"/>
  <c r="BF4" i="5"/>
  <c r="BC58" i="5"/>
  <c r="BC60" i="5"/>
  <c r="BC56" i="5"/>
  <c r="BC54" i="5"/>
  <c r="BC52" i="5"/>
  <c r="BC50" i="5"/>
  <c r="BC48" i="5"/>
  <c r="BC46" i="5"/>
  <c r="BC44" i="5"/>
  <c r="BC42" i="5"/>
  <c r="BC40" i="5"/>
  <c r="BC38" i="5"/>
  <c r="BC36" i="5"/>
  <c r="BC34" i="5"/>
  <c r="BC32" i="5"/>
  <c r="BC30" i="5"/>
  <c r="BC28" i="5"/>
  <c r="BC26" i="5"/>
  <c r="BC24" i="5"/>
  <c r="BC22" i="5"/>
  <c r="BC20" i="5"/>
  <c r="BC18" i="5"/>
  <c r="BC8" i="5"/>
  <c r="BC10" i="5"/>
  <c r="BC12" i="5"/>
  <c r="BC14" i="5"/>
  <c r="BC16" i="5"/>
  <c r="BC6" i="5"/>
  <c r="BC4" i="5"/>
  <c r="BC65" i="4"/>
  <c r="BC63" i="4"/>
  <c r="BC60" i="4"/>
  <c r="BC59" i="4"/>
  <c r="BC57" i="4"/>
  <c r="BC55" i="4"/>
  <c r="BC53" i="4"/>
  <c r="BC51" i="4"/>
  <c r="BC49" i="4"/>
  <c r="BC47" i="4"/>
  <c r="BC45" i="4"/>
  <c r="BC43" i="4"/>
  <c r="BC41" i="4"/>
  <c r="BC39" i="4"/>
  <c r="BC37" i="4"/>
  <c r="BC35" i="4"/>
  <c r="BC33" i="4"/>
  <c r="BC31" i="4"/>
  <c r="BC29" i="4"/>
  <c r="BC27" i="4"/>
  <c r="BC25" i="4"/>
  <c r="BC23" i="4"/>
  <c r="BC21" i="4"/>
  <c r="BC19" i="4"/>
  <c r="BC17" i="4"/>
  <c r="BC15" i="4"/>
  <c r="BC13" i="4"/>
  <c r="BC11" i="4"/>
  <c r="BC9" i="4"/>
  <c r="BC6" i="4"/>
  <c r="BC4" i="4"/>
  <c r="AX62" i="4"/>
  <c r="AX56" i="4"/>
  <c r="AX44" i="4"/>
  <c r="AX32" i="4"/>
  <c r="AX20" i="4"/>
  <c r="AX8" i="4"/>
  <c r="AA1" i="4" l="1"/>
  <c r="AB1" i="4" s="1"/>
  <c r="AA1" i="6"/>
  <c r="AB1" i="6" s="1"/>
  <c r="AB1" i="7"/>
  <c r="AA1" i="5"/>
  <c r="AB1" i="5" s="1"/>
  <c r="AB49" i="5" s="1"/>
  <c r="AA1" i="7"/>
  <c r="AA1" i="10"/>
  <c r="AB1" i="10" s="1"/>
  <c r="AA1" i="11"/>
  <c r="AB1" i="11" s="1"/>
  <c r="AA1" i="12"/>
  <c r="AB1" i="12" s="1"/>
  <c r="AA1" i="13"/>
  <c r="AB1" i="13" s="1"/>
  <c r="AB19" i="5" l="1"/>
  <c r="AB29" i="5"/>
  <c r="AB39" i="5"/>
  <c r="AB42" i="13"/>
  <c r="AB41" i="13"/>
  <c r="AB40" i="13"/>
  <c r="AB39" i="13"/>
  <c r="AB38" i="13"/>
  <c r="AB37" i="13"/>
  <c r="AB36" i="13"/>
  <c r="AB35" i="13"/>
  <c r="AB34" i="13"/>
  <c r="AB32" i="13"/>
  <c r="AB31" i="13"/>
  <c r="AB30" i="13"/>
  <c r="AB29" i="13"/>
  <c r="AB28" i="13"/>
  <c r="AB27" i="13"/>
  <c r="AB26" i="13"/>
  <c r="AB25" i="13"/>
  <c r="AB24" i="13"/>
  <c r="AB22" i="13"/>
  <c r="AB21" i="13"/>
  <c r="AB20" i="13"/>
  <c r="AB19" i="13"/>
  <c r="AB18" i="13"/>
  <c r="AB17" i="13"/>
  <c r="AB16" i="13"/>
  <c r="AB15" i="13"/>
  <c r="AB14" i="13"/>
  <c r="AB12" i="13"/>
  <c r="AB11" i="13"/>
  <c r="AB10" i="13"/>
  <c r="AB9" i="13"/>
  <c r="AB8" i="13"/>
  <c r="AB7" i="13"/>
  <c r="AB6" i="13"/>
  <c r="AB5" i="13"/>
  <c r="AB4" i="13"/>
  <c r="AB54" i="12"/>
  <c r="AB53" i="12"/>
  <c r="AB52" i="12"/>
  <c r="AB50" i="12"/>
  <c r="AB49" i="12"/>
  <c r="AU49" i="10" s="1"/>
  <c r="AB48" i="12"/>
  <c r="AB47" i="12"/>
  <c r="AU47" i="10" s="1"/>
  <c r="AB46" i="12"/>
  <c r="AB45" i="12"/>
  <c r="AU45" i="10" s="1"/>
  <c r="AB44" i="12"/>
  <c r="AB43" i="12"/>
  <c r="AB42" i="12"/>
  <c r="AB41" i="12"/>
  <c r="AB40" i="12"/>
  <c r="AB38" i="12"/>
  <c r="AB37" i="12"/>
  <c r="AB36" i="12"/>
  <c r="AB35" i="12"/>
  <c r="AB34" i="12"/>
  <c r="AB33" i="12"/>
  <c r="AB32" i="12"/>
  <c r="AB31" i="12"/>
  <c r="AB30" i="12"/>
  <c r="AB29" i="12"/>
  <c r="AB28" i="12"/>
  <c r="AB26" i="12"/>
  <c r="AB25" i="12"/>
  <c r="AB24" i="12"/>
  <c r="AB23" i="12"/>
  <c r="AB22" i="12"/>
  <c r="AB21" i="12"/>
  <c r="AB20" i="12"/>
  <c r="AB19" i="12"/>
  <c r="AB18" i="12"/>
  <c r="AB17" i="12"/>
  <c r="AB16" i="12"/>
  <c r="AB14" i="12"/>
  <c r="AB13" i="12"/>
  <c r="AU13" i="10" s="1"/>
  <c r="AB12" i="12"/>
  <c r="AB11" i="12"/>
  <c r="AU11" i="10" s="1"/>
  <c r="AB10" i="12"/>
  <c r="AB9" i="12"/>
  <c r="AB8" i="12"/>
  <c r="AB7" i="12"/>
  <c r="AB6" i="12"/>
  <c r="AB5" i="12"/>
  <c r="AB4" i="12"/>
  <c r="AB61" i="7"/>
  <c r="AU61" i="5" s="1"/>
  <c r="AB61" i="5" s="1"/>
  <c r="AB60" i="7"/>
  <c r="AU60" i="5" s="1"/>
  <c r="AB60" i="5" s="1"/>
  <c r="AB59" i="7"/>
  <c r="AU59" i="5" s="1"/>
  <c r="AB59" i="5" s="1"/>
  <c r="AB58" i="7"/>
  <c r="AU58" i="5" s="1"/>
  <c r="AB58" i="5" s="1"/>
  <c r="AB57" i="7"/>
  <c r="AU57" i="5" s="1"/>
  <c r="AB57" i="5" s="1"/>
  <c r="AB56" i="7"/>
  <c r="AU56" i="5" s="1"/>
  <c r="AB56" i="5" s="1"/>
  <c r="AB55" i="7"/>
  <c r="AU55" i="5" s="1"/>
  <c r="AB55" i="5" s="1"/>
  <c r="AB54" i="7"/>
  <c r="AU54" i="5" s="1"/>
  <c r="AB54" i="5" s="1"/>
  <c r="AB53" i="7"/>
  <c r="AU53" i="5" s="1"/>
  <c r="AB53" i="5" s="1"/>
  <c r="AB52" i="7"/>
  <c r="AU52" i="5" s="1"/>
  <c r="AB52" i="5" s="1"/>
  <c r="AB51" i="7"/>
  <c r="AU51" i="5" s="1"/>
  <c r="AB51" i="5" s="1"/>
  <c r="AB50" i="7"/>
  <c r="AU50" i="5" s="1"/>
  <c r="AB50" i="5" s="1"/>
  <c r="AB48" i="7"/>
  <c r="AU48" i="5" s="1"/>
  <c r="AB48" i="5" s="1"/>
  <c r="AB47" i="7"/>
  <c r="AU47" i="5" s="1"/>
  <c r="AB47" i="5" s="1"/>
  <c r="AB46" i="7"/>
  <c r="AU46" i="5" s="1"/>
  <c r="AB46" i="5" s="1"/>
  <c r="AB45" i="7"/>
  <c r="AU45" i="5" s="1"/>
  <c r="AB45" i="5" s="1"/>
  <c r="AB44" i="7"/>
  <c r="AU44" i="5" s="1"/>
  <c r="AB44" i="5" s="1"/>
  <c r="AB43" i="7"/>
  <c r="AU43" i="5" s="1"/>
  <c r="AB43" i="5" s="1"/>
  <c r="AB42" i="7"/>
  <c r="AU42" i="5" s="1"/>
  <c r="AB42" i="5" s="1"/>
  <c r="AB41" i="7"/>
  <c r="AU41" i="5" s="1"/>
  <c r="AB41" i="5" s="1"/>
  <c r="AB40" i="7"/>
  <c r="AU40" i="5" s="1"/>
  <c r="AB40" i="5" s="1"/>
  <c r="AB38" i="7"/>
  <c r="AU38" i="5" s="1"/>
  <c r="AB38" i="5" s="1"/>
  <c r="AB37" i="7"/>
  <c r="AU37" i="5" s="1"/>
  <c r="AB37" i="5" s="1"/>
  <c r="AB36" i="7"/>
  <c r="AU36" i="5" s="1"/>
  <c r="AB36" i="5" s="1"/>
  <c r="AB35" i="7"/>
  <c r="AU35" i="5" s="1"/>
  <c r="AB35" i="5" s="1"/>
  <c r="AB34" i="7"/>
  <c r="AU34" i="5" s="1"/>
  <c r="AB34" i="5" s="1"/>
  <c r="AB33" i="7"/>
  <c r="AU33" i="5" s="1"/>
  <c r="AB33" i="5" s="1"/>
  <c r="AB32" i="7"/>
  <c r="AU32" i="5" s="1"/>
  <c r="AB32" i="5" s="1"/>
  <c r="AB31" i="7"/>
  <c r="AU31" i="5" s="1"/>
  <c r="AB31" i="5" s="1"/>
  <c r="AB30" i="7"/>
  <c r="AU30" i="5" s="1"/>
  <c r="AB30" i="5" s="1"/>
  <c r="AB28" i="7"/>
  <c r="AU28" i="5" s="1"/>
  <c r="AB28" i="5" s="1"/>
  <c r="AB27" i="7"/>
  <c r="AU27" i="5" s="1"/>
  <c r="AB27" i="5" s="1"/>
  <c r="AB26" i="7"/>
  <c r="AU26" i="5" s="1"/>
  <c r="AB26" i="5" s="1"/>
  <c r="AB25" i="7"/>
  <c r="AU25" i="5" s="1"/>
  <c r="AB25" i="5" s="1"/>
  <c r="AB24" i="7"/>
  <c r="AU24" i="5" s="1"/>
  <c r="AB24" i="5" s="1"/>
  <c r="AB23" i="7"/>
  <c r="AU23" i="5" s="1"/>
  <c r="AB23" i="5" s="1"/>
  <c r="AB22" i="7"/>
  <c r="AU22" i="5" s="1"/>
  <c r="AB22" i="5" s="1"/>
  <c r="AB21" i="7"/>
  <c r="AU21" i="5" s="1"/>
  <c r="AB21" i="5" s="1"/>
  <c r="AB20" i="7"/>
  <c r="AU20" i="5" s="1"/>
  <c r="AB20" i="5" s="1"/>
  <c r="AB18" i="7"/>
  <c r="AU18" i="5" s="1"/>
  <c r="AB18" i="5" s="1"/>
  <c r="AB17" i="7"/>
  <c r="AU17" i="5" s="1"/>
  <c r="AB17" i="5" s="1"/>
  <c r="AB16" i="7"/>
  <c r="AU16" i="5" s="1"/>
  <c r="AB16" i="5" s="1"/>
  <c r="AB15" i="7"/>
  <c r="AU15" i="5" s="1"/>
  <c r="AB15" i="5" s="1"/>
  <c r="AB14" i="7"/>
  <c r="AU14" i="5" s="1"/>
  <c r="AB14" i="5" s="1"/>
  <c r="AB13" i="7"/>
  <c r="AU13" i="5" s="1"/>
  <c r="AB13" i="5" s="1"/>
  <c r="AB12" i="7"/>
  <c r="AU12" i="5" s="1"/>
  <c r="AB12" i="5" s="1"/>
  <c r="AB11" i="7"/>
  <c r="AU11" i="5" s="1"/>
  <c r="AB11" i="5" s="1"/>
  <c r="AB10" i="7"/>
  <c r="AU10" i="5" s="1"/>
  <c r="AB10" i="5" s="1"/>
  <c r="AB9" i="7"/>
  <c r="AU9" i="5" s="1"/>
  <c r="AB9" i="5" s="1"/>
  <c r="AB8" i="7"/>
  <c r="AU8" i="5" s="1"/>
  <c r="AB8" i="5" s="1"/>
  <c r="AB7" i="7"/>
  <c r="AU7" i="5" s="1"/>
  <c r="AB7" i="5" s="1"/>
  <c r="AB6" i="7"/>
  <c r="AU6" i="5" s="1"/>
  <c r="AB6" i="5" s="1"/>
  <c r="AB5" i="7"/>
  <c r="AU5" i="5" s="1"/>
  <c r="AB5" i="5" s="1"/>
  <c r="AB4" i="7"/>
  <c r="AU4" i="5" s="1"/>
  <c r="AB4" i="5" s="1"/>
  <c r="AB62" i="6"/>
  <c r="AB44" i="6"/>
  <c r="AB32" i="6"/>
  <c r="AB20" i="6"/>
  <c r="AB8" i="6"/>
  <c r="AB65" i="6"/>
  <c r="AU65" i="4" s="1"/>
  <c r="AB64" i="6"/>
  <c r="AU64" i="4" s="1"/>
  <c r="AB63" i="6"/>
  <c r="AU63" i="4" s="1"/>
  <c r="AB61" i="6"/>
  <c r="AU61" i="4" s="1"/>
  <c r="AB61" i="4" s="1"/>
  <c r="AB60" i="6"/>
  <c r="AU60" i="4" s="1"/>
  <c r="AB60" i="4" s="1"/>
  <c r="AB59" i="6"/>
  <c r="AU59" i="4" s="1"/>
  <c r="AB59" i="4" s="1"/>
  <c r="AB58" i="6"/>
  <c r="AU58" i="4" s="1"/>
  <c r="AB58" i="4" s="1"/>
  <c r="AB57" i="6"/>
  <c r="AU57" i="4" s="1"/>
  <c r="AB57" i="4" s="1"/>
  <c r="AB55" i="6"/>
  <c r="AU55" i="4" s="1"/>
  <c r="AB55" i="4" s="1"/>
  <c r="AB54" i="6"/>
  <c r="AU54" i="4" s="1"/>
  <c r="AB54" i="4" s="1"/>
  <c r="AB53" i="6"/>
  <c r="AU53" i="4" s="1"/>
  <c r="AB53" i="4" s="1"/>
  <c r="AB52" i="6"/>
  <c r="AU52" i="4" s="1"/>
  <c r="AB52" i="4" s="1"/>
  <c r="AB51" i="6"/>
  <c r="AU51" i="4" s="1"/>
  <c r="AB51" i="4" s="1"/>
  <c r="AB50" i="6"/>
  <c r="AU50" i="4" s="1"/>
  <c r="AB50" i="4" s="1"/>
  <c r="AB49" i="6"/>
  <c r="AU49" i="4" s="1"/>
  <c r="AB49" i="4" s="1"/>
  <c r="AB48" i="6"/>
  <c r="AU48" i="4" s="1"/>
  <c r="AB48" i="4" s="1"/>
  <c r="AB47" i="6"/>
  <c r="AU47" i="4" s="1"/>
  <c r="AB47" i="4" s="1"/>
  <c r="AB46" i="6"/>
  <c r="AU46" i="4" s="1"/>
  <c r="AB46" i="4" s="1"/>
  <c r="AB45" i="6"/>
  <c r="AU45" i="4" s="1"/>
  <c r="AB45" i="4" s="1"/>
  <c r="AB43" i="6"/>
  <c r="AU43" i="4" s="1"/>
  <c r="AB43" i="4" s="1"/>
  <c r="AB42" i="6"/>
  <c r="AU42" i="4" s="1"/>
  <c r="AB42" i="4" s="1"/>
  <c r="AB41" i="6"/>
  <c r="AU41" i="4" s="1"/>
  <c r="AB41" i="4" s="1"/>
  <c r="AB40" i="6"/>
  <c r="AU40" i="4" s="1"/>
  <c r="AB40" i="4" s="1"/>
  <c r="AB39" i="6"/>
  <c r="AU39" i="4" s="1"/>
  <c r="AB39" i="4" s="1"/>
  <c r="AB38" i="6"/>
  <c r="AU38" i="4" s="1"/>
  <c r="AB38" i="4" s="1"/>
  <c r="AB37" i="6"/>
  <c r="AU37" i="4" s="1"/>
  <c r="AB37" i="4" s="1"/>
  <c r="AB36" i="6"/>
  <c r="AU36" i="4" s="1"/>
  <c r="AB36" i="4" s="1"/>
  <c r="AB35" i="6"/>
  <c r="AU35" i="4" s="1"/>
  <c r="AB35" i="4" s="1"/>
  <c r="AB34" i="6"/>
  <c r="AU34" i="4" s="1"/>
  <c r="AB34" i="4" s="1"/>
  <c r="AB33" i="6"/>
  <c r="AU33" i="4" s="1"/>
  <c r="AB33" i="4" s="1"/>
  <c r="AB31" i="6"/>
  <c r="AU31" i="4" s="1"/>
  <c r="AB31" i="4" s="1"/>
  <c r="AB30" i="6"/>
  <c r="AU30" i="4" s="1"/>
  <c r="AB30" i="4" s="1"/>
  <c r="AB29" i="6"/>
  <c r="AU29" i="4" s="1"/>
  <c r="AB29" i="4" s="1"/>
  <c r="AB28" i="6"/>
  <c r="AU28" i="4" s="1"/>
  <c r="AB28" i="4" s="1"/>
  <c r="AB27" i="6"/>
  <c r="AU27" i="4" s="1"/>
  <c r="AB27" i="4" s="1"/>
  <c r="AB26" i="6"/>
  <c r="AU26" i="4" s="1"/>
  <c r="AB26" i="4" s="1"/>
  <c r="AB25" i="6"/>
  <c r="AU25" i="4" s="1"/>
  <c r="AB25" i="4" s="1"/>
  <c r="AB24" i="6"/>
  <c r="AU24" i="4" s="1"/>
  <c r="AB24" i="4" s="1"/>
  <c r="AB23" i="6"/>
  <c r="AU23" i="4" s="1"/>
  <c r="AB23" i="4" s="1"/>
  <c r="AB22" i="6"/>
  <c r="AU22" i="4" s="1"/>
  <c r="AB22" i="4" s="1"/>
  <c r="AB21" i="6"/>
  <c r="AU21" i="4" s="1"/>
  <c r="AB21" i="4" s="1"/>
  <c r="AB19" i="6"/>
  <c r="AU19" i="4" s="1"/>
  <c r="AB19" i="4" s="1"/>
  <c r="AB18" i="6"/>
  <c r="AU18" i="4" s="1"/>
  <c r="AB18" i="4" s="1"/>
  <c r="AB17" i="6"/>
  <c r="AU17" i="4" s="1"/>
  <c r="AB17" i="4" s="1"/>
  <c r="AB16" i="6"/>
  <c r="AU16" i="4" s="1"/>
  <c r="AB16" i="4" s="1"/>
  <c r="AB15" i="6"/>
  <c r="AU15" i="4" s="1"/>
  <c r="AB15" i="4" s="1"/>
  <c r="AB14" i="6"/>
  <c r="AU14" i="4" s="1"/>
  <c r="AB14" i="4" s="1"/>
  <c r="AB13" i="6"/>
  <c r="AU13" i="4" s="1"/>
  <c r="AB13" i="4" s="1"/>
  <c r="AB12" i="6"/>
  <c r="AU12" i="4" s="1"/>
  <c r="AB12" i="4" s="1"/>
  <c r="AB11" i="6"/>
  <c r="AU11" i="4" s="1"/>
  <c r="AB11" i="4" s="1"/>
  <c r="AB10" i="6"/>
  <c r="AU10" i="4" s="1"/>
  <c r="AB10" i="4" s="1"/>
  <c r="AB9" i="6"/>
  <c r="AU9" i="4" s="1"/>
  <c r="AB9" i="4" s="1"/>
  <c r="AB7" i="6"/>
  <c r="AU7" i="4" s="1"/>
  <c r="AB7" i="4" s="1"/>
  <c r="AB6" i="6"/>
  <c r="AU6" i="4" s="1"/>
  <c r="AB6" i="4" s="1"/>
  <c r="AB5" i="6"/>
  <c r="AU5" i="4" s="1"/>
  <c r="AB5" i="4" s="1"/>
  <c r="AB4" i="6"/>
  <c r="AU4" i="4" s="1"/>
  <c r="AB4" i="4" s="1"/>
  <c r="AB65" i="4"/>
  <c r="AB64" i="4"/>
  <c r="AB63" i="4"/>
  <c r="B72" i="4" l="1"/>
  <c r="B73" i="4"/>
  <c r="B74" i="4"/>
  <c r="B75" i="4"/>
  <c r="B76" i="4"/>
  <c r="B77" i="4"/>
  <c r="B78" i="4"/>
  <c r="B71" i="4"/>
  <c r="W61" i="6"/>
  <c r="W60" i="6"/>
  <c r="W59" i="6"/>
  <c r="W58" i="6"/>
  <c r="W57" i="6"/>
  <c r="X60" i="6" l="1"/>
  <c r="X57" i="6"/>
  <c r="X59" i="6"/>
  <c r="AC59" i="6" s="1"/>
  <c r="AC57" i="6"/>
  <c r="AC60" i="6"/>
  <c r="W42" i="13"/>
  <c r="W41" i="13"/>
  <c r="W40" i="13"/>
  <c r="W39" i="13"/>
  <c r="W38" i="13"/>
  <c r="W37" i="13"/>
  <c r="W36" i="13"/>
  <c r="W35" i="13"/>
  <c r="W34" i="13"/>
  <c r="W32" i="13"/>
  <c r="W31" i="13"/>
  <c r="W30" i="13"/>
  <c r="W29" i="13"/>
  <c r="W28" i="13"/>
  <c r="W27" i="13"/>
  <c r="W26" i="13"/>
  <c r="W25" i="13"/>
  <c r="W24" i="13"/>
  <c r="W22" i="13"/>
  <c r="W21" i="13"/>
  <c r="W20" i="13"/>
  <c r="W19" i="13"/>
  <c r="W18" i="13"/>
  <c r="W17" i="13"/>
  <c r="W16" i="13"/>
  <c r="W15" i="13"/>
  <c r="W14" i="13"/>
  <c r="W12" i="13"/>
  <c r="W11" i="13"/>
  <c r="W10" i="13"/>
  <c r="W9" i="13"/>
  <c r="W8" i="13"/>
  <c r="W7" i="13"/>
  <c r="W6" i="13"/>
  <c r="W5" i="13"/>
  <c r="W4" i="13"/>
  <c r="W54" i="12"/>
  <c r="W53" i="12"/>
  <c r="W52" i="12"/>
  <c r="W50" i="12"/>
  <c r="W49" i="12"/>
  <c r="W48" i="12"/>
  <c r="W47" i="12"/>
  <c r="W46" i="12"/>
  <c r="W45" i="12"/>
  <c r="W44" i="12"/>
  <c r="W43" i="12"/>
  <c r="W42" i="12"/>
  <c r="W41" i="12"/>
  <c r="W40" i="12"/>
  <c r="W38" i="12"/>
  <c r="W37" i="12"/>
  <c r="W36" i="12"/>
  <c r="W35" i="12"/>
  <c r="W34" i="12"/>
  <c r="W33" i="12"/>
  <c r="W32" i="12"/>
  <c r="W31" i="12"/>
  <c r="W30" i="12"/>
  <c r="W29" i="12"/>
  <c r="W28" i="12"/>
  <c r="W26" i="12"/>
  <c r="W25" i="12"/>
  <c r="W24" i="12"/>
  <c r="W23" i="12"/>
  <c r="W22" i="12"/>
  <c r="W21" i="12"/>
  <c r="W20" i="12"/>
  <c r="W19" i="12"/>
  <c r="W18" i="12"/>
  <c r="W17" i="12"/>
  <c r="W16" i="12"/>
  <c r="W14" i="12"/>
  <c r="W13" i="12"/>
  <c r="W12" i="12"/>
  <c r="W11" i="12"/>
  <c r="W10" i="12"/>
  <c r="W9" i="12"/>
  <c r="W8" i="12"/>
  <c r="W7" i="12"/>
  <c r="W6" i="12"/>
  <c r="W5" i="12"/>
  <c r="W4" i="12"/>
  <c r="W61" i="7"/>
  <c r="W60" i="7"/>
  <c r="W59" i="7"/>
  <c r="W58" i="7"/>
  <c r="W57" i="7"/>
  <c r="W56" i="7"/>
  <c r="W55" i="7"/>
  <c r="W54" i="7"/>
  <c r="W53" i="7"/>
  <c r="W52" i="7"/>
  <c r="W51" i="7"/>
  <c r="W50" i="7"/>
  <c r="W48" i="7"/>
  <c r="W47" i="7"/>
  <c r="W46" i="7"/>
  <c r="W45" i="7"/>
  <c r="W44" i="7"/>
  <c r="W43" i="7"/>
  <c r="W42" i="7"/>
  <c r="W41" i="7"/>
  <c r="W40" i="7"/>
  <c r="W38" i="7"/>
  <c r="W37" i="7"/>
  <c r="W36" i="7"/>
  <c r="W35" i="7"/>
  <c r="W34" i="7"/>
  <c r="W33" i="7"/>
  <c r="W32" i="7"/>
  <c r="W31" i="7"/>
  <c r="W30" i="7"/>
  <c r="W28" i="7"/>
  <c r="W27" i="7"/>
  <c r="W26" i="7"/>
  <c r="W25" i="7"/>
  <c r="W24" i="7"/>
  <c r="W23" i="7"/>
  <c r="W22" i="7"/>
  <c r="W21" i="7"/>
  <c r="W20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65" i="6"/>
  <c r="W64" i="6"/>
  <c r="W63" i="6"/>
  <c r="W62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X52" i="12" l="1"/>
  <c r="X38" i="12"/>
  <c r="AC38" i="12" s="1"/>
  <c r="X48" i="7"/>
  <c r="X30" i="7"/>
  <c r="X4" i="7"/>
  <c r="X43" i="6"/>
  <c r="X26" i="13"/>
  <c r="AC26" i="13" s="1"/>
  <c r="X34" i="12"/>
  <c r="AC34" i="12" s="1"/>
  <c r="X28" i="13"/>
  <c r="AC28" i="13" s="1"/>
  <c r="X30" i="13"/>
  <c r="AC30" i="13" s="1"/>
  <c r="X40" i="7"/>
  <c r="AC40" i="7" s="1"/>
  <c r="X13" i="6"/>
  <c r="AC13" i="6" s="1"/>
  <c r="X45" i="6"/>
  <c r="AC45" i="6" s="1"/>
  <c r="X33" i="6"/>
  <c r="AC33" i="6" s="1"/>
  <c r="X23" i="6"/>
  <c r="AC23" i="6" s="1"/>
  <c r="X51" i="6"/>
  <c r="AC51" i="6" s="1"/>
  <c r="X6" i="13"/>
  <c r="AC6" i="13" s="1"/>
  <c r="X36" i="13"/>
  <c r="AC36" i="13" s="1"/>
  <c r="X32" i="13"/>
  <c r="AC32" i="13" s="1"/>
  <c r="X16" i="13"/>
  <c r="AC16" i="13" s="1"/>
  <c r="X24" i="13"/>
  <c r="AC24" i="13" s="1"/>
  <c r="X18" i="13"/>
  <c r="AC18" i="13" s="1"/>
  <c r="X40" i="12"/>
  <c r="AC40" i="12" s="1"/>
  <c r="X4" i="12"/>
  <c r="AC4" i="12" s="1"/>
  <c r="X42" i="12"/>
  <c r="AC42" i="12" s="1"/>
  <c r="X16" i="12"/>
  <c r="AC16" i="12" s="1"/>
  <c r="X44" i="12"/>
  <c r="AC44" i="12" s="1"/>
  <c r="X8" i="12"/>
  <c r="AC8" i="12" s="1"/>
  <c r="X20" i="12"/>
  <c r="AC20" i="12" s="1"/>
  <c r="X48" i="12"/>
  <c r="AC48" i="12" s="1"/>
  <c r="X10" i="12"/>
  <c r="AC10" i="12" s="1"/>
  <c r="X54" i="12"/>
  <c r="AC54" i="12" s="1"/>
  <c r="X6" i="12"/>
  <c r="AC6" i="12" s="1"/>
  <c r="X12" i="12"/>
  <c r="AC12" i="12" s="1"/>
  <c r="X36" i="7"/>
  <c r="AC36" i="7" s="1"/>
  <c r="X38" i="7"/>
  <c r="AC38" i="7" s="1"/>
  <c r="X42" i="7"/>
  <c r="AC42" i="7" s="1"/>
  <c r="X6" i="7"/>
  <c r="AC6" i="7" s="1"/>
  <c r="X21" i="6"/>
  <c r="AC21" i="6" s="1"/>
  <c r="X29" i="6"/>
  <c r="AC29" i="6" s="1"/>
  <c r="X37" i="6"/>
  <c r="AC37" i="6" s="1"/>
  <c r="X14" i="7"/>
  <c r="AC14" i="7" s="1"/>
  <c r="X30" i="12"/>
  <c r="AC30" i="12" s="1"/>
  <c r="X18" i="12"/>
  <c r="AC18" i="12" s="1"/>
  <c r="X8" i="13"/>
  <c r="AC8" i="13" s="1"/>
  <c r="X10" i="13"/>
  <c r="AC10" i="13" s="1"/>
  <c r="X12" i="13"/>
  <c r="AC12" i="13" s="1"/>
  <c r="X22" i="12"/>
  <c r="AC22" i="12" s="1"/>
  <c r="X34" i="13"/>
  <c r="AC34" i="13" s="1"/>
  <c r="X14" i="13"/>
  <c r="AC14" i="13" s="1"/>
  <c r="X24" i="12"/>
  <c r="AC24" i="12" s="1"/>
  <c r="X26" i="12"/>
  <c r="AC26" i="12" s="1"/>
  <c r="X46" i="12"/>
  <c r="AC46" i="12" s="1"/>
  <c r="X28" i="12"/>
  <c r="AC28" i="12" s="1"/>
  <c r="X38" i="13"/>
  <c r="AC38" i="13" s="1"/>
  <c r="X50" i="12"/>
  <c r="AC50" i="12" s="1"/>
  <c r="X20" i="13"/>
  <c r="AC20" i="13" s="1"/>
  <c r="X40" i="13"/>
  <c r="AC40" i="13" s="1"/>
  <c r="X32" i="12"/>
  <c r="AC32" i="12" s="1"/>
  <c r="X22" i="13"/>
  <c r="AC22" i="13" s="1"/>
  <c r="X42" i="13"/>
  <c r="AC42" i="13" s="1"/>
  <c r="X14" i="12"/>
  <c r="AC14" i="12" s="1"/>
  <c r="X4" i="13"/>
  <c r="AC4" i="13" s="1"/>
  <c r="X36" i="12"/>
  <c r="AC36" i="12" s="1"/>
  <c r="X20" i="7"/>
  <c r="AC20" i="7" s="1"/>
  <c r="X22" i="7"/>
  <c r="AC22" i="7" s="1"/>
  <c r="X46" i="7"/>
  <c r="AC46" i="7" s="1"/>
  <c r="X6" i="6"/>
  <c r="AC6" i="6" s="1"/>
  <c r="X50" i="7"/>
  <c r="AC50" i="7" s="1"/>
  <c r="X52" i="7"/>
  <c r="AC52" i="7" s="1"/>
  <c r="X9" i="6"/>
  <c r="AC9" i="6" s="1"/>
  <c r="X11" i="6"/>
  <c r="AC11" i="6" s="1"/>
  <c r="X56" i="7"/>
  <c r="AC56" i="7" s="1"/>
  <c r="X58" i="7"/>
  <c r="AC58" i="7" s="1"/>
  <c r="X55" i="6"/>
  <c r="AC55" i="6" s="1"/>
  <c r="X18" i="7"/>
  <c r="AC18" i="7" s="1"/>
  <c r="X25" i="6"/>
  <c r="AC25" i="6" s="1"/>
  <c r="X8" i="7"/>
  <c r="AC8" i="7" s="1"/>
  <c r="X28" i="7"/>
  <c r="AC28" i="7" s="1"/>
  <c r="X27" i="6"/>
  <c r="AC27" i="6" s="1"/>
  <c r="X47" i="6"/>
  <c r="AC47" i="6" s="1"/>
  <c r="X10" i="7"/>
  <c r="AC10" i="7" s="1"/>
  <c r="X32" i="7"/>
  <c r="AC32" i="7" s="1"/>
  <c r="X49" i="6"/>
  <c r="AC49" i="6" s="1"/>
  <c r="X12" i="7"/>
  <c r="AC12" i="7" s="1"/>
  <c r="X34" i="7"/>
  <c r="AC34" i="7" s="1"/>
  <c r="X31" i="6"/>
  <c r="X54" i="7"/>
  <c r="AC54" i="7" s="1"/>
  <c r="X15" i="6"/>
  <c r="AC15" i="6" s="1"/>
  <c r="X17" i="6"/>
  <c r="AC17" i="6" s="1"/>
  <c r="X35" i="6"/>
  <c r="AC35" i="6" s="1"/>
  <c r="X53" i="6"/>
  <c r="AC53" i="6" s="1"/>
  <c r="X16" i="7"/>
  <c r="AC16" i="7" s="1"/>
  <c r="X19" i="6"/>
  <c r="AC19" i="6" s="1"/>
  <c r="X60" i="7"/>
  <c r="AC60" i="7" s="1"/>
  <c r="X39" i="6"/>
  <c r="AC39" i="6" s="1"/>
  <c r="X63" i="6"/>
  <c r="AC63" i="6" s="1"/>
  <c r="X41" i="6"/>
  <c r="AC41" i="6" s="1"/>
  <c r="X24" i="7"/>
  <c r="AC24" i="7" s="1"/>
  <c r="X4" i="6"/>
  <c r="AC4" i="6" s="1"/>
  <c r="X65" i="6"/>
  <c r="AC65" i="6" s="1"/>
  <c r="X26" i="7"/>
  <c r="AC26" i="7" s="1"/>
  <c r="X44" i="7"/>
  <c r="AC44" i="7" s="1"/>
  <c r="AC52" i="12"/>
  <c r="AC4" i="7"/>
  <c r="AC48" i="7"/>
  <c r="AC30" i="7"/>
  <c r="AC31" i="6"/>
  <c r="AC43" i="6"/>
  <c r="W42" i="11" l="1"/>
  <c r="W41" i="11"/>
  <c r="W40" i="11"/>
  <c r="W39" i="11"/>
  <c r="W38" i="11"/>
  <c r="W37" i="11"/>
  <c r="W36" i="11"/>
  <c r="W35" i="11"/>
  <c r="W34" i="11"/>
  <c r="W32" i="11"/>
  <c r="W31" i="11"/>
  <c r="W30" i="11"/>
  <c r="W29" i="11"/>
  <c r="W28" i="11"/>
  <c r="W27" i="11"/>
  <c r="W26" i="11"/>
  <c r="W25" i="11"/>
  <c r="W24" i="11"/>
  <c r="W22" i="11"/>
  <c r="W21" i="11"/>
  <c r="W20" i="11"/>
  <c r="W19" i="11"/>
  <c r="W18" i="11"/>
  <c r="W17" i="11"/>
  <c r="W16" i="11"/>
  <c r="W15" i="11"/>
  <c r="W14" i="11"/>
  <c r="W12" i="11"/>
  <c r="W11" i="11"/>
  <c r="W10" i="11"/>
  <c r="W9" i="11"/>
  <c r="W8" i="11"/>
  <c r="W7" i="11"/>
  <c r="W6" i="11"/>
  <c r="W5" i="11"/>
  <c r="W4" i="11"/>
  <c r="W54" i="10"/>
  <c r="W53" i="10"/>
  <c r="W52" i="10"/>
  <c r="W50" i="10"/>
  <c r="W49" i="10"/>
  <c r="W48" i="10"/>
  <c r="W47" i="10"/>
  <c r="W46" i="10"/>
  <c r="W45" i="10"/>
  <c r="W44" i="10"/>
  <c r="W43" i="10"/>
  <c r="W42" i="10"/>
  <c r="W41" i="10"/>
  <c r="W40" i="10"/>
  <c r="W38" i="10"/>
  <c r="W37" i="10"/>
  <c r="W36" i="10"/>
  <c r="W35" i="10"/>
  <c r="W34" i="10"/>
  <c r="W33" i="10"/>
  <c r="W32" i="10"/>
  <c r="W31" i="10"/>
  <c r="W30" i="10"/>
  <c r="W29" i="10"/>
  <c r="W28" i="10"/>
  <c r="W26" i="10"/>
  <c r="W25" i="10"/>
  <c r="W24" i="10"/>
  <c r="W23" i="10"/>
  <c r="W22" i="10"/>
  <c r="W21" i="10"/>
  <c r="W20" i="10"/>
  <c r="W19" i="10"/>
  <c r="W18" i="10"/>
  <c r="W17" i="10"/>
  <c r="W16" i="10"/>
  <c r="W14" i="10"/>
  <c r="W13" i="10"/>
  <c r="W12" i="10"/>
  <c r="W11" i="10"/>
  <c r="W10" i="10"/>
  <c r="W9" i="10"/>
  <c r="W8" i="10"/>
  <c r="W6" i="10"/>
  <c r="W5" i="10"/>
  <c r="W4" i="10"/>
  <c r="X24" i="11" l="1"/>
  <c r="AS24" i="11" s="1"/>
  <c r="X14" i="11"/>
  <c r="AS14" i="11" s="1"/>
  <c r="X40" i="10"/>
  <c r="AS40" i="10" s="1"/>
  <c r="X16" i="10"/>
  <c r="X24" i="10"/>
  <c r="AS24" i="10" s="1"/>
  <c r="X22" i="11"/>
  <c r="AS22" i="11" s="1"/>
  <c r="X10" i="10"/>
  <c r="X28" i="11"/>
  <c r="X8" i="10"/>
  <c r="AS8" i="10" s="1"/>
  <c r="X26" i="10"/>
  <c r="AS26" i="10" s="1"/>
  <c r="X34" i="10"/>
  <c r="AS34" i="10" s="1"/>
  <c r="X18" i="10"/>
  <c r="AS18" i="10" s="1"/>
  <c r="X28" i="10"/>
  <c r="X8" i="11"/>
  <c r="X4" i="11"/>
  <c r="X34" i="11"/>
  <c r="X30" i="11"/>
  <c r="X32" i="10"/>
  <c r="X18" i="11"/>
  <c r="X32" i="11"/>
  <c r="AS32" i="11" s="1"/>
  <c r="X46" i="10"/>
  <c r="X42" i="10"/>
  <c r="X6" i="10"/>
  <c r="X14" i="10"/>
  <c r="X6" i="11"/>
  <c r="AS6" i="11" s="1"/>
  <c r="X20" i="11"/>
  <c r="X4" i="10"/>
  <c r="AS4" i="10" s="1"/>
  <c r="X30" i="10"/>
  <c r="X44" i="10"/>
  <c r="X36" i="11"/>
  <c r="X38" i="11"/>
  <c r="X20" i="10"/>
  <c r="AS20" i="10" s="1"/>
  <c r="X40" i="11"/>
  <c r="X48" i="10"/>
  <c r="X36" i="10"/>
  <c r="X50" i="10"/>
  <c r="X12" i="11"/>
  <c r="X42" i="11"/>
  <c r="X26" i="11"/>
  <c r="X38" i="10"/>
  <c r="X10" i="11"/>
  <c r="X22" i="10"/>
  <c r="X12" i="10"/>
  <c r="X16" i="11"/>
  <c r="AC24" i="11"/>
  <c r="AC14" i="11"/>
  <c r="X52" i="10"/>
  <c r="X54" i="10"/>
  <c r="AC40" i="10"/>
  <c r="AC26" i="10"/>
  <c r="AC24" i="10"/>
  <c r="AC4" i="10"/>
  <c r="AC42" i="11" l="1"/>
  <c r="AS42" i="11"/>
  <c r="AC40" i="11"/>
  <c r="AS40" i="11"/>
  <c r="AC38" i="11"/>
  <c r="AS38" i="11"/>
  <c r="AC36" i="11"/>
  <c r="AS36" i="11"/>
  <c r="AC34" i="11"/>
  <c r="AS34" i="11"/>
  <c r="AC30" i="11"/>
  <c r="AS30" i="11"/>
  <c r="AC28" i="11"/>
  <c r="AS28" i="11"/>
  <c r="AC26" i="11"/>
  <c r="AS26" i="11"/>
  <c r="AC22" i="11"/>
  <c r="AC20" i="11"/>
  <c r="AS20" i="11"/>
  <c r="AC18" i="11"/>
  <c r="AS18" i="11"/>
  <c r="AC16" i="11"/>
  <c r="AS16" i="11"/>
  <c r="AC12" i="11"/>
  <c r="AS12" i="11"/>
  <c r="AC10" i="11"/>
  <c r="AS10" i="11"/>
  <c r="AC8" i="11"/>
  <c r="AS8" i="11"/>
  <c r="AC4" i="11"/>
  <c r="AS4" i="11"/>
  <c r="AC54" i="10"/>
  <c r="AS54" i="10"/>
  <c r="AC52" i="10"/>
  <c r="AS52" i="10"/>
  <c r="AC50" i="10"/>
  <c r="AS50" i="10"/>
  <c r="AC48" i="10"/>
  <c r="AS48" i="10"/>
  <c r="AC46" i="10"/>
  <c r="AS46" i="10"/>
  <c r="AC44" i="10"/>
  <c r="AS44" i="10"/>
  <c r="AC42" i="10"/>
  <c r="AS42" i="10"/>
  <c r="AC38" i="10"/>
  <c r="AS38" i="10"/>
  <c r="AC36" i="10"/>
  <c r="AS36" i="10"/>
  <c r="AC34" i="10"/>
  <c r="AC32" i="10"/>
  <c r="AS32" i="10"/>
  <c r="AC30" i="10"/>
  <c r="AS30" i="10"/>
  <c r="AC28" i="10"/>
  <c r="AS28" i="10"/>
  <c r="AC22" i="10"/>
  <c r="AS22" i="10"/>
  <c r="AC20" i="10"/>
  <c r="AC18" i="10"/>
  <c r="AC16" i="10"/>
  <c r="AS16" i="10"/>
  <c r="AC14" i="10"/>
  <c r="AS14" i="10"/>
  <c r="AC12" i="10"/>
  <c r="AS12" i="10"/>
  <c r="AC10" i="10"/>
  <c r="AS10" i="10"/>
  <c r="AC8" i="10"/>
  <c r="AC6" i="10"/>
  <c r="AS6" i="10"/>
  <c r="AC32" i="11"/>
  <c r="AC6" i="11"/>
  <c r="W61" i="5" l="1"/>
  <c r="W60" i="5"/>
  <c r="W59" i="5"/>
  <c r="W58" i="5"/>
  <c r="W57" i="5"/>
  <c r="W56" i="5"/>
  <c r="W55" i="5"/>
  <c r="W54" i="5"/>
  <c r="W53" i="5"/>
  <c r="W52" i="5"/>
  <c r="W51" i="5"/>
  <c r="W50" i="5"/>
  <c r="W48" i="5"/>
  <c r="W47" i="5"/>
  <c r="W46" i="5"/>
  <c r="W45" i="5"/>
  <c r="W44" i="5"/>
  <c r="W43" i="5"/>
  <c r="W42" i="5"/>
  <c r="W41" i="5"/>
  <c r="W40" i="5"/>
  <c r="W38" i="5"/>
  <c r="W37" i="5"/>
  <c r="W36" i="5"/>
  <c r="W35" i="5"/>
  <c r="W34" i="5"/>
  <c r="W33" i="5"/>
  <c r="W32" i="5"/>
  <c r="W31" i="5"/>
  <c r="W30" i="5"/>
  <c r="W28" i="5"/>
  <c r="W27" i="5"/>
  <c r="W26" i="5"/>
  <c r="W25" i="5"/>
  <c r="W24" i="5"/>
  <c r="W23" i="5"/>
  <c r="W22" i="5"/>
  <c r="W21" i="5"/>
  <c r="W20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X65" i="4" l="1"/>
  <c r="AC65" i="4" s="1"/>
  <c r="X50" i="5"/>
  <c r="AC50" i="5" s="1"/>
  <c r="AS50" i="5"/>
  <c r="X30" i="5"/>
  <c r="AS30" i="5" s="1"/>
  <c r="X4" i="4"/>
  <c r="AC4" i="4" s="1"/>
  <c r="X49" i="4"/>
  <c r="AC49" i="4" s="1"/>
  <c r="X48" i="5"/>
  <c r="AS48" i="5" s="1"/>
  <c r="X32" i="5"/>
  <c r="X45" i="4"/>
  <c r="AC45" i="4" s="1"/>
  <c r="X12" i="5"/>
  <c r="X22" i="5"/>
  <c r="X57" i="4"/>
  <c r="AC57" i="4" s="1"/>
  <c r="X42" i="5"/>
  <c r="X31" i="4"/>
  <c r="AC31" i="4" s="1"/>
  <c r="X23" i="4"/>
  <c r="AC23" i="4" s="1"/>
  <c r="X46" i="5"/>
  <c r="X6" i="5"/>
  <c r="X8" i="5"/>
  <c r="X14" i="5"/>
  <c r="X21" i="4"/>
  <c r="AC21" i="4" s="1"/>
  <c r="X10" i="5"/>
  <c r="X59" i="4"/>
  <c r="AC59" i="4" s="1"/>
  <c r="X24" i="5"/>
  <c r="X38" i="5"/>
  <c r="X28" i="5"/>
  <c r="AS28" i="5" s="1"/>
  <c r="X60" i="4"/>
  <c r="X40" i="5"/>
  <c r="AS40" i="5" s="1"/>
  <c r="X26" i="5"/>
  <c r="X44" i="5"/>
  <c r="X63" i="4"/>
  <c r="AC63" i="4" s="1"/>
  <c r="X58" i="5"/>
  <c r="X54" i="5"/>
  <c r="AC54" i="5" s="1"/>
  <c r="X56" i="5"/>
  <c r="X60" i="5"/>
  <c r="X52" i="5"/>
  <c r="X36" i="5"/>
  <c r="X34" i="5"/>
  <c r="AC48" i="5"/>
  <c r="AC30" i="5"/>
  <c r="AC32" i="5"/>
  <c r="X20" i="5"/>
  <c r="X16" i="5"/>
  <c r="X18" i="5"/>
  <c r="AC18" i="5" s="1"/>
  <c r="X4" i="5"/>
  <c r="X51" i="4"/>
  <c r="AC51" i="4" s="1"/>
  <c r="X13" i="4"/>
  <c r="AC13" i="4" s="1"/>
  <c r="X53" i="4"/>
  <c r="AC53" i="4" s="1"/>
  <c r="X15" i="4"/>
  <c r="AC15" i="4" s="1"/>
  <c r="X55" i="4"/>
  <c r="AC55" i="4" s="1"/>
  <c r="X25" i="4"/>
  <c r="AC25" i="4" s="1"/>
  <c r="X6" i="4"/>
  <c r="AC6" i="4" s="1"/>
  <c r="X27" i="4"/>
  <c r="AC27" i="4" s="1"/>
  <c r="X29" i="4"/>
  <c r="AC29" i="4" s="1"/>
  <c r="X17" i="4"/>
  <c r="AC17" i="4" s="1"/>
  <c r="X47" i="4"/>
  <c r="AC47" i="4" s="1"/>
  <c r="X19" i="4"/>
  <c r="X9" i="4"/>
  <c r="X43" i="4"/>
  <c r="AC43" i="4" s="1"/>
  <c r="X41" i="4"/>
  <c r="AC41" i="4" s="1"/>
  <c r="X39" i="4"/>
  <c r="AC39" i="4" s="1"/>
  <c r="X37" i="4"/>
  <c r="AC37" i="4" s="1"/>
  <c r="X35" i="4"/>
  <c r="AC35" i="4" s="1"/>
  <c r="X33" i="4"/>
  <c r="AC33" i="4" s="1"/>
  <c r="X11" i="4"/>
  <c r="AC52" i="5" l="1"/>
  <c r="AS52" i="5"/>
  <c r="AC46" i="5"/>
  <c r="AS46" i="5"/>
  <c r="AC44" i="5"/>
  <c r="AC42" i="5"/>
  <c r="AC36" i="5"/>
  <c r="AS36" i="5"/>
  <c r="AC38" i="5"/>
  <c r="AS38" i="5"/>
  <c r="AC26" i="5"/>
  <c r="AS26" i="5"/>
  <c r="AC24" i="5"/>
  <c r="AC22" i="5"/>
  <c r="AC20" i="5"/>
  <c r="AS20" i="5"/>
  <c r="AC16" i="5"/>
  <c r="AC14" i="5"/>
  <c r="AC12" i="5"/>
  <c r="AS12" i="5"/>
  <c r="AC10" i="5"/>
  <c r="AS10" i="5"/>
  <c r="AC8" i="5"/>
  <c r="AS8" i="5"/>
  <c r="AC6" i="5"/>
  <c r="AC4" i="5"/>
  <c r="AC60" i="4"/>
  <c r="AC58" i="5"/>
  <c r="AC40" i="5"/>
  <c r="AC28" i="5"/>
  <c r="AC60" i="5"/>
  <c r="AC56" i="5"/>
  <c r="AC34" i="5"/>
  <c r="AC11" i="4" l="1"/>
  <c r="AC9" i="4"/>
  <c r="AH4" i="1"/>
  <c r="AM42" i="9"/>
  <c r="AL42" i="9"/>
  <c r="AP42" i="9" s="1"/>
  <c r="AQ42" i="9" s="1"/>
  <c r="AM40" i="9"/>
  <c r="AL40" i="9"/>
  <c r="AP40" i="9" s="1"/>
  <c r="AQ40" i="9" s="1"/>
  <c r="AM38" i="9"/>
  <c r="AL38" i="9"/>
  <c r="AP38" i="9" s="1"/>
  <c r="AQ38" i="9" s="1"/>
  <c r="AP36" i="9"/>
  <c r="AQ36" i="9" s="1"/>
  <c r="AM36" i="9"/>
  <c r="AL36" i="9"/>
  <c r="AN36" i="9" s="1"/>
  <c r="AM34" i="9"/>
  <c r="AL34" i="9"/>
  <c r="AP34" i="9" s="1"/>
  <c r="AQ34" i="9" s="1"/>
  <c r="AM32" i="9"/>
  <c r="AL32" i="9"/>
  <c r="AP32" i="9" s="1"/>
  <c r="AQ32" i="9" s="1"/>
  <c r="AP30" i="9"/>
  <c r="AQ30" i="9" s="1"/>
  <c r="AM30" i="9"/>
  <c r="AN30" i="9" s="1"/>
  <c r="AL30" i="9"/>
  <c r="AM28" i="9"/>
  <c r="AL28" i="9"/>
  <c r="AP28" i="9" s="1"/>
  <c r="AQ28" i="9" s="1"/>
  <c r="AM26" i="9"/>
  <c r="AL26" i="9"/>
  <c r="AN26" i="9" s="1"/>
  <c r="AM24" i="9"/>
  <c r="AL24" i="9"/>
  <c r="AP24" i="9" s="1"/>
  <c r="AQ24" i="9" s="1"/>
  <c r="AM22" i="9"/>
  <c r="AL22" i="9"/>
  <c r="AP22" i="9" s="1"/>
  <c r="AQ22" i="9" s="1"/>
  <c r="AM20" i="9"/>
  <c r="AL20" i="9"/>
  <c r="AP20" i="9" s="1"/>
  <c r="AQ20" i="9" s="1"/>
  <c r="AM18" i="9"/>
  <c r="AL18" i="9"/>
  <c r="AN18" i="9" s="1"/>
  <c r="AM16" i="9"/>
  <c r="AL16" i="9"/>
  <c r="AP16" i="9" s="1"/>
  <c r="AQ16" i="9" s="1"/>
  <c r="AM14" i="9"/>
  <c r="AL14" i="9"/>
  <c r="AP14" i="9" s="1"/>
  <c r="AQ14" i="9" s="1"/>
  <c r="AM12" i="9"/>
  <c r="AL12" i="9"/>
  <c r="AP12" i="9" s="1"/>
  <c r="AQ12" i="9" s="1"/>
  <c r="AM10" i="9"/>
  <c r="AL10" i="9"/>
  <c r="AP10" i="9" s="1"/>
  <c r="AQ10" i="9" s="1"/>
  <c r="AM8" i="9"/>
  <c r="AL8" i="9"/>
  <c r="AP8" i="9" s="1"/>
  <c r="AQ8" i="9" s="1"/>
  <c r="AP6" i="9"/>
  <c r="AQ6" i="9" s="1"/>
  <c r="AM6" i="9"/>
  <c r="AL6" i="9"/>
  <c r="AN6" i="9" s="1"/>
  <c r="AM4" i="9"/>
  <c r="AL4" i="9"/>
  <c r="AP4" i="9" s="1"/>
  <c r="AQ4" i="9" s="1"/>
  <c r="AH55" i="1"/>
  <c r="X55" i="1"/>
  <c r="AA55" i="1" s="1"/>
  <c r="AB55" i="1" s="1"/>
  <c r="X54" i="1"/>
  <c r="AA54" i="1" s="1"/>
  <c r="AB54" i="1" s="1"/>
  <c r="AH53" i="1"/>
  <c r="X53" i="1"/>
  <c r="AA53" i="1" s="1"/>
  <c r="AB53" i="1" s="1"/>
  <c r="X52" i="1"/>
  <c r="AA52" i="1" s="1"/>
  <c r="AB52" i="1" s="1"/>
  <c r="AH51" i="1"/>
  <c r="X51" i="1"/>
  <c r="AA51" i="1" s="1"/>
  <c r="AB51" i="1" s="1"/>
  <c r="X50" i="1"/>
  <c r="AA50" i="1" s="1"/>
  <c r="AB50" i="1" s="1"/>
  <c r="AH49" i="1"/>
  <c r="X49" i="1"/>
  <c r="AA49" i="1" s="1"/>
  <c r="AB49" i="1" s="1"/>
  <c r="X48" i="1"/>
  <c r="AA48" i="1" s="1"/>
  <c r="AB48" i="1" s="1"/>
  <c r="AH47" i="1"/>
  <c r="X47" i="1"/>
  <c r="AA47" i="1" s="1"/>
  <c r="AB47" i="1" s="1"/>
  <c r="X46" i="1"/>
  <c r="AA46" i="1" s="1"/>
  <c r="AB46" i="1" s="1"/>
  <c r="AH45" i="1"/>
  <c r="X45" i="1"/>
  <c r="AA45" i="1" s="1"/>
  <c r="AB45" i="1" s="1"/>
  <c r="AH43" i="1"/>
  <c r="X43" i="1"/>
  <c r="AA43" i="1" s="1"/>
  <c r="AB43" i="1" s="1"/>
  <c r="X42" i="1"/>
  <c r="AA42" i="1" s="1"/>
  <c r="AB42" i="1" s="1"/>
  <c r="AH41" i="1"/>
  <c r="X41" i="1"/>
  <c r="AA41" i="1" s="1"/>
  <c r="AB41" i="1" s="1"/>
  <c r="X40" i="1"/>
  <c r="AA40" i="1" s="1"/>
  <c r="AB40" i="1" s="1"/>
  <c r="AH39" i="1"/>
  <c r="X39" i="1"/>
  <c r="AA39" i="1" s="1"/>
  <c r="AB39" i="1" s="1"/>
  <c r="X38" i="1"/>
  <c r="AA38" i="1" s="1"/>
  <c r="AB38" i="1" s="1"/>
  <c r="AH37" i="1"/>
  <c r="X37" i="1"/>
  <c r="AA37" i="1" s="1"/>
  <c r="AB37" i="1" s="1"/>
  <c r="X36" i="1"/>
  <c r="AA36" i="1" s="1"/>
  <c r="AB36" i="1" s="1"/>
  <c r="AH35" i="1"/>
  <c r="X35" i="1"/>
  <c r="AA35" i="1" s="1"/>
  <c r="AB35" i="1" s="1"/>
  <c r="X34" i="1"/>
  <c r="AA34" i="1" s="1"/>
  <c r="AB34" i="1" s="1"/>
  <c r="AH33" i="1"/>
  <c r="X33" i="1"/>
  <c r="AA33" i="1" s="1"/>
  <c r="AB33" i="1" s="1"/>
  <c r="X60" i="3"/>
  <c r="AA60" i="3" s="1"/>
  <c r="AB60" i="3" s="1"/>
  <c r="T60" i="3"/>
  <c r="AH60" i="3" s="1"/>
  <c r="AA59" i="3"/>
  <c r="AB59" i="3" s="1"/>
  <c r="X59" i="3"/>
  <c r="AA58" i="3"/>
  <c r="AB58" i="3" s="1"/>
  <c r="X58" i="3"/>
  <c r="T58" i="3"/>
  <c r="AH58" i="3" s="1"/>
  <c r="X57" i="3"/>
  <c r="AA57" i="3" s="1"/>
  <c r="AB57" i="3" s="1"/>
  <c r="X56" i="3"/>
  <c r="AA56" i="3" s="1"/>
  <c r="AB56" i="3" s="1"/>
  <c r="T56" i="3"/>
  <c r="AH56" i="3" s="1"/>
  <c r="AA55" i="3"/>
  <c r="AB55" i="3" s="1"/>
  <c r="X55" i="3"/>
  <c r="AA54" i="3"/>
  <c r="AB54" i="3" s="1"/>
  <c r="X54" i="3"/>
  <c r="T54" i="3"/>
  <c r="AH54" i="3" s="1"/>
  <c r="X53" i="3"/>
  <c r="AA53" i="3" s="1"/>
  <c r="AB53" i="3" s="1"/>
  <c r="X52" i="3"/>
  <c r="AA52" i="3" s="1"/>
  <c r="AB52" i="3" s="1"/>
  <c r="T52" i="3"/>
  <c r="AH52" i="3" s="1"/>
  <c r="AA51" i="3"/>
  <c r="AB51" i="3" s="1"/>
  <c r="X51" i="3"/>
  <c r="AA50" i="3"/>
  <c r="AB50" i="3" s="1"/>
  <c r="X50" i="3"/>
  <c r="T50" i="3"/>
  <c r="AH50" i="3" s="1"/>
  <c r="X48" i="3"/>
  <c r="AA48" i="3" s="1"/>
  <c r="AB48" i="3" s="1"/>
  <c r="T48" i="3"/>
  <c r="AH48" i="3" s="1"/>
  <c r="X47" i="3"/>
  <c r="AA47" i="3" s="1"/>
  <c r="AB47" i="3" s="1"/>
  <c r="AA46" i="3"/>
  <c r="AB46" i="3" s="1"/>
  <c r="X46" i="3"/>
  <c r="T46" i="3"/>
  <c r="AH46" i="3" s="1"/>
  <c r="X45" i="3"/>
  <c r="AA45" i="3" s="1"/>
  <c r="AB45" i="3" s="1"/>
  <c r="X44" i="3"/>
  <c r="AA44" i="3" s="1"/>
  <c r="AB44" i="3" s="1"/>
  <c r="T44" i="3"/>
  <c r="AH44" i="3" s="1"/>
  <c r="AA43" i="3"/>
  <c r="AB43" i="3" s="1"/>
  <c r="X43" i="3"/>
  <c r="X42" i="3"/>
  <c r="AA42" i="3" s="1"/>
  <c r="AB42" i="3" s="1"/>
  <c r="T42" i="3"/>
  <c r="AH42" i="3" s="1"/>
  <c r="X41" i="3"/>
  <c r="AA41" i="3" s="1"/>
  <c r="AB41" i="3" s="1"/>
  <c r="AH40" i="3"/>
  <c r="X40" i="3"/>
  <c r="AA40" i="3" s="1"/>
  <c r="AB40" i="3" s="1"/>
  <c r="T40" i="3"/>
  <c r="AB38" i="3"/>
  <c r="AA38" i="3"/>
  <c r="X38" i="3"/>
  <c r="T38" i="3"/>
  <c r="AH38" i="3" s="1"/>
  <c r="AA37" i="3"/>
  <c r="AB37" i="3" s="1"/>
  <c r="X37" i="3"/>
  <c r="AC36" i="3"/>
  <c r="AD36" i="3" s="1"/>
  <c r="AB36" i="3"/>
  <c r="AE36" i="3" s="1"/>
  <c r="AF36" i="3" s="1"/>
  <c r="AG36" i="3" s="1"/>
  <c r="AA36" i="3"/>
  <c r="X36" i="3"/>
  <c r="T36" i="3"/>
  <c r="AH36" i="3" s="1"/>
  <c r="AB35" i="3"/>
  <c r="AA35" i="3"/>
  <c r="X35" i="3"/>
  <c r="X34" i="3"/>
  <c r="AA34" i="3" s="1"/>
  <c r="AB34" i="3" s="1"/>
  <c r="T34" i="3"/>
  <c r="AH34" i="3" s="1"/>
  <c r="AC33" i="3"/>
  <c r="AD33" i="3" s="1"/>
  <c r="AB33" i="3"/>
  <c r="AA33" i="3"/>
  <c r="X33" i="3"/>
  <c r="AA32" i="3"/>
  <c r="AB32" i="3" s="1"/>
  <c r="X32" i="3"/>
  <c r="T32" i="3"/>
  <c r="AH32" i="3" s="1"/>
  <c r="X31" i="3"/>
  <c r="AA31" i="3" s="1"/>
  <c r="AB31" i="3" s="1"/>
  <c r="AB30" i="3"/>
  <c r="AA30" i="3"/>
  <c r="X30" i="3"/>
  <c r="T30" i="3"/>
  <c r="AH30" i="3" s="1"/>
  <c r="X28" i="3"/>
  <c r="AA28" i="3" s="1"/>
  <c r="AB28" i="3" s="1"/>
  <c r="T28" i="3"/>
  <c r="AH28" i="3" s="1"/>
  <c r="AA27" i="3"/>
  <c r="AB27" i="3" s="1"/>
  <c r="X27" i="3"/>
  <c r="AA26" i="3"/>
  <c r="AB26" i="3" s="1"/>
  <c r="AC26" i="3" s="1"/>
  <c r="AD26" i="3" s="1"/>
  <c r="X26" i="3"/>
  <c r="T26" i="3"/>
  <c r="AH26" i="3" s="1"/>
  <c r="AA25" i="3"/>
  <c r="AB25" i="3" s="1"/>
  <c r="X25" i="3"/>
  <c r="X24" i="3"/>
  <c r="AA24" i="3" s="1"/>
  <c r="AB24" i="3" s="1"/>
  <c r="T24" i="3"/>
  <c r="AH24" i="3" s="1"/>
  <c r="X23" i="3"/>
  <c r="AA23" i="3" s="1"/>
  <c r="AB23" i="3" s="1"/>
  <c r="X22" i="3"/>
  <c r="AA22" i="3" s="1"/>
  <c r="AB22" i="3" s="1"/>
  <c r="T22" i="3"/>
  <c r="AH22" i="3" s="1"/>
  <c r="X21" i="3"/>
  <c r="AA21" i="3" s="1"/>
  <c r="AB21" i="3" s="1"/>
  <c r="AA20" i="3"/>
  <c r="AB20" i="3" s="1"/>
  <c r="X20" i="3"/>
  <c r="T20" i="3"/>
  <c r="AH20" i="3" s="1"/>
  <c r="X17" i="3"/>
  <c r="AA17" i="3" s="1"/>
  <c r="AB17" i="3" s="1"/>
  <c r="X16" i="3"/>
  <c r="AA16" i="3" s="1"/>
  <c r="AB16" i="3" s="1"/>
  <c r="T16" i="3"/>
  <c r="AH16" i="3" s="1"/>
  <c r="X15" i="3"/>
  <c r="AA15" i="3" s="1"/>
  <c r="AB15" i="3" s="1"/>
  <c r="X14" i="3"/>
  <c r="AA14" i="3" s="1"/>
  <c r="AB14" i="3" s="1"/>
  <c r="T14" i="3"/>
  <c r="AH14" i="3" s="1"/>
  <c r="X13" i="3"/>
  <c r="AA13" i="3" s="1"/>
  <c r="AB13" i="3" s="1"/>
  <c r="X12" i="3"/>
  <c r="AA12" i="3" s="1"/>
  <c r="AB12" i="3" s="1"/>
  <c r="T12" i="3"/>
  <c r="AH12" i="3" s="1"/>
  <c r="X11" i="3"/>
  <c r="AA11" i="3" s="1"/>
  <c r="AB11" i="3" s="1"/>
  <c r="X10" i="3"/>
  <c r="AA10" i="3" s="1"/>
  <c r="AB10" i="3" s="1"/>
  <c r="AC10" i="3" s="1"/>
  <c r="AD10" i="3" s="1"/>
  <c r="T10" i="3"/>
  <c r="AH10" i="3" s="1"/>
  <c r="X9" i="3"/>
  <c r="AA9" i="3" s="1"/>
  <c r="AB9" i="3" s="1"/>
  <c r="X8" i="3"/>
  <c r="AA8" i="3" s="1"/>
  <c r="AB8" i="3" s="1"/>
  <c r="T8" i="3"/>
  <c r="AH8" i="3" s="1"/>
  <c r="AA7" i="3"/>
  <c r="AB7" i="3" s="1"/>
  <c r="X7" i="3"/>
  <c r="AA6" i="3"/>
  <c r="AB6" i="3" s="1"/>
  <c r="X6" i="3"/>
  <c r="T6" i="3"/>
  <c r="AH6" i="3" s="1"/>
  <c r="X5" i="3"/>
  <c r="AA5" i="3" s="1"/>
  <c r="AB5" i="3" s="1"/>
  <c r="X4" i="3"/>
  <c r="AA4" i="3" s="1"/>
  <c r="AB4" i="3" s="1"/>
  <c r="T4" i="3"/>
  <c r="AH4" i="3" s="1"/>
  <c r="X18" i="3"/>
  <c r="AA18" i="3" s="1"/>
  <c r="AB18" i="3" s="1"/>
  <c r="T18" i="3"/>
  <c r="AH18" i="3" s="1"/>
  <c r="X19" i="3"/>
  <c r="AA19" i="3" s="1"/>
  <c r="AB19" i="3" s="1"/>
  <c r="AC19" i="3" s="1"/>
  <c r="AD19" i="3" s="1"/>
  <c r="X39" i="3"/>
  <c r="AA39" i="3"/>
  <c r="AB39" i="3" s="1"/>
  <c r="AC39" i="3" s="1"/>
  <c r="AD39" i="3" s="1"/>
  <c r="X49" i="3"/>
  <c r="AA49" i="3" s="1"/>
  <c r="AB49" i="3" s="1"/>
  <c r="X61" i="3"/>
  <c r="AA61" i="3" s="1"/>
  <c r="AB61" i="3" s="1"/>
  <c r="X31" i="1"/>
  <c r="AA31" i="1" s="1"/>
  <c r="AB31" i="1" s="1"/>
  <c r="X30" i="1"/>
  <c r="AA30" i="1" s="1"/>
  <c r="AB30" i="1" s="1"/>
  <c r="X29" i="1"/>
  <c r="AA29" i="1" s="1"/>
  <c r="AB29" i="1" s="1"/>
  <c r="X28" i="1"/>
  <c r="AA28" i="1" s="1"/>
  <c r="AB28" i="1" s="1"/>
  <c r="X27" i="1"/>
  <c r="AA27" i="1" s="1"/>
  <c r="AB27" i="1" s="1"/>
  <c r="X26" i="1"/>
  <c r="AA26" i="1" s="1"/>
  <c r="AB26" i="1" s="1"/>
  <c r="X25" i="1"/>
  <c r="AA25" i="1" s="1"/>
  <c r="AB25" i="1" s="1"/>
  <c r="X24" i="1"/>
  <c r="AA24" i="1" s="1"/>
  <c r="AB24" i="1" s="1"/>
  <c r="X23" i="1"/>
  <c r="AA23" i="1" s="1"/>
  <c r="AB23" i="1" s="1"/>
  <c r="X22" i="1"/>
  <c r="AA22" i="1" s="1"/>
  <c r="AB22" i="1" s="1"/>
  <c r="X21" i="1"/>
  <c r="AA21" i="1" s="1"/>
  <c r="AB21" i="1" s="1"/>
  <c r="X17" i="1"/>
  <c r="AA17" i="1" s="1"/>
  <c r="AB17" i="1" s="1"/>
  <c r="X15" i="1"/>
  <c r="AA15" i="1" s="1"/>
  <c r="AB15" i="1" s="1"/>
  <c r="X13" i="1"/>
  <c r="AA13" i="1" s="1"/>
  <c r="AB13" i="1" s="1"/>
  <c r="T4" i="1"/>
  <c r="X4" i="1"/>
  <c r="X5" i="1"/>
  <c r="X6" i="1"/>
  <c r="AP44" i="8"/>
  <c r="AP32" i="8"/>
  <c r="AL52" i="8"/>
  <c r="AL50" i="8"/>
  <c r="AP50" i="8" s="1"/>
  <c r="AL48" i="8"/>
  <c r="AL46" i="8"/>
  <c r="AP46" i="8" s="1"/>
  <c r="AL44" i="8"/>
  <c r="AL42" i="8"/>
  <c r="AP42" i="8" s="1"/>
  <c r="AL40" i="8"/>
  <c r="AL36" i="8"/>
  <c r="AP36" i="8" s="1"/>
  <c r="AL34" i="8"/>
  <c r="AP34" i="8" s="1"/>
  <c r="AL32" i="8"/>
  <c r="AL28" i="8"/>
  <c r="AP28" i="8" s="1"/>
  <c r="AL22" i="8"/>
  <c r="AL16" i="8"/>
  <c r="AP16" i="8" s="1"/>
  <c r="AL30" i="8"/>
  <c r="AL18" i="8"/>
  <c r="AP18" i="8" s="1"/>
  <c r="AP18" i="9" l="1"/>
  <c r="AQ18" i="9" s="1"/>
  <c r="AN20" i="9"/>
  <c r="AN38" i="9"/>
  <c r="AN8" i="9"/>
  <c r="AN10" i="9"/>
  <c r="AP26" i="9"/>
  <c r="AQ26" i="9" s="1"/>
  <c r="AN40" i="9"/>
  <c r="AN28" i="9"/>
  <c r="AN14" i="9"/>
  <c r="AC19" i="4"/>
  <c r="AN34" i="9"/>
  <c r="AN42" i="9"/>
  <c r="AN24" i="9"/>
  <c r="AN32" i="9"/>
  <c r="AN22" i="9"/>
  <c r="AN16" i="9"/>
  <c r="AN12" i="9"/>
  <c r="AN4" i="9"/>
  <c r="AP22" i="8"/>
  <c r="AL38" i="8"/>
  <c r="AP52" i="8"/>
  <c r="AP40" i="8"/>
  <c r="AP48" i="8"/>
  <c r="AL20" i="8"/>
  <c r="AL24" i="8"/>
  <c r="AP30" i="8"/>
  <c r="AE47" i="1"/>
  <c r="AF47" i="1" s="1"/>
  <c r="AG47" i="1" s="1"/>
  <c r="AC47" i="1"/>
  <c r="AD47" i="1" s="1"/>
  <c r="AC52" i="1"/>
  <c r="AD52" i="1" s="1"/>
  <c r="AE52" i="1" s="1"/>
  <c r="AF52" i="1" s="1"/>
  <c r="AG52" i="1" s="1"/>
  <c r="AC45" i="1"/>
  <c r="AD45" i="1" s="1"/>
  <c r="AE45" i="1" s="1"/>
  <c r="AF45" i="1" s="1"/>
  <c r="AG45" i="1" s="1"/>
  <c r="AE50" i="1"/>
  <c r="AF50" i="1" s="1"/>
  <c r="AG50" i="1" s="1"/>
  <c r="AC50" i="1"/>
  <c r="AD50" i="1" s="1"/>
  <c r="AC53" i="1"/>
  <c r="AD53" i="1" s="1"/>
  <c r="AE53" i="1"/>
  <c r="AF53" i="1" s="1"/>
  <c r="AG53" i="1" s="1"/>
  <c r="AC48" i="1"/>
  <c r="AD48" i="1" s="1"/>
  <c r="AE48" i="1"/>
  <c r="AF48" i="1" s="1"/>
  <c r="AG48" i="1" s="1"/>
  <c r="AE51" i="1"/>
  <c r="AF51" i="1" s="1"/>
  <c r="AG51" i="1" s="1"/>
  <c r="AC51" i="1"/>
  <c r="AD51" i="1" s="1"/>
  <c r="AE46" i="1"/>
  <c r="AF46" i="1" s="1"/>
  <c r="AG46" i="1" s="1"/>
  <c r="AC46" i="1"/>
  <c r="AD46" i="1" s="1"/>
  <c r="AC49" i="1"/>
  <c r="AD49" i="1" s="1"/>
  <c r="AE49" i="1" s="1"/>
  <c r="AF49" i="1" s="1"/>
  <c r="AG49" i="1" s="1"/>
  <c r="AE54" i="1"/>
  <c r="AF54" i="1" s="1"/>
  <c r="AG54" i="1" s="1"/>
  <c r="AC54" i="1"/>
  <c r="AD54" i="1" s="1"/>
  <c r="AC55" i="1"/>
  <c r="AD55" i="1" s="1"/>
  <c r="AE55" i="1" s="1"/>
  <c r="AF55" i="1" s="1"/>
  <c r="AG55" i="1" s="1"/>
  <c r="AC39" i="1"/>
  <c r="AD39" i="1" s="1"/>
  <c r="AE39" i="1" s="1"/>
  <c r="AF39" i="1" s="1"/>
  <c r="AG39" i="1" s="1"/>
  <c r="AE34" i="1"/>
  <c r="AF34" i="1" s="1"/>
  <c r="AG34" i="1" s="1"/>
  <c r="AC34" i="1"/>
  <c r="AD34" i="1" s="1"/>
  <c r="AC37" i="1"/>
  <c r="AD37" i="1" s="1"/>
  <c r="AE37" i="1"/>
  <c r="AF37" i="1" s="1"/>
  <c r="AG37" i="1" s="1"/>
  <c r="AE42" i="1"/>
  <c r="AF42" i="1" s="1"/>
  <c r="AG42" i="1" s="1"/>
  <c r="AC42" i="1"/>
  <c r="AD42" i="1" s="1"/>
  <c r="AC36" i="1"/>
  <c r="AD36" i="1" s="1"/>
  <c r="AE36" i="1"/>
  <c r="AF36" i="1" s="1"/>
  <c r="AG36" i="1" s="1"/>
  <c r="AC35" i="1"/>
  <c r="AD35" i="1" s="1"/>
  <c r="AE35" i="1" s="1"/>
  <c r="AF35" i="1" s="1"/>
  <c r="AG35" i="1" s="1"/>
  <c r="AC40" i="1"/>
  <c r="AD40" i="1" s="1"/>
  <c r="AE40" i="1" s="1"/>
  <c r="AF40" i="1" s="1"/>
  <c r="AG40" i="1" s="1"/>
  <c r="AC43" i="1"/>
  <c r="AD43" i="1" s="1"/>
  <c r="AE43" i="1" s="1"/>
  <c r="AF43" i="1" s="1"/>
  <c r="AG43" i="1" s="1"/>
  <c r="AC33" i="1"/>
  <c r="AD33" i="1" s="1"/>
  <c r="AE33" i="1" s="1"/>
  <c r="AF33" i="1" s="1"/>
  <c r="AG33" i="1" s="1"/>
  <c r="AE38" i="1"/>
  <c r="AF38" i="1" s="1"/>
  <c r="AG38" i="1" s="1"/>
  <c r="AC38" i="1"/>
  <c r="AD38" i="1" s="1"/>
  <c r="AC41" i="1"/>
  <c r="AD41" i="1" s="1"/>
  <c r="AE41" i="1"/>
  <c r="AF41" i="1" s="1"/>
  <c r="AG41" i="1" s="1"/>
  <c r="AC57" i="3"/>
  <c r="AD57" i="3" s="1"/>
  <c r="AE57" i="3" s="1"/>
  <c r="AF57" i="3" s="1"/>
  <c r="AG57" i="3" s="1"/>
  <c r="AE50" i="3"/>
  <c r="AF50" i="3" s="1"/>
  <c r="AG50" i="3" s="1"/>
  <c r="AC50" i="3"/>
  <c r="AD50" i="3" s="1"/>
  <c r="AC52" i="3"/>
  <c r="AD52" i="3" s="1"/>
  <c r="AE52" i="3" s="1"/>
  <c r="AF52" i="3" s="1"/>
  <c r="AG52" i="3" s="1"/>
  <c r="AC59" i="3"/>
  <c r="AD59" i="3" s="1"/>
  <c r="AE59" i="3" s="1"/>
  <c r="AF59" i="3" s="1"/>
  <c r="AG59" i="3" s="1"/>
  <c r="AC54" i="3"/>
  <c r="AD54" i="3" s="1"/>
  <c r="AE54" i="3"/>
  <c r="AF54" i="3" s="1"/>
  <c r="AG54" i="3" s="1"/>
  <c r="AC56" i="3"/>
  <c r="AD56" i="3" s="1"/>
  <c r="AE56" i="3"/>
  <c r="AF56" i="3" s="1"/>
  <c r="AG56" i="3" s="1"/>
  <c r="AC55" i="3"/>
  <c r="AD55" i="3" s="1"/>
  <c r="AE55" i="3" s="1"/>
  <c r="AF55" i="3" s="1"/>
  <c r="AG55" i="3" s="1"/>
  <c r="AC51" i="3"/>
  <c r="AD51" i="3" s="1"/>
  <c r="AE51" i="3" s="1"/>
  <c r="AF51" i="3" s="1"/>
  <c r="AG51" i="3" s="1"/>
  <c r="AC53" i="3"/>
  <c r="AD53" i="3" s="1"/>
  <c r="AE53" i="3"/>
  <c r="AF53" i="3" s="1"/>
  <c r="AG53" i="3" s="1"/>
  <c r="AC58" i="3"/>
  <c r="AD58" i="3" s="1"/>
  <c r="AE58" i="3"/>
  <c r="AF58" i="3" s="1"/>
  <c r="AG58" i="3" s="1"/>
  <c r="AE60" i="3"/>
  <c r="AF60" i="3" s="1"/>
  <c r="AG60" i="3" s="1"/>
  <c r="AC60" i="3"/>
  <c r="AD60" i="3" s="1"/>
  <c r="AC44" i="3"/>
  <c r="AD44" i="3" s="1"/>
  <c r="AE44" i="3" s="1"/>
  <c r="AF44" i="3" s="1"/>
  <c r="AG44" i="3" s="1"/>
  <c r="AC48" i="3"/>
  <c r="AD48" i="3" s="1"/>
  <c r="AE48" i="3" s="1"/>
  <c r="AF48" i="3" s="1"/>
  <c r="AG48" i="3" s="1"/>
  <c r="AC41" i="3"/>
  <c r="AD41" i="3" s="1"/>
  <c r="AE41" i="3" s="1"/>
  <c r="AF41" i="3" s="1"/>
  <c r="AG41" i="3" s="1"/>
  <c r="AC46" i="3"/>
  <c r="AD46" i="3" s="1"/>
  <c r="AE46" i="3" s="1"/>
  <c r="AF46" i="3" s="1"/>
  <c r="AG46" i="3" s="1"/>
  <c r="AC43" i="3"/>
  <c r="AD43" i="3" s="1"/>
  <c r="AE43" i="3" s="1"/>
  <c r="AF43" i="3" s="1"/>
  <c r="AG43" i="3" s="1"/>
  <c r="AC45" i="3"/>
  <c r="AD45" i="3" s="1"/>
  <c r="AE45" i="3" s="1"/>
  <c r="AF45" i="3" s="1"/>
  <c r="AG45" i="3" s="1"/>
  <c r="AE47" i="3"/>
  <c r="AF47" i="3" s="1"/>
  <c r="AG47" i="3" s="1"/>
  <c r="AC47" i="3"/>
  <c r="AD47" i="3" s="1"/>
  <c r="AC40" i="3"/>
  <c r="AD40" i="3" s="1"/>
  <c r="AE40" i="3" s="1"/>
  <c r="AF40" i="3" s="1"/>
  <c r="AG40" i="3" s="1"/>
  <c r="AE42" i="3"/>
  <c r="AF42" i="3" s="1"/>
  <c r="AG42" i="3" s="1"/>
  <c r="AC42" i="3"/>
  <c r="AD42" i="3" s="1"/>
  <c r="AC32" i="3"/>
  <c r="AD32" i="3" s="1"/>
  <c r="AE32" i="3" s="1"/>
  <c r="AF32" i="3" s="1"/>
  <c r="AG32" i="3" s="1"/>
  <c r="AC31" i="3"/>
  <c r="AD31" i="3" s="1"/>
  <c r="AE31" i="3"/>
  <c r="AF31" i="3" s="1"/>
  <c r="AG31" i="3" s="1"/>
  <c r="AC37" i="3"/>
  <c r="AD37" i="3" s="1"/>
  <c r="AE37" i="3" s="1"/>
  <c r="AF37" i="3" s="1"/>
  <c r="AG37" i="3" s="1"/>
  <c r="AC34" i="3"/>
  <c r="AD34" i="3" s="1"/>
  <c r="AE34" i="3"/>
  <c r="AF34" i="3" s="1"/>
  <c r="AG34" i="3" s="1"/>
  <c r="AE33" i="3"/>
  <c r="AF33" i="3" s="1"/>
  <c r="AG33" i="3" s="1"/>
  <c r="AC30" i="3"/>
  <c r="AD30" i="3" s="1"/>
  <c r="AE30" i="3" s="1"/>
  <c r="AF30" i="3" s="1"/>
  <c r="AG30" i="3" s="1"/>
  <c r="AC35" i="3"/>
  <c r="AD35" i="3" s="1"/>
  <c r="AE35" i="3" s="1"/>
  <c r="AF35" i="3" s="1"/>
  <c r="AG35" i="3" s="1"/>
  <c r="AC38" i="3"/>
  <c r="AD38" i="3" s="1"/>
  <c r="AE38" i="3" s="1"/>
  <c r="AF38" i="3" s="1"/>
  <c r="AG38" i="3" s="1"/>
  <c r="AC23" i="3"/>
  <c r="AD23" i="3" s="1"/>
  <c r="AE23" i="3" s="1"/>
  <c r="AF23" i="3" s="1"/>
  <c r="AG23" i="3" s="1"/>
  <c r="AC7" i="3"/>
  <c r="AD7" i="3" s="1"/>
  <c r="AE7" i="3" s="1"/>
  <c r="AF7" i="3" s="1"/>
  <c r="AG7" i="3" s="1"/>
  <c r="AC28" i="3"/>
  <c r="AD28" i="3" s="1"/>
  <c r="AE28" i="3"/>
  <c r="AF28" i="3" s="1"/>
  <c r="AG28" i="3" s="1"/>
  <c r="AC22" i="3"/>
  <c r="AD22" i="3" s="1"/>
  <c r="AE22" i="3" s="1"/>
  <c r="AF22" i="3" s="1"/>
  <c r="AG22" i="3" s="1"/>
  <c r="AC21" i="3"/>
  <c r="AD21" i="3" s="1"/>
  <c r="AE21" i="3"/>
  <c r="AF21" i="3" s="1"/>
  <c r="AG21" i="3" s="1"/>
  <c r="AC27" i="3"/>
  <c r="AD27" i="3" s="1"/>
  <c r="AE27" i="3" s="1"/>
  <c r="AF27" i="3" s="1"/>
  <c r="AG27" i="3" s="1"/>
  <c r="AC24" i="3"/>
  <c r="AD24" i="3" s="1"/>
  <c r="AE24" i="3" s="1"/>
  <c r="AF24" i="3" s="1"/>
  <c r="AG24" i="3" s="1"/>
  <c r="AE25" i="3"/>
  <c r="AF25" i="3" s="1"/>
  <c r="AG25" i="3" s="1"/>
  <c r="AE26" i="3"/>
  <c r="AF26" i="3" s="1"/>
  <c r="AG26" i="3" s="1"/>
  <c r="AC20" i="3"/>
  <c r="AD20" i="3" s="1"/>
  <c r="AE20" i="3" s="1"/>
  <c r="AF20" i="3" s="1"/>
  <c r="AG20" i="3" s="1"/>
  <c r="AC25" i="3"/>
  <c r="AD25" i="3" s="1"/>
  <c r="AC16" i="3"/>
  <c r="AD16" i="3" s="1"/>
  <c r="AE16" i="3" s="1"/>
  <c r="AF16" i="3" s="1"/>
  <c r="AG16" i="3" s="1"/>
  <c r="AC14" i="3"/>
  <c r="AD14" i="3" s="1"/>
  <c r="AE14" i="3" s="1"/>
  <c r="AF14" i="3" s="1"/>
  <c r="AG14" i="3" s="1"/>
  <c r="AC17" i="3"/>
  <c r="AD17" i="3" s="1"/>
  <c r="AE17" i="3" s="1"/>
  <c r="AF17" i="3" s="1"/>
  <c r="AG17" i="3" s="1"/>
  <c r="AC15" i="3"/>
  <c r="AD15" i="3" s="1"/>
  <c r="AE15" i="3"/>
  <c r="AF15" i="3" s="1"/>
  <c r="AG15" i="3" s="1"/>
  <c r="AC5" i="3"/>
  <c r="AD5" i="3" s="1"/>
  <c r="AE5" i="3" s="1"/>
  <c r="AF5" i="3" s="1"/>
  <c r="AG5" i="3" s="1"/>
  <c r="AC11" i="3"/>
  <c r="AD11" i="3" s="1"/>
  <c r="AE11" i="3" s="1"/>
  <c r="AF11" i="3" s="1"/>
  <c r="AG11" i="3" s="1"/>
  <c r="AC8" i="3"/>
  <c r="AD8" i="3" s="1"/>
  <c r="AE8" i="3" s="1"/>
  <c r="AF8" i="3" s="1"/>
  <c r="AG8" i="3" s="1"/>
  <c r="AE10" i="3"/>
  <c r="AF10" i="3" s="1"/>
  <c r="AG10" i="3" s="1"/>
  <c r="AE12" i="3"/>
  <c r="AF12" i="3" s="1"/>
  <c r="AG12" i="3" s="1"/>
  <c r="AC12" i="3"/>
  <c r="AD12" i="3" s="1"/>
  <c r="AC6" i="3"/>
  <c r="AD6" i="3" s="1"/>
  <c r="AE6" i="3" s="1"/>
  <c r="AF6" i="3" s="1"/>
  <c r="AG6" i="3" s="1"/>
  <c r="AC13" i="3"/>
  <c r="AD13" i="3" s="1"/>
  <c r="AE13" i="3" s="1"/>
  <c r="AF13" i="3" s="1"/>
  <c r="AG13" i="3" s="1"/>
  <c r="AC4" i="3"/>
  <c r="AD4" i="3" s="1"/>
  <c r="AE4" i="3" s="1"/>
  <c r="AF4" i="3" s="1"/>
  <c r="AG4" i="3" s="1"/>
  <c r="AC9" i="3"/>
  <c r="AD9" i="3" s="1"/>
  <c r="AE9" i="3" s="1"/>
  <c r="AF9" i="3" s="1"/>
  <c r="AG9" i="3" s="1"/>
  <c r="AC18" i="3"/>
  <c r="AD18" i="3" s="1"/>
  <c r="AE18" i="3" s="1"/>
  <c r="AF18" i="3" s="1"/>
  <c r="AG18" i="3" s="1"/>
  <c r="AC49" i="3"/>
  <c r="AD49" i="3" s="1"/>
  <c r="AE49" i="3" s="1"/>
  <c r="AF49" i="3" s="1"/>
  <c r="AG49" i="3" s="1"/>
  <c r="AC61" i="3"/>
  <c r="AD61" i="3" s="1"/>
  <c r="AE61" i="3" s="1"/>
  <c r="AF61" i="3" s="1"/>
  <c r="AG61" i="3" s="1"/>
  <c r="AE39" i="3"/>
  <c r="AF39" i="3" s="1"/>
  <c r="AG39" i="3" s="1"/>
  <c r="AE19" i="3"/>
  <c r="AF19" i="3" s="1"/>
  <c r="AG19" i="3" s="1"/>
  <c r="AC24" i="1"/>
  <c r="AD24" i="1" s="1"/>
  <c r="AE24" i="1" s="1"/>
  <c r="AF24" i="1" s="1"/>
  <c r="AG24" i="1" s="1"/>
  <c r="AC25" i="1"/>
  <c r="AD25" i="1" s="1"/>
  <c r="AE25" i="1" s="1"/>
  <c r="AF25" i="1" s="1"/>
  <c r="AG25" i="1" s="1"/>
  <c r="AC23" i="1"/>
  <c r="AD23" i="1" s="1"/>
  <c r="AE23" i="1" s="1"/>
  <c r="AF23" i="1" s="1"/>
  <c r="AG23" i="1" s="1"/>
  <c r="AC28" i="1"/>
  <c r="AD28" i="1" s="1"/>
  <c r="AE28" i="1" s="1"/>
  <c r="AF28" i="1" s="1"/>
  <c r="AG28" i="1" s="1"/>
  <c r="AC31" i="1"/>
  <c r="AD31" i="1" s="1"/>
  <c r="AE31" i="1" s="1"/>
  <c r="AF31" i="1" s="1"/>
  <c r="AG31" i="1" s="1"/>
  <c r="AC27" i="1"/>
  <c r="AD27" i="1" s="1"/>
  <c r="AE27" i="1" s="1"/>
  <c r="AF27" i="1" s="1"/>
  <c r="AG27" i="1" s="1"/>
  <c r="AE22" i="1"/>
  <c r="AF22" i="1" s="1"/>
  <c r="AG22" i="1" s="1"/>
  <c r="AC22" i="1"/>
  <c r="AD22" i="1" s="1"/>
  <c r="AC30" i="1"/>
  <c r="AD30" i="1" s="1"/>
  <c r="AE30" i="1" s="1"/>
  <c r="AF30" i="1" s="1"/>
  <c r="AG30" i="1" s="1"/>
  <c r="AC21" i="1"/>
  <c r="AD21" i="1" s="1"/>
  <c r="AE21" i="1" s="1"/>
  <c r="AF21" i="1" s="1"/>
  <c r="AG21" i="1" s="1"/>
  <c r="AE26" i="1"/>
  <c r="AF26" i="1" s="1"/>
  <c r="AG26" i="1" s="1"/>
  <c r="AC26" i="1"/>
  <c r="AD26" i="1" s="1"/>
  <c r="AC29" i="1"/>
  <c r="AD29" i="1" s="1"/>
  <c r="AE29" i="1"/>
  <c r="AF29" i="1" s="1"/>
  <c r="AG29" i="1" s="1"/>
  <c r="AC17" i="1"/>
  <c r="AD17" i="1" s="1"/>
  <c r="AE17" i="1" s="1"/>
  <c r="AF17" i="1" s="1"/>
  <c r="AG17" i="1" s="1"/>
  <c r="AC15" i="1"/>
  <c r="AD15" i="1" s="1"/>
  <c r="AE15" i="1" s="1"/>
  <c r="AF15" i="1" s="1"/>
  <c r="AG15" i="1" s="1"/>
  <c r="AC13" i="1"/>
  <c r="AD13" i="1" s="1"/>
  <c r="AE13" i="1" s="1"/>
  <c r="AF13" i="1" s="1"/>
  <c r="AG13" i="1" s="1"/>
  <c r="AL54" i="8"/>
  <c r="AL26" i="8"/>
  <c r="AP26" i="8" s="1"/>
  <c r="AL14" i="8"/>
  <c r="AP14" i="8" s="1"/>
  <c r="AL10" i="8"/>
  <c r="AP10" i="8" s="1"/>
  <c r="AL8" i="8"/>
  <c r="AP8" i="8" s="1"/>
  <c r="AL4" i="8"/>
  <c r="AP4" i="8" s="1"/>
  <c r="G41" i="1"/>
  <c r="G40" i="1"/>
  <c r="T39" i="1" s="1"/>
  <c r="G38" i="1"/>
  <c r="G36" i="1"/>
  <c r="G35" i="1"/>
  <c r="T35" i="1" s="1"/>
  <c r="T65" i="1"/>
  <c r="T63" i="1"/>
  <c r="T61" i="1"/>
  <c r="T59" i="1"/>
  <c r="T57" i="1"/>
  <c r="T55" i="1"/>
  <c r="T53" i="1"/>
  <c r="T51" i="1"/>
  <c r="T49" i="1"/>
  <c r="T47" i="1"/>
  <c r="T45" i="1"/>
  <c r="T43" i="1"/>
  <c r="T37" i="1"/>
  <c r="T33" i="1"/>
  <c r="T31" i="1"/>
  <c r="AH31" i="1" s="1"/>
  <c r="T29" i="1"/>
  <c r="AH29" i="1" s="1"/>
  <c r="T27" i="1"/>
  <c r="AH27" i="1" s="1"/>
  <c r="T25" i="1"/>
  <c r="AH25" i="1" s="1"/>
  <c r="T23" i="1"/>
  <c r="AH23" i="1" s="1"/>
  <c r="T21" i="1"/>
  <c r="AH21" i="1" s="1"/>
  <c r="T6" i="1"/>
  <c r="AH6" i="1" s="1"/>
  <c r="T19" i="1"/>
  <c r="AH19" i="1" s="1"/>
  <c r="T17" i="1"/>
  <c r="AH17" i="1" s="1"/>
  <c r="T15" i="1"/>
  <c r="AH15" i="1" s="1"/>
  <c r="T13" i="1"/>
  <c r="AH13" i="1" s="1"/>
  <c r="T11" i="1"/>
  <c r="AH11" i="1" s="1"/>
  <c r="T9" i="1"/>
  <c r="AH9" i="1" s="1"/>
  <c r="AI42" i="13"/>
  <c r="AL42" i="13" s="1"/>
  <c r="AM42" i="13" s="1"/>
  <c r="AF42" i="13"/>
  <c r="AG42" i="13" s="1"/>
  <c r="N42" i="13" s="1"/>
  <c r="AI41" i="13"/>
  <c r="AL41" i="13" s="1"/>
  <c r="AM41" i="13" s="1"/>
  <c r="AF41" i="13"/>
  <c r="AG41" i="13" s="1"/>
  <c r="N41" i="13" s="1"/>
  <c r="AI40" i="13"/>
  <c r="AL40" i="13" s="1"/>
  <c r="AM40" i="13" s="1"/>
  <c r="AF40" i="13"/>
  <c r="AG40" i="13" s="1"/>
  <c r="N40" i="13" s="1"/>
  <c r="AI39" i="13"/>
  <c r="AL39" i="13" s="1"/>
  <c r="AM39" i="13" s="1"/>
  <c r="AF39" i="13"/>
  <c r="AG39" i="13" s="1"/>
  <c r="N39" i="13" s="1"/>
  <c r="AI38" i="13"/>
  <c r="AL38" i="13" s="1"/>
  <c r="AM38" i="13" s="1"/>
  <c r="AF38" i="13"/>
  <c r="AG38" i="13" s="1"/>
  <c r="N38" i="13" s="1"/>
  <c r="AI37" i="13"/>
  <c r="AL37" i="13" s="1"/>
  <c r="AM37" i="13" s="1"/>
  <c r="AF37" i="13"/>
  <c r="AG37" i="13" s="1"/>
  <c r="N37" i="13" s="1"/>
  <c r="AI36" i="13"/>
  <c r="AL36" i="13" s="1"/>
  <c r="AM36" i="13" s="1"/>
  <c r="AF36" i="13"/>
  <c r="AG36" i="13" s="1"/>
  <c r="N36" i="13" s="1"/>
  <c r="AI35" i="13"/>
  <c r="AL35" i="13" s="1"/>
  <c r="AM35" i="13" s="1"/>
  <c r="AF35" i="13"/>
  <c r="AG35" i="13" s="1"/>
  <c r="N35" i="13" s="1"/>
  <c r="AI34" i="13"/>
  <c r="AL34" i="13" s="1"/>
  <c r="AM34" i="13" s="1"/>
  <c r="AF34" i="13"/>
  <c r="AG34" i="13" s="1"/>
  <c r="N34" i="13" s="1"/>
  <c r="AI33" i="13"/>
  <c r="AL33" i="13" s="1"/>
  <c r="AM33" i="13" s="1"/>
  <c r="AF33" i="13"/>
  <c r="AG33" i="13" s="1"/>
  <c r="N33" i="13" s="1"/>
  <c r="AI32" i="13"/>
  <c r="AL32" i="13" s="1"/>
  <c r="AM32" i="13" s="1"/>
  <c r="AF32" i="13"/>
  <c r="AG32" i="13" s="1"/>
  <c r="N32" i="13" s="1"/>
  <c r="AI31" i="13"/>
  <c r="AL31" i="13" s="1"/>
  <c r="AM31" i="13" s="1"/>
  <c r="AF31" i="13"/>
  <c r="AG31" i="13" s="1"/>
  <c r="N31" i="13" s="1"/>
  <c r="AI30" i="13"/>
  <c r="AL30" i="13" s="1"/>
  <c r="AM30" i="13" s="1"/>
  <c r="AF30" i="13"/>
  <c r="AG30" i="13" s="1"/>
  <c r="N30" i="13" s="1"/>
  <c r="AI29" i="13"/>
  <c r="AL29" i="13" s="1"/>
  <c r="AM29" i="13" s="1"/>
  <c r="AF29" i="13"/>
  <c r="AG29" i="13" s="1"/>
  <c r="N29" i="13" s="1"/>
  <c r="AI28" i="13"/>
  <c r="AL28" i="13" s="1"/>
  <c r="AM28" i="13" s="1"/>
  <c r="AF28" i="13"/>
  <c r="AG28" i="13" s="1"/>
  <c r="N28" i="13" s="1"/>
  <c r="AI27" i="13"/>
  <c r="AL27" i="13" s="1"/>
  <c r="AM27" i="13" s="1"/>
  <c r="AF27" i="13"/>
  <c r="AG27" i="13" s="1"/>
  <c r="N27" i="13" s="1"/>
  <c r="AI26" i="13"/>
  <c r="AL26" i="13" s="1"/>
  <c r="AM26" i="13" s="1"/>
  <c r="AF26" i="13"/>
  <c r="AG26" i="13" s="1"/>
  <c r="N26" i="13" s="1"/>
  <c r="AI25" i="13"/>
  <c r="AL25" i="13" s="1"/>
  <c r="AM25" i="13" s="1"/>
  <c r="AF25" i="13"/>
  <c r="AG25" i="13" s="1"/>
  <c r="N25" i="13" s="1"/>
  <c r="AI24" i="13"/>
  <c r="AL24" i="13" s="1"/>
  <c r="AM24" i="13" s="1"/>
  <c r="AN24" i="13" s="1"/>
  <c r="AO24" i="13" s="1"/>
  <c r="AF24" i="13"/>
  <c r="AG24" i="13" s="1"/>
  <c r="N24" i="13" s="1"/>
  <c r="AI23" i="13"/>
  <c r="AL23" i="13" s="1"/>
  <c r="AM23" i="13" s="1"/>
  <c r="AF23" i="13"/>
  <c r="AG23" i="13" s="1"/>
  <c r="N23" i="13" s="1"/>
  <c r="AI22" i="13"/>
  <c r="AL22" i="13" s="1"/>
  <c r="AM22" i="13" s="1"/>
  <c r="AN22" i="13" s="1"/>
  <c r="AO22" i="13" s="1"/>
  <c r="AF22" i="13"/>
  <c r="AG22" i="13" s="1"/>
  <c r="N22" i="13" s="1"/>
  <c r="AI21" i="13"/>
  <c r="AL21" i="13" s="1"/>
  <c r="AM21" i="13" s="1"/>
  <c r="AF21" i="13"/>
  <c r="AG21" i="13" s="1"/>
  <c r="N21" i="13" s="1"/>
  <c r="AI20" i="13"/>
  <c r="AL20" i="13" s="1"/>
  <c r="AM20" i="13" s="1"/>
  <c r="AN20" i="13" s="1"/>
  <c r="AO20" i="13" s="1"/>
  <c r="AP20" i="13" s="1"/>
  <c r="AQ20" i="13" s="1"/>
  <c r="AR20" i="13" s="1"/>
  <c r="M20" i="13" s="1"/>
  <c r="AF20" i="13"/>
  <c r="AG20" i="13" s="1"/>
  <c r="N20" i="13" s="1"/>
  <c r="AI19" i="13"/>
  <c r="AL19" i="13" s="1"/>
  <c r="AM19" i="13" s="1"/>
  <c r="AN19" i="13" s="1"/>
  <c r="AO19" i="13" s="1"/>
  <c r="AF19" i="13"/>
  <c r="AG19" i="13" s="1"/>
  <c r="N19" i="13" s="1"/>
  <c r="AI18" i="13"/>
  <c r="AL18" i="13" s="1"/>
  <c r="AM18" i="13" s="1"/>
  <c r="AF18" i="13"/>
  <c r="AG18" i="13" s="1"/>
  <c r="N18" i="13" s="1"/>
  <c r="AI17" i="13"/>
  <c r="AL17" i="13" s="1"/>
  <c r="AM17" i="13" s="1"/>
  <c r="AF17" i="13"/>
  <c r="AG17" i="13" s="1"/>
  <c r="N17" i="13" s="1"/>
  <c r="AI16" i="13"/>
  <c r="AL16" i="13" s="1"/>
  <c r="AM16" i="13" s="1"/>
  <c r="AN16" i="13" s="1"/>
  <c r="AO16" i="13" s="1"/>
  <c r="AF16" i="13"/>
  <c r="AG16" i="13" s="1"/>
  <c r="N16" i="13" s="1"/>
  <c r="AI15" i="13"/>
  <c r="AL15" i="13" s="1"/>
  <c r="AM15" i="13" s="1"/>
  <c r="AN15" i="13" s="1"/>
  <c r="AO15" i="13" s="1"/>
  <c r="AF15" i="13"/>
  <c r="AG15" i="13" s="1"/>
  <c r="N15" i="13" s="1"/>
  <c r="AI14" i="13"/>
  <c r="AL14" i="13" s="1"/>
  <c r="AM14" i="13" s="1"/>
  <c r="AN14" i="13" s="1"/>
  <c r="AO14" i="13" s="1"/>
  <c r="AF14" i="13"/>
  <c r="AG14" i="13" s="1"/>
  <c r="N14" i="13" s="1"/>
  <c r="AI13" i="13"/>
  <c r="AL13" i="13" s="1"/>
  <c r="AM13" i="13" s="1"/>
  <c r="AN13" i="13" s="1"/>
  <c r="AO13" i="13" s="1"/>
  <c r="AF13" i="13"/>
  <c r="AG13" i="13" s="1"/>
  <c r="N13" i="13" s="1"/>
  <c r="AI12" i="13"/>
  <c r="AL12" i="13" s="1"/>
  <c r="AM12" i="13" s="1"/>
  <c r="AN12" i="13" s="1"/>
  <c r="AO12" i="13" s="1"/>
  <c r="AF12" i="13"/>
  <c r="AG12" i="13" s="1"/>
  <c r="N12" i="13" s="1"/>
  <c r="AI11" i="13"/>
  <c r="AL11" i="13" s="1"/>
  <c r="AM11" i="13" s="1"/>
  <c r="AN11" i="13" s="1"/>
  <c r="AO11" i="13" s="1"/>
  <c r="AF11" i="13"/>
  <c r="AG11" i="13" s="1"/>
  <c r="N11" i="13" s="1"/>
  <c r="AI10" i="13"/>
  <c r="AL10" i="13" s="1"/>
  <c r="AM10" i="13" s="1"/>
  <c r="AN10" i="13" s="1"/>
  <c r="AO10" i="13" s="1"/>
  <c r="AF10" i="13"/>
  <c r="AG10" i="13" s="1"/>
  <c r="N10" i="13" s="1"/>
  <c r="AI9" i="13"/>
  <c r="AL9" i="13" s="1"/>
  <c r="AM9" i="13" s="1"/>
  <c r="AN9" i="13" s="1"/>
  <c r="AO9" i="13" s="1"/>
  <c r="AF9" i="13"/>
  <c r="AG9" i="13" s="1"/>
  <c r="N9" i="13" s="1"/>
  <c r="AI8" i="13"/>
  <c r="AL8" i="13" s="1"/>
  <c r="AM8" i="13" s="1"/>
  <c r="AN8" i="13" s="1"/>
  <c r="AO8" i="13" s="1"/>
  <c r="AF8" i="13"/>
  <c r="AG8" i="13" s="1"/>
  <c r="N8" i="13" s="1"/>
  <c r="AI7" i="13"/>
  <c r="AL7" i="13" s="1"/>
  <c r="AM7" i="13" s="1"/>
  <c r="AN7" i="13" s="1"/>
  <c r="AO7" i="13" s="1"/>
  <c r="AF7" i="13"/>
  <c r="AG7" i="13" s="1"/>
  <c r="N7" i="13" s="1"/>
  <c r="AI6" i="13"/>
  <c r="AL6" i="13" s="1"/>
  <c r="AM6" i="13" s="1"/>
  <c r="AN6" i="13" s="1"/>
  <c r="AO6" i="13" s="1"/>
  <c r="AF6" i="13"/>
  <c r="AG6" i="13" s="1"/>
  <c r="N6" i="13" s="1"/>
  <c r="AI5" i="13"/>
  <c r="AL5" i="13" s="1"/>
  <c r="AM5" i="13" s="1"/>
  <c r="AN5" i="13" s="1"/>
  <c r="AO5" i="13" s="1"/>
  <c r="AF5" i="13"/>
  <c r="AG5" i="13" s="1"/>
  <c r="N5" i="13" s="1"/>
  <c r="AI4" i="13"/>
  <c r="AL4" i="13" s="1"/>
  <c r="AM4" i="13" s="1"/>
  <c r="AN4" i="13" s="1"/>
  <c r="AO4" i="13" s="1"/>
  <c r="AF4" i="13"/>
  <c r="AG4" i="13" s="1"/>
  <c r="N4" i="13" s="1"/>
  <c r="AI54" i="12"/>
  <c r="AL54" i="12" s="1"/>
  <c r="AM54" i="12" s="1"/>
  <c r="AF54" i="12"/>
  <c r="AG54" i="12" s="1"/>
  <c r="AI53" i="12"/>
  <c r="AL53" i="12" s="1"/>
  <c r="AM53" i="12" s="1"/>
  <c r="AF53" i="12"/>
  <c r="AG53" i="12" s="1"/>
  <c r="AI52" i="12"/>
  <c r="AL52" i="12" s="1"/>
  <c r="AM52" i="12" s="1"/>
  <c r="AF52" i="12"/>
  <c r="AG52" i="12" s="1"/>
  <c r="AI51" i="12"/>
  <c r="AL51" i="12" s="1"/>
  <c r="AM51" i="12" s="1"/>
  <c r="AN51" i="12" s="1"/>
  <c r="AO51" i="12" s="1"/>
  <c r="AF51" i="12"/>
  <c r="AG51" i="12" s="1"/>
  <c r="AI50" i="12"/>
  <c r="AL50" i="12" s="1"/>
  <c r="AM50" i="12" s="1"/>
  <c r="AF50" i="12"/>
  <c r="AG50" i="12" s="1"/>
  <c r="AI49" i="12"/>
  <c r="AL49" i="12" s="1"/>
  <c r="AM49" i="12" s="1"/>
  <c r="AF49" i="12"/>
  <c r="AG49" i="12" s="1"/>
  <c r="AI48" i="12"/>
  <c r="AL48" i="12" s="1"/>
  <c r="AM48" i="12" s="1"/>
  <c r="AF48" i="12"/>
  <c r="AG48" i="12" s="1"/>
  <c r="AI47" i="12"/>
  <c r="AL47" i="12" s="1"/>
  <c r="AM47" i="12" s="1"/>
  <c r="AF47" i="12"/>
  <c r="AG47" i="12" s="1"/>
  <c r="AI46" i="12"/>
  <c r="AL46" i="12" s="1"/>
  <c r="AM46" i="12" s="1"/>
  <c r="AF46" i="12"/>
  <c r="AG46" i="12" s="1"/>
  <c r="AI45" i="12"/>
  <c r="AL45" i="12" s="1"/>
  <c r="AM45" i="12" s="1"/>
  <c r="AF45" i="12"/>
  <c r="AG45" i="12" s="1"/>
  <c r="AI44" i="12"/>
  <c r="AL44" i="12" s="1"/>
  <c r="AM44" i="12" s="1"/>
  <c r="AF44" i="12"/>
  <c r="AG44" i="12" s="1"/>
  <c r="AI43" i="12"/>
  <c r="AL43" i="12" s="1"/>
  <c r="AM43" i="12" s="1"/>
  <c r="AF43" i="12"/>
  <c r="AG43" i="12" s="1"/>
  <c r="AI42" i="12"/>
  <c r="AL42" i="12" s="1"/>
  <c r="AM42" i="12" s="1"/>
  <c r="AF42" i="12"/>
  <c r="AG42" i="12" s="1"/>
  <c r="AI41" i="12"/>
  <c r="AL41" i="12" s="1"/>
  <c r="AM41" i="12" s="1"/>
  <c r="AN41" i="12" s="1"/>
  <c r="AO41" i="12" s="1"/>
  <c r="AF41" i="12"/>
  <c r="AG41" i="12" s="1"/>
  <c r="AI40" i="12"/>
  <c r="AL40" i="12" s="1"/>
  <c r="AM40" i="12" s="1"/>
  <c r="AF40" i="12"/>
  <c r="AG40" i="12" s="1"/>
  <c r="AI39" i="12"/>
  <c r="AL39" i="12" s="1"/>
  <c r="AM39" i="12" s="1"/>
  <c r="AN39" i="12" s="1"/>
  <c r="AO39" i="12" s="1"/>
  <c r="AF39" i="12"/>
  <c r="AG39" i="12" s="1"/>
  <c r="AI38" i="12"/>
  <c r="AL38" i="12" s="1"/>
  <c r="AM38" i="12" s="1"/>
  <c r="AF38" i="12"/>
  <c r="AG38" i="12" s="1"/>
  <c r="AI37" i="12"/>
  <c r="AL37" i="12" s="1"/>
  <c r="AM37" i="12" s="1"/>
  <c r="AF37" i="12"/>
  <c r="AG37" i="12" s="1"/>
  <c r="AI36" i="12"/>
  <c r="AL36" i="12" s="1"/>
  <c r="AM36" i="12" s="1"/>
  <c r="AF36" i="12"/>
  <c r="AG36" i="12" s="1"/>
  <c r="AI35" i="12"/>
  <c r="AL35" i="12" s="1"/>
  <c r="AM35" i="12" s="1"/>
  <c r="AN35" i="12" s="1"/>
  <c r="AO35" i="12" s="1"/>
  <c r="AF35" i="12"/>
  <c r="AG35" i="12" s="1"/>
  <c r="AI34" i="12"/>
  <c r="AL34" i="12" s="1"/>
  <c r="AM34" i="12" s="1"/>
  <c r="AF34" i="12"/>
  <c r="AG34" i="12" s="1"/>
  <c r="AI33" i="12"/>
  <c r="AL33" i="12" s="1"/>
  <c r="AM33" i="12" s="1"/>
  <c r="AN33" i="12" s="1"/>
  <c r="AO33" i="12" s="1"/>
  <c r="AF33" i="12"/>
  <c r="AG33" i="12" s="1"/>
  <c r="AI32" i="12"/>
  <c r="AL32" i="12" s="1"/>
  <c r="AM32" i="12" s="1"/>
  <c r="AF32" i="12"/>
  <c r="AG32" i="12" s="1"/>
  <c r="AI31" i="12"/>
  <c r="AL31" i="12" s="1"/>
  <c r="AM31" i="12" s="1"/>
  <c r="AF31" i="12"/>
  <c r="AG31" i="12" s="1"/>
  <c r="AI30" i="12"/>
  <c r="AL30" i="12" s="1"/>
  <c r="AM30" i="12" s="1"/>
  <c r="AF30" i="12"/>
  <c r="AG30" i="12" s="1"/>
  <c r="AI29" i="12"/>
  <c r="AL29" i="12" s="1"/>
  <c r="AM29" i="12" s="1"/>
  <c r="AF29" i="12"/>
  <c r="AG29" i="12" s="1"/>
  <c r="AI28" i="12"/>
  <c r="AL28" i="12" s="1"/>
  <c r="AM28" i="12" s="1"/>
  <c r="AF28" i="12"/>
  <c r="AG28" i="12" s="1"/>
  <c r="AI27" i="12"/>
  <c r="AL27" i="12" s="1"/>
  <c r="AM27" i="12" s="1"/>
  <c r="AF27" i="12"/>
  <c r="AG27" i="12" s="1"/>
  <c r="N27" i="12" s="1"/>
  <c r="AI26" i="12"/>
  <c r="AL26" i="12" s="1"/>
  <c r="AM26" i="12" s="1"/>
  <c r="AN26" i="12" s="1"/>
  <c r="AO26" i="12" s="1"/>
  <c r="AF26" i="12"/>
  <c r="AG26" i="12" s="1"/>
  <c r="AI25" i="12"/>
  <c r="AL25" i="12" s="1"/>
  <c r="AM25" i="12" s="1"/>
  <c r="AF25" i="12"/>
  <c r="AG25" i="12" s="1"/>
  <c r="AI24" i="12"/>
  <c r="AL24" i="12" s="1"/>
  <c r="AM24" i="12" s="1"/>
  <c r="AN24" i="12" s="1"/>
  <c r="AO24" i="12" s="1"/>
  <c r="AP24" i="12" s="1"/>
  <c r="AQ24" i="12" s="1"/>
  <c r="AR24" i="12" s="1"/>
  <c r="M24" i="12" s="1"/>
  <c r="AF24" i="12"/>
  <c r="AG24" i="12" s="1"/>
  <c r="AI23" i="12"/>
  <c r="AL23" i="12" s="1"/>
  <c r="AM23" i="12" s="1"/>
  <c r="AF23" i="12"/>
  <c r="AG23" i="12" s="1"/>
  <c r="AI22" i="12"/>
  <c r="AL22" i="12" s="1"/>
  <c r="AM22" i="12" s="1"/>
  <c r="AF22" i="12"/>
  <c r="AG22" i="12" s="1"/>
  <c r="AI21" i="12"/>
  <c r="AL21" i="12" s="1"/>
  <c r="AM21" i="12" s="1"/>
  <c r="AF21" i="12"/>
  <c r="AG21" i="12" s="1"/>
  <c r="AI20" i="12"/>
  <c r="AL20" i="12" s="1"/>
  <c r="AM20" i="12" s="1"/>
  <c r="AN20" i="12" s="1"/>
  <c r="AO20" i="12" s="1"/>
  <c r="AF20" i="12"/>
  <c r="AG20" i="12" s="1"/>
  <c r="AI19" i="12"/>
  <c r="AL19" i="12" s="1"/>
  <c r="AM19" i="12" s="1"/>
  <c r="AF19" i="12"/>
  <c r="AG19" i="12" s="1"/>
  <c r="AI18" i="12"/>
  <c r="AL18" i="12" s="1"/>
  <c r="AM18" i="12" s="1"/>
  <c r="AN18" i="12" s="1"/>
  <c r="AO18" i="12" s="1"/>
  <c r="AF18" i="12"/>
  <c r="AG18" i="12" s="1"/>
  <c r="AI17" i="12"/>
  <c r="AL17" i="12" s="1"/>
  <c r="AM17" i="12" s="1"/>
  <c r="AF17" i="12"/>
  <c r="AG17" i="12" s="1"/>
  <c r="AI16" i="12"/>
  <c r="AL16" i="12" s="1"/>
  <c r="AM16" i="12" s="1"/>
  <c r="AF16" i="12"/>
  <c r="AG16" i="12" s="1"/>
  <c r="AI15" i="12"/>
  <c r="AL15" i="12" s="1"/>
  <c r="AM15" i="12" s="1"/>
  <c r="AF15" i="12"/>
  <c r="AG15" i="12" s="1"/>
  <c r="AI14" i="12"/>
  <c r="AL14" i="12" s="1"/>
  <c r="AM14" i="12" s="1"/>
  <c r="AF14" i="12"/>
  <c r="AG14" i="12" s="1"/>
  <c r="AI13" i="12"/>
  <c r="AL13" i="12" s="1"/>
  <c r="AM13" i="12" s="1"/>
  <c r="AF13" i="12"/>
  <c r="AG13" i="12" s="1"/>
  <c r="AI12" i="12"/>
  <c r="AL12" i="12" s="1"/>
  <c r="AM12" i="12" s="1"/>
  <c r="AF12" i="12"/>
  <c r="AG12" i="12" s="1"/>
  <c r="AI11" i="12"/>
  <c r="AL11" i="12" s="1"/>
  <c r="AM11" i="12" s="1"/>
  <c r="AF11" i="12"/>
  <c r="AG11" i="12" s="1"/>
  <c r="AI10" i="12"/>
  <c r="AL10" i="12" s="1"/>
  <c r="AM10" i="12" s="1"/>
  <c r="AF10" i="12"/>
  <c r="AG10" i="12" s="1"/>
  <c r="N10" i="12" s="1"/>
  <c r="AI9" i="12"/>
  <c r="AL9" i="12" s="1"/>
  <c r="AM9" i="12" s="1"/>
  <c r="AF9" i="12"/>
  <c r="AG9" i="12" s="1"/>
  <c r="N9" i="12" s="1"/>
  <c r="AI8" i="12"/>
  <c r="AL8" i="12" s="1"/>
  <c r="AM8" i="12" s="1"/>
  <c r="AF8" i="12"/>
  <c r="AG8" i="12" s="1"/>
  <c r="N8" i="12" s="1"/>
  <c r="AI7" i="12"/>
  <c r="AL7" i="12" s="1"/>
  <c r="AM7" i="12" s="1"/>
  <c r="AF7" i="12"/>
  <c r="AG7" i="12" s="1"/>
  <c r="N7" i="12" s="1"/>
  <c r="AI6" i="12"/>
  <c r="AL6" i="12" s="1"/>
  <c r="AM6" i="12" s="1"/>
  <c r="AF6" i="12"/>
  <c r="AG6" i="12" s="1"/>
  <c r="N6" i="12" s="1"/>
  <c r="AI5" i="12"/>
  <c r="AL5" i="12" s="1"/>
  <c r="AM5" i="12" s="1"/>
  <c r="AF5" i="12"/>
  <c r="AG5" i="12" s="1"/>
  <c r="N5" i="12" s="1"/>
  <c r="AI4" i="12"/>
  <c r="AL4" i="12" s="1"/>
  <c r="AM4" i="12" s="1"/>
  <c r="AF4" i="12"/>
  <c r="AG4" i="12" s="1"/>
  <c r="N4" i="12" s="1"/>
  <c r="AI42" i="11"/>
  <c r="AL42" i="11" s="1"/>
  <c r="AM42" i="11" s="1"/>
  <c r="AF42" i="11"/>
  <c r="AG42" i="11" s="1"/>
  <c r="N42" i="11" s="1"/>
  <c r="AI41" i="11"/>
  <c r="AL41" i="11" s="1"/>
  <c r="AM41" i="11" s="1"/>
  <c r="AF41" i="11"/>
  <c r="AG41" i="11" s="1"/>
  <c r="N41" i="11" s="1"/>
  <c r="AI40" i="11"/>
  <c r="AL40" i="11" s="1"/>
  <c r="AM40" i="11" s="1"/>
  <c r="AF40" i="11"/>
  <c r="AG40" i="11" s="1"/>
  <c r="N40" i="11" s="1"/>
  <c r="AI39" i="11"/>
  <c r="AL39" i="11" s="1"/>
  <c r="AM39" i="11" s="1"/>
  <c r="AF39" i="11"/>
  <c r="AG39" i="11" s="1"/>
  <c r="N39" i="11" s="1"/>
  <c r="AI38" i="11"/>
  <c r="AL38" i="11" s="1"/>
  <c r="AM38" i="11" s="1"/>
  <c r="AF38" i="11"/>
  <c r="AG38" i="11" s="1"/>
  <c r="N38" i="11" s="1"/>
  <c r="AI37" i="11"/>
  <c r="AL37" i="11" s="1"/>
  <c r="AM37" i="11" s="1"/>
  <c r="AF37" i="11"/>
  <c r="AG37" i="11" s="1"/>
  <c r="N37" i="11" s="1"/>
  <c r="AI36" i="11"/>
  <c r="AL36" i="11" s="1"/>
  <c r="AM36" i="11" s="1"/>
  <c r="AF36" i="11"/>
  <c r="AG36" i="11" s="1"/>
  <c r="N36" i="11" s="1"/>
  <c r="AI35" i="11"/>
  <c r="AL35" i="11" s="1"/>
  <c r="AM35" i="11" s="1"/>
  <c r="AF35" i="11"/>
  <c r="AG35" i="11" s="1"/>
  <c r="N35" i="11" s="1"/>
  <c r="AI34" i="11"/>
  <c r="AL34" i="11" s="1"/>
  <c r="AM34" i="11" s="1"/>
  <c r="AF34" i="11"/>
  <c r="AG34" i="11" s="1"/>
  <c r="N34" i="11" s="1"/>
  <c r="AI33" i="11"/>
  <c r="AL33" i="11" s="1"/>
  <c r="AM33" i="11" s="1"/>
  <c r="AF33" i="11"/>
  <c r="AG33" i="11" s="1"/>
  <c r="N33" i="11" s="1"/>
  <c r="AI32" i="11"/>
  <c r="AL32" i="11" s="1"/>
  <c r="AM32" i="11" s="1"/>
  <c r="AF32" i="11"/>
  <c r="AG32" i="11" s="1"/>
  <c r="N32" i="11" s="1"/>
  <c r="AI31" i="11"/>
  <c r="AL31" i="11" s="1"/>
  <c r="AM31" i="11" s="1"/>
  <c r="AF31" i="11"/>
  <c r="AG31" i="11" s="1"/>
  <c r="N31" i="11" s="1"/>
  <c r="AI30" i="11"/>
  <c r="AL30" i="11" s="1"/>
  <c r="AM30" i="11" s="1"/>
  <c r="AF30" i="11"/>
  <c r="AG30" i="11" s="1"/>
  <c r="N30" i="11" s="1"/>
  <c r="AI29" i="11"/>
  <c r="AL29" i="11" s="1"/>
  <c r="AM29" i="11" s="1"/>
  <c r="AF29" i="11"/>
  <c r="AG29" i="11" s="1"/>
  <c r="N29" i="11" s="1"/>
  <c r="AI28" i="11"/>
  <c r="AL28" i="11" s="1"/>
  <c r="AM28" i="11" s="1"/>
  <c r="AF28" i="11"/>
  <c r="AG28" i="11" s="1"/>
  <c r="N28" i="11" s="1"/>
  <c r="AI27" i="11"/>
  <c r="AL27" i="11" s="1"/>
  <c r="AM27" i="11" s="1"/>
  <c r="AF27" i="11"/>
  <c r="AG27" i="11" s="1"/>
  <c r="N27" i="11" s="1"/>
  <c r="AI26" i="11"/>
  <c r="AL26" i="11" s="1"/>
  <c r="AM26" i="11" s="1"/>
  <c r="AF26" i="11"/>
  <c r="AG26" i="11" s="1"/>
  <c r="N26" i="11" s="1"/>
  <c r="AI25" i="11"/>
  <c r="AL25" i="11" s="1"/>
  <c r="AM25" i="11" s="1"/>
  <c r="AF25" i="11"/>
  <c r="AG25" i="11" s="1"/>
  <c r="N25" i="11" s="1"/>
  <c r="AI24" i="11"/>
  <c r="AL24" i="11" s="1"/>
  <c r="AM24" i="11" s="1"/>
  <c r="AF24" i="11"/>
  <c r="AG24" i="11" s="1"/>
  <c r="N24" i="11" s="1"/>
  <c r="AI23" i="11"/>
  <c r="AL23" i="11" s="1"/>
  <c r="AM23" i="11" s="1"/>
  <c r="AF23" i="11"/>
  <c r="AG23" i="11" s="1"/>
  <c r="N23" i="11" s="1"/>
  <c r="AI22" i="11"/>
  <c r="AL22" i="11" s="1"/>
  <c r="AM22" i="11" s="1"/>
  <c r="AF22" i="11"/>
  <c r="AG22" i="11" s="1"/>
  <c r="N22" i="11" s="1"/>
  <c r="AI21" i="11"/>
  <c r="AL21" i="11" s="1"/>
  <c r="AM21" i="11" s="1"/>
  <c r="AF21" i="11"/>
  <c r="AG21" i="11" s="1"/>
  <c r="N21" i="11" s="1"/>
  <c r="AI20" i="11"/>
  <c r="AL20" i="11" s="1"/>
  <c r="AM20" i="11" s="1"/>
  <c r="AF20" i="11"/>
  <c r="AG20" i="11" s="1"/>
  <c r="N20" i="11" s="1"/>
  <c r="AI19" i="11"/>
  <c r="AL19" i="11" s="1"/>
  <c r="AM19" i="11" s="1"/>
  <c r="AF19" i="11"/>
  <c r="AG19" i="11" s="1"/>
  <c r="N19" i="11" s="1"/>
  <c r="AI18" i="11"/>
  <c r="AL18" i="11" s="1"/>
  <c r="AM18" i="11" s="1"/>
  <c r="AF18" i="11"/>
  <c r="AG18" i="11" s="1"/>
  <c r="N18" i="11" s="1"/>
  <c r="AI17" i="11"/>
  <c r="AL17" i="11" s="1"/>
  <c r="AM17" i="11" s="1"/>
  <c r="AF17" i="11"/>
  <c r="AG17" i="11" s="1"/>
  <c r="N17" i="11" s="1"/>
  <c r="AI16" i="11"/>
  <c r="AL16" i="11" s="1"/>
  <c r="AM16" i="11" s="1"/>
  <c r="AF16" i="11"/>
  <c r="AG16" i="11" s="1"/>
  <c r="N16" i="11" s="1"/>
  <c r="AI15" i="11"/>
  <c r="AL15" i="11" s="1"/>
  <c r="AM15" i="11" s="1"/>
  <c r="AF15" i="11"/>
  <c r="AG15" i="11" s="1"/>
  <c r="N15" i="11" s="1"/>
  <c r="AI14" i="11"/>
  <c r="AL14" i="11" s="1"/>
  <c r="AM14" i="11" s="1"/>
  <c r="AF14" i="11"/>
  <c r="AG14" i="11" s="1"/>
  <c r="N14" i="11" s="1"/>
  <c r="AI13" i="11"/>
  <c r="AL13" i="11" s="1"/>
  <c r="AM13" i="11" s="1"/>
  <c r="AF13" i="11"/>
  <c r="AG13" i="11" s="1"/>
  <c r="N13" i="11" s="1"/>
  <c r="AI12" i="11"/>
  <c r="AL12" i="11" s="1"/>
  <c r="AM12" i="11" s="1"/>
  <c r="AI11" i="11"/>
  <c r="AL11" i="11" s="1"/>
  <c r="AM11" i="11" s="1"/>
  <c r="AF11" i="11"/>
  <c r="AG11" i="11" s="1"/>
  <c r="N11" i="11" s="1"/>
  <c r="AI10" i="11"/>
  <c r="AL10" i="11" s="1"/>
  <c r="AM10" i="11" s="1"/>
  <c r="AI9" i="11"/>
  <c r="AL9" i="11" s="1"/>
  <c r="AM9" i="11" s="1"/>
  <c r="AF9" i="11"/>
  <c r="AG9" i="11" s="1"/>
  <c r="N9" i="11" s="1"/>
  <c r="AI8" i="11"/>
  <c r="AL8" i="11" s="1"/>
  <c r="AM8" i="11" s="1"/>
  <c r="AI7" i="11"/>
  <c r="AL7" i="11" s="1"/>
  <c r="AM7" i="11" s="1"/>
  <c r="AF7" i="11"/>
  <c r="AG7" i="11" s="1"/>
  <c r="N7" i="11" s="1"/>
  <c r="AI6" i="11"/>
  <c r="AL6" i="11" s="1"/>
  <c r="AM6" i="11" s="1"/>
  <c r="AI5" i="11"/>
  <c r="AL5" i="11" s="1"/>
  <c r="AM5" i="11" s="1"/>
  <c r="AF5" i="11"/>
  <c r="AG5" i="11" s="1"/>
  <c r="N5" i="11" s="1"/>
  <c r="AI4" i="11"/>
  <c r="AL4" i="11" s="1"/>
  <c r="AM4" i="11" s="1"/>
  <c r="AI54" i="10"/>
  <c r="AL54" i="10" s="1"/>
  <c r="AM54" i="10" s="1"/>
  <c r="AF54" i="10"/>
  <c r="AG54" i="10" s="1"/>
  <c r="AI53" i="10"/>
  <c r="AL53" i="10" s="1"/>
  <c r="AM53" i="10" s="1"/>
  <c r="AF53" i="10"/>
  <c r="AG53" i="10" s="1"/>
  <c r="AI52" i="10"/>
  <c r="AL52" i="10" s="1"/>
  <c r="AM52" i="10" s="1"/>
  <c r="AF52" i="10"/>
  <c r="AG52" i="10" s="1"/>
  <c r="AI51" i="10"/>
  <c r="AL51" i="10" s="1"/>
  <c r="AM51" i="10" s="1"/>
  <c r="AF51" i="10"/>
  <c r="AG51" i="10" s="1"/>
  <c r="AI50" i="10"/>
  <c r="AL50" i="10" s="1"/>
  <c r="AM50" i="10" s="1"/>
  <c r="AN50" i="10" s="1"/>
  <c r="AO50" i="10" s="1"/>
  <c r="AF50" i="10"/>
  <c r="AG50" i="10" s="1"/>
  <c r="AI49" i="10"/>
  <c r="AL49" i="10" s="1"/>
  <c r="AM49" i="10" s="1"/>
  <c r="AF49" i="10"/>
  <c r="AG49" i="10" s="1"/>
  <c r="AI48" i="10"/>
  <c r="AL48" i="10" s="1"/>
  <c r="AM48" i="10" s="1"/>
  <c r="AN48" i="10" s="1"/>
  <c r="AO48" i="10" s="1"/>
  <c r="AF48" i="10"/>
  <c r="AG48" i="10" s="1"/>
  <c r="AI47" i="10"/>
  <c r="AL47" i="10" s="1"/>
  <c r="AM47" i="10" s="1"/>
  <c r="AF47" i="10"/>
  <c r="AG47" i="10" s="1"/>
  <c r="AI46" i="10"/>
  <c r="AL46" i="10" s="1"/>
  <c r="AM46" i="10" s="1"/>
  <c r="AN46" i="10" s="1"/>
  <c r="AO46" i="10" s="1"/>
  <c r="AF46" i="10"/>
  <c r="AG46" i="10" s="1"/>
  <c r="AI45" i="10"/>
  <c r="AL45" i="10" s="1"/>
  <c r="AM45" i="10" s="1"/>
  <c r="AF45" i="10"/>
  <c r="AG45" i="10" s="1"/>
  <c r="AI44" i="10"/>
  <c r="AL44" i="10" s="1"/>
  <c r="AM44" i="10" s="1"/>
  <c r="AF44" i="10"/>
  <c r="AG44" i="10" s="1"/>
  <c r="AI43" i="10"/>
  <c r="AL43" i="10" s="1"/>
  <c r="AM43" i="10" s="1"/>
  <c r="AF43" i="10"/>
  <c r="AG43" i="10" s="1"/>
  <c r="AI42" i="10"/>
  <c r="AL42" i="10" s="1"/>
  <c r="AM42" i="10" s="1"/>
  <c r="AF42" i="10"/>
  <c r="AG42" i="10" s="1"/>
  <c r="AI41" i="10"/>
  <c r="AL41" i="10" s="1"/>
  <c r="AM41" i="10" s="1"/>
  <c r="AF41" i="10"/>
  <c r="AG41" i="10" s="1"/>
  <c r="AI40" i="10"/>
  <c r="AL40" i="10" s="1"/>
  <c r="AM40" i="10" s="1"/>
  <c r="AF40" i="10"/>
  <c r="AG40" i="10" s="1"/>
  <c r="AI39" i="10"/>
  <c r="AL39" i="10" s="1"/>
  <c r="AM39" i="10" s="1"/>
  <c r="AF39" i="10"/>
  <c r="AG39" i="10" s="1"/>
  <c r="AI38" i="10"/>
  <c r="AL38" i="10" s="1"/>
  <c r="AM38" i="10" s="1"/>
  <c r="AN38" i="10" s="1"/>
  <c r="AO38" i="10" s="1"/>
  <c r="AF38" i="10"/>
  <c r="AG38" i="10" s="1"/>
  <c r="AI37" i="10"/>
  <c r="AL37" i="10" s="1"/>
  <c r="AM37" i="10" s="1"/>
  <c r="AF37" i="10"/>
  <c r="AG37" i="10" s="1"/>
  <c r="AL36" i="10"/>
  <c r="AM36" i="10" s="1"/>
  <c r="AI36" i="10"/>
  <c r="AF36" i="10"/>
  <c r="AG36" i="10" s="1"/>
  <c r="AI35" i="10"/>
  <c r="AL35" i="10" s="1"/>
  <c r="AM35" i="10" s="1"/>
  <c r="AF35" i="10"/>
  <c r="AG35" i="10" s="1"/>
  <c r="AI34" i="10"/>
  <c r="AL34" i="10" s="1"/>
  <c r="AM34" i="10" s="1"/>
  <c r="AN34" i="10" s="1"/>
  <c r="AO34" i="10" s="1"/>
  <c r="AF34" i="10"/>
  <c r="AG34" i="10" s="1"/>
  <c r="AI33" i="10"/>
  <c r="AL33" i="10" s="1"/>
  <c r="AM33" i="10" s="1"/>
  <c r="AF33" i="10"/>
  <c r="AG33" i="10" s="1"/>
  <c r="AI32" i="10"/>
  <c r="AL32" i="10" s="1"/>
  <c r="AM32" i="10" s="1"/>
  <c r="AF32" i="10"/>
  <c r="AG32" i="10" s="1"/>
  <c r="AI31" i="10"/>
  <c r="AL31" i="10" s="1"/>
  <c r="AM31" i="10" s="1"/>
  <c r="AF31" i="10"/>
  <c r="AG31" i="10" s="1"/>
  <c r="AI30" i="10"/>
  <c r="AL30" i="10" s="1"/>
  <c r="AM30" i="10" s="1"/>
  <c r="AF30" i="10"/>
  <c r="AG30" i="10" s="1"/>
  <c r="AI29" i="10"/>
  <c r="AL29" i="10" s="1"/>
  <c r="AM29" i="10" s="1"/>
  <c r="AF29" i="10"/>
  <c r="AG29" i="10" s="1"/>
  <c r="AI28" i="10"/>
  <c r="AL28" i="10" s="1"/>
  <c r="AM28" i="10" s="1"/>
  <c r="AF28" i="10"/>
  <c r="AG28" i="10" s="1"/>
  <c r="AI27" i="10"/>
  <c r="AL27" i="10" s="1"/>
  <c r="AM27" i="10" s="1"/>
  <c r="AF27" i="10"/>
  <c r="AG27" i="10" s="1"/>
  <c r="N27" i="10" s="1"/>
  <c r="AI26" i="10"/>
  <c r="AL26" i="10" s="1"/>
  <c r="AM26" i="10" s="1"/>
  <c r="AN26" i="10" s="1"/>
  <c r="AO26" i="10" s="1"/>
  <c r="AF26" i="10"/>
  <c r="AG26" i="10" s="1"/>
  <c r="AI25" i="10"/>
  <c r="AL25" i="10" s="1"/>
  <c r="AM25" i="10" s="1"/>
  <c r="AF25" i="10"/>
  <c r="AG25" i="10" s="1"/>
  <c r="AI24" i="10"/>
  <c r="AL24" i="10" s="1"/>
  <c r="AM24" i="10" s="1"/>
  <c r="AN24" i="10" s="1"/>
  <c r="AO24" i="10" s="1"/>
  <c r="AF24" i="10"/>
  <c r="AG24" i="10" s="1"/>
  <c r="AI23" i="10"/>
  <c r="AL23" i="10" s="1"/>
  <c r="AM23" i="10" s="1"/>
  <c r="AF23" i="10"/>
  <c r="AG23" i="10" s="1"/>
  <c r="AI22" i="10"/>
  <c r="AL22" i="10" s="1"/>
  <c r="AM22" i="10" s="1"/>
  <c r="AN22" i="10" s="1"/>
  <c r="AO22" i="10" s="1"/>
  <c r="AF22" i="10"/>
  <c r="AG22" i="10" s="1"/>
  <c r="AI21" i="10"/>
  <c r="AL21" i="10" s="1"/>
  <c r="AM21" i="10" s="1"/>
  <c r="AF21" i="10"/>
  <c r="AG21" i="10" s="1"/>
  <c r="AI20" i="10"/>
  <c r="AL20" i="10" s="1"/>
  <c r="AM20" i="10" s="1"/>
  <c r="AF20" i="10"/>
  <c r="AG20" i="10" s="1"/>
  <c r="AI19" i="10"/>
  <c r="AL19" i="10" s="1"/>
  <c r="AM19" i="10" s="1"/>
  <c r="AF19" i="10"/>
  <c r="AG19" i="10" s="1"/>
  <c r="AI18" i="10"/>
  <c r="AL18" i="10" s="1"/>
  <c r="AM18" i="10" s="1"/>
  <c r="AF18" i="10"/>
  <c r="AG18" i="10" s="1"/>
  <c r="AI17" i="10"/>
  <c r="AL17" i="10" s="1"/>
  <c r="AM17" i="10" s="1"/>
  <c r="AF17" i="10"/>
  <c r="AG17" i="10" s="1"/>
  <c r="AI16" i="10"/>
  <c r="AL16" i="10" s="1"/>
  <c r="AM16" i="10" s="1"/>
  <c r="AN16" i="10" s="1"/>
  <c r="AO16" i="10" s="1"/>
  <c r="AF16" i="10"/>
  <c r="AG16" i="10" s="1"/>
  <c r="AI15" i="10"/>
  <c r="AL15" i="10" s="1"/>
  <c r="AM15" i="10" s="1"/>
  <c r="AF15" i="10"/>
  <c r="AG15" i="10" s="1"/>
  <c r="AI14" i="10"/>
  <c r="AL14" i="10" s="1"/>
  <c r="AM14" i="10" s="1"/>
  <c r="AF14" i="10"/>
  <c r="AG14" i="10" s="1"/>
  <c r="AI13" i="10"/>
  <c r="AL13" i="10" s="1"/>
  <c r="AM13" i="10" s="1"/>
  <c r="AF13" i="10"/>
  <c r="AG13" i="10" s="1"/>
  <c r="AI12" i="10"/>
  <c r="AL12" i="10" s="1"/>
  <c r="AM12" i="10" s="1"/>
  <c r="AN12" i="10" s="1"/>
  <c r="AO12" i="10" s="1"/>
  <c r="AF12" i="10"/>
  <c r="AG12" i="10" s="1"/>
  <c r="AI11" i="10"/>
  <c r="AL11" i="10" s="1"/>
  <c r="AM11" i="10" s="1"/>
  <c r="AF11" i="10"/>
  <c r="AG11" i="10" s="1"/>
  <c r="AI10" i="10"/>
  <c r="AL10" i="10" s="1"/>
  <c r="AM10" i="10" s="1"/>
  <c r="AF10" i="10"/>
  <c r="AG10" i="10" s="1"/>
  <c r="N10" i="10" s="1"/>
  <c r="AI9" i="10"/>
  <c r="AL9" i="10" s="1"/>
  <c r="AM9" i="10" s="1"/>
  <c r="AF9" i="10"/>
  <c r="AG9" i="10" s="1"/>
  <c r="N9" i="10" s="1"/>
  <c r="AI8" i="10"/>
  <c r="AL8" i="10" s="1"/>
  <c r="AM8" i="10" s="1"/>
  <c r="AF8" i="10"/>
  <c r="AG8" i="10" s="1"/>
  <c r="N8" i="10" s="1"/>
  <c r="AL7" i="10"/>
  <c r="AM7" i="10" s="1"/>
  <c r="AI7" i="10"/>
  <c r="AF7" i="10"/>
  <c r="AG7" i="10" s="1"/>
  <c r="N7" i="10" s="1"/>
  <c r="AI6" i="10"/>
  <c r="AL6" i="10" s="1"/>
  <c r="AM6" i="10" s="1"/>
  <c r="AF6" i="10"/>
  <c r="AG6" i="10" s="1"/>
  <c r="N6" i="10" s="1"/>
  <c r="AI5" i="10"/>
  <c r="AL5" i="10" s="1"/>
  <c r="AM5" i="10" s="1"/>
  <c r="AF5" i="10"/>
  <c r="AG5" i="10" s="1"/>
  <c r="N5" i="10" s="1"/>
  <c r="AI4" i="10"/>
  <c r="AL4" i="10" s="1"/>
  <c r="AM4" i="10" s="1"/>
  <c r="AF4" i="10"/>
  <c r="AG4" i="10" s="1"/>
  <c r="N4" i="10" s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4" i="7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4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5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4" i="4"/>
  <c r="AI5" i="7"/>
  <c r="AL5" i="7" s="1"/>
  <c r="AM5" i="7" s="1"/>
  <c r="AN5" i="7" s="1"/>
  <c r="AO5" i="7" s="1"/>
  <c r="AI6" i="7"/>
  <c r="AL6" i="7" s="1"/>
  <c r="AM6" i="7" s="1"/>
  <c r="AI7" i="7"/>
  <c r="AL7" i="7" s="1"/>
  <c r="AM7" i="7" s="1"/>
  <c r="AN7" i="7" s="1"/>
  <c r="AO7" i="7" s="1"/>
  <c r="AI8" i="7"/>
  <c r="AI9" i="7"/>
  <c r="AL9" i="7" s="1"/>
  <c r="AM9" i="7" s="1"/>
  <c r="AN9" i="7" s="1"/>
  <c r="AO9" i="7" s="1"/>
  <c r="AI10" i="7"/>
  <c r="AL10" i="7" s="1"/>
  <c r="AM10" i="7" s="1"/>
  <c r="AI11" i="7"/>
  <c r="AL11" i="7" s="1"/>
  <c r="AM11" i="7" s="1"/>
  <c r="AN11" i="7" s="1"/>
  <c r="AO11" i="7" s="1"/>
  <c r="AI12" i="7"/>
  <c r="AL12" i="7" s="1"/>
  <c r="AM12" i="7" s="1"/>
  <c r="AN12" i="7" s="1"/>
  <c r="AO12" i="7" s="1"/>
  <c r="AI13" i="7"/>
  <c r="AL13" i="7" s="1"/>
  <c r="AM13" i="7" s="1"/>
  <c r="AN13" i="7" s="1"/>
  <c r="AO13" i="7" s="1"/>
  <c r="AI14" i="7"/>
  <c r="AL14" i="7" s="1"/>
  <c r="AM14" i="7" s="1"/>
  <c r="AI15" i="7"/>
  <c r="AL15" i="7" s="1"/>
  <c r="AM15" i="7" s="1"/>
  <c r="AN15" i="7" s="1"/>
  <c r="AO15" i="7" s="1"/>
  <c r="AI16" i="7"/>
  <c r="AI17" i="7"/>
  <c r="AL17" i="7" s="1"/>
  <c r="AM17" i="7" s="1"/>
  <c r="AN17" i="7" s="1"/>
  <c r="AO17" i="7" s="1"/>
  <c r="AI18" i="7"/>
  <c r="AI19" i="7"/>
  <c r="AL19" i="7" s="1"/>
  <c r="AM19" i="7" s="1"/>
  <c r="AN19" i="7" s="1"/>
  <c r="AO19" i="7" s="1"/>
  <c r="AI20" i="7"/>
  <c r="AL20" i="7" s="1"/>
  <c r="AM20" i="7" s="1"/>
  <c r="AN20" i="7" s="1"/>
  <c r="AO20" i="7" s="1"/>
  <c r="AI21" i="7"/>
  <c r="AL21" i="7" s="1"/>
  <c r="AM21" i="7" s="1"/>
  <c r="AN21" i="7" s="1"/>
  <c r="AO21" i="7" s="1"/>
  <c r="AI22" i="7"/>
  <c r="AL22" i="7" s="1"/>
  <c r="AM22" i="7" s="1"/>
  <c r="AI23" i="7"/>
  <c r="AL23" i="7" s="1"/>
  <c r="AM23" i="7" s="1"/>
  <c r="AN23" i="7" s="1"/>
  <c r="AO23" i="7" s="1"/>
  <c r="AI24" i="7"/>
  <c r="AI25" i="7"/>
  <c r="AL25" i="7" s="1"/>
  <c r="AM25" i="7" s="1"/>
  <c r="AN25" i="7" s="1"/>
  <c r="AO25" i="7" s="1"/>
  <c r="AI26" i="7"/>
  <c r="AL26" i="7" s="1"/>
  <c r="AM26" i="7" s="1"/>
  <c r="AI27" i="7"/>
  <c r="AL27" i="7" s="1"/>
  <c r="AM27" i="7" s="1"/>
  <c r="AN27" i="7" s="1"/>
  <c r="AO27" i="7" s="1"/>
  <c r="AI28" i="7"/>
  <c r="AL28" i="7" s="1"/>
  <c r="AM28" i="7" s="1"/>
  <c r="AN28" i="7" s="1"/>
  <c r="AO28" i="7" s="1"/>
  <c r="AI29" i="7"/>
  <c r="AL29" i="7" s="1"/>
  <c r="AM29" i="7" s="1"/>
  <c r="AN29" i="7" s="1"/>
  <c r="AO29" i="7" s="1"/>
  <c r="AI30" i="7"/>
  <c r="AL30" i="7" s="1"/>
  <c r="AM30" i="7" s="1"/>
  <c r="AI31" i="7"/>
  <c r="AL31" i="7" s="1"/>
  <c r="AM31" i="7" s="1"/>
  <c r="AN31" i="7" s="1"/>
  <c r="AO31" i="7" s="1"/>
  <c r="AI32" i="7"/>
  <c r="AI33" i="7"/>
  <c r="AL33" i="7" s="1"/>
  <c r="AM33" i="7" s="1"/>
  <c r="AN33" i="7" s="1"/>
  <c r="AO33" i="7" s="1"/>
  <c r="AI34" i="7"/>
  <c r="AL34" i="7" s="1"/>
  <c r="AM34" i="7" s="1"/>
  <c r="AI35" i="7"/>
  <c r="AL35" i="7" s="1"/>
  <c r="AM35" i="7" s="1"/>
  <c r="AN35" i="7" s="1"/>
  <c r="AO35" i="7" s="1"/>
  <c r="AI36" i="7"/>
  <c r="AL36" i="7" s="1"/>
  <c r="AM36" i="7" s="1"/>
  <c r="AN36" i="7" s="1"/>
  <c r="AO36" i="7" s="1"/>
  <c r="AI37" i="7"/>
  <c r="AL37" i="7" s="1"/>
  <c r="AM37" i="7" s="1"/>
  <c r="AN37" i="7" s="1"/>
  <c r="AO37" i="7" s="1"/>
  <c r="AI38" i="7"/>
  <c r="AL38" i="7" s="1"/>
  <c r="AM38" i="7" s="1"/>
  <c r="AI39" i="7"/>
  <c r="AL39" i="7" s="1"/>
  <c r="AM39" i="7" s="1"/>
  <c r="AN39" i="7" s="1"/>
  <c r="AO39" i="7" s="1"/>
  <c r="AI40" i="7"/>
  <c r="AI41" i="7"/>
  <c r="AL41" i="7" s="1"/>
  <c r="AM41" i="7" s="1"/>
  <c r="AN41" i="7" s="1"/>
  <c r="AO41" i="7" s="1"/>
  <c r="AI42" i="7"/>
  <c r="AI43" i="7"/>
  <c r="AL43" i="7" s="1"/>
  <c r="AM43" i="7" s="1"/>
  <c r="AN43" i="7" s="1"/>
  <c r="AO43" i="7" s="1"/>
  <c r="AI44" i="7"/>
  <c r="AI45" i="7"/>
  <c r="AI46" i="7"/>
  <c r="AL46" i="7" s="1"/>
  <c r="AM46" i="7" s="1"/>
  <c r="AN46" i="7" s="1"/>
  <c r="AO46" i="7" s="1"/>
  <c r="AP46" i="7" s="1"/>
  <c r="AQ46" i="7" s="1"/>
  <c r="AR46" i="7" s="1"/>
  <c r="M46" i="7" s="1"/>
  <c r="AI47" i="7"/>
  <c r="AL47" i="7" s="1"/>
  <c r="AM47" i="7" s="1"/>
  <c r="AN47" i="7" s="1"/>
  <c r="AO47" i="7" s="1"/>
  <c r="AI48" i="7"/>
  <c r="AI49" i="7"/>
  <c r="AL49" i="7" s="1"/>
  <c r="AM49" i="7" s="1"/>
  <c r="AI50" i="7"/>
  <c r="AL50" i="7" s="1"/>
  <c r="AM50" i="7" s="1"/>
  <c r="AI51" i="7"/>
  <c r="AL51" i="7" s="1"/>
  <c r="AM51" i="7" s="1"/>
  <c r="AI52" i="7"/>
  <c r="AI53" i="7"/>
  <c r="AI54" i="7"/>
  <c r="AL54" i="7" s="1"/>
  <c r="AM54" i="7" s="1"/>
  <c r="AI55" i="7"/>
  <c r="AL55" i="7" s="1"/>
  <c r="AM55" i="7" s="1"/>
  <c r="AI56" i="7"/>
  <c r="AI57" i="7"/>
  <c r="AI58" i="7"/>
  <c r="AI59" i="7"/>
  <c r="AL59" i="7" s="1"/>
  <c r="AM59" i="7" s="1"/>
  <c r="AI60" i="7"/>
  <c r="AI61" i="7"/>
  <c r="AL61" i="7" s="1"/>
  <c r="AM61" i="7" s="1"/>
  <c r="AI4" i="7"/>
  <c r="AL4" i="7" s="1"/>
  <c r="AM4" i="7" s="1"/>
  <c r="AI7" i="6"/>
  <c r="AI8" i="6"/>
  <c r="AI9" i="6"/>
  <c r="AI10" i="6"/>
  <c r="AL10" i="6" s="1"/>
  <c r="AM10" i="6" s="1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L29" i="6" s="1"/>
  <c r="AM29" i="6" s="1"/>
  <c r="AN29" i="6" s="1"/>
  <c r="AO29" i="6" s="1"/>
  <c r="AI30" i="6"/>
  <c r="AL30" i="6" s="1"/>
  <c r="AM30" i="6" s="1"/>
  <c r="AN30" i="6" s="1"/>
  <c r="AO30" i="6" s="1"/>
  <c r="AI31" i="6"/>
  <c r="AI32" i="6"/>
  <c r="AI33" i="6"/>
  <c r="AI34" i="6"/>
  <c r="AI35" i="6"/>
  <c r="AI36" i="6"/>
  <c r="AI37" i="6"/>
  <c r="AI38" i="6"/>
  <c r="AI39" i="6"/>
  <c r="AI40" i="6"/>
  <c r="AI41" i="6"/>
  <c r="AL41" i="6" s="1"/>
  <c r="AM41" i="6" s="1"/>
  <c r="AI42" i="6"/>
  <c r="AI43" i="6"/>
  <c r="AI44" i="6"/>
  <c r="AI45" i="6"/>
  <c r="AL45" i="6" s="1"/>
  <c r="AM45" i="6" s="1"/>
  <c r="AI46" i="6"/>
  <c r="AI47" i="6"/>
  <c r="AI48" i="6"/>
  <c r="AI49" i="6"/>
  <c r="AL49" i="6" s="1"/>
  <c r="AM49" i="6" s="1"/>
  <c r="AI50" i="6"/>
  <c r="AL50" i="6" s="1"/>
  <c r="AM50" i="6" s="1"/>
  <c r="AI51" i="6"/>
  <c r="AI52" i="6"/>
  <c r="AI53" i="6"/>
  <c r="AL53" i="6" s="1"/>
  <c r="AM53" i="6" s="1"/>
  <c r="AI54" i="6"/>
  <c r="AI55" i="6"/>
  <c r="AI56" i="6"/>
  <c r="AI57" i="6"/>
  <c r="AI58" i="6"/>
  <c r="AI59" i="6"/>
  <c r="AI60" i="6"/>
  <c r="AI61" i="6"/>
  <c r="AL61" i="6" s="1"/>
  <c r="AM61" i="6" s="1"/>
  <c r="AI62" i="6"/>
  <c r="AI63" i="6"/>
  <c r="AI64" i="6"/>
  <c r="AI65" i="6"/>
  <c r="AL65" i="6" s="1"/>
  <c r="AM65" i="6" s="1"/>
  <c r="AI6" i="6"/>
  <c r="AI5" i="6"/>
  <c r="AI4" i="6"/>
  <c r="AL4" i="6" s="1"/>
  <c r="AM4" i="6" s="1"/>
  <c r="AI5" i="5"/>
  <c r="AI6" i="5"/>
  <c r="AL6" i="5" s="1"/>
  <c r="AM6" i="5" s="1"/>
  <c r="AI7" i="5"/>
  <c r="AL7" i="5" s="1"/>
  <c r="AM7" i="5" s="1"/>
  <c r="AN7" i="5" s="1"/>
  <c r="AO7" i="5" s="1"/>
  <c r="AI8" i="5"/>
  <c r="AL8" i="5" s="1"/>
  <c r="AM8" i="5" s="1"/>
  <c r="AN8" i="5" s="1"/>
  <c r="AO8" i="5" s="1"/>
  <c r="AI9" i="5"/>
  <c r="AI10" i="5"/>
  <c r="AL10" i="5" s="1"/>
  <c r="AM10" i="5" s="1"/>
  <c r="AI11" i="5"/>
  <c r="AL11" i="5" s="1"/>
  <c r="AM11" i="5" s="1"/>
  <c r="AN11" i="5" s="1"/>
  <c r="AO11" i="5" s="1"/>
  <c r="AI12" i="5"/>
  <c r="AL12" i="5" s="1"/>
  <c r="AM12" i="5" s="1"/>
  <c r="AN12" i="5" s="1"/>
  <c r="AO12" i="5" s="1"/>
  <c r="AI13" i="5"/>
  <c r="AI14" i="5"/>
  <c r="AI15" i="5"/>
  <c r="AI16" i="5"/>
  <c r="AI17" i="5"/>
  <c r="AI18" i="5"/>
  <c r="AL18" i="5" s="1"/>
  <c r="AM18" i="5" s="1"/>
  <c r="AI19" i="5"/>
  <c r="AL19" i="5" s="1"/>
  <c r="AM19" i="5" s="1"/>
  <c r="AN19" i="5" s="1"/>
  <c r="AO19" i="5" s="1"/>
  <c r="AI20" i="5"/>
  <c r="AI21" i="5"/>
  <c r="AI22" i="5"/>
  <c r="AI23" i="5"/>
  <c r="AL23" i="5" s="1"/>
  <c r="AM23" i="5" s="1"/>
  <c r="AN23" i="5" s="1"/>
  <c r="AO23" i="5" s="1"/>
  <c r="AI24" i="5"/>
  <c r="AL24" i="5" s="1"/>
  <c r="AM24" i="5" s="1"/>
  <c r="AN24" i="5" s="1"/>
  <c r="AO24" i="5" s="1"/>
  <c r="AI25" i="5"/>
  <c r="AI26" i="5"/>
  <c r="AI27" i="5"/>
  <c r="AL27" i="5" s="1"/>
  <c r="AM27" i="5" s="1"/>
  <c r="AN27" i="5" s="1"/>
  <c r="AO27" i="5" s="1"/>
  <c r="AI28" i="5"/>
  <c r="AL28" i="5" s="1"/>
  <c r="AM28" i="5" s="1"/>
  <c r="AN28" i="5" s="1"/>
  <c r="AO28" i="5" s="1"/>
  <c r="AI29" i="5"/>
  <c r="AI30" i="5"/>
  <c r="AI31" i="5"/>
  <c r="AL31" i="5" s="1"/>
  <c r="AM31" i="5" s="1"/>
  <c r="AN31" i="5" s="1"/>
  <c r="AO31" i="5" s="1"/>
  <c r="AI32" i="5"/>
  <c r="AL32" i="5" s="1"/>
  <c r="AM32" i="5" s="1"/>
  <c r="AN32" i="5" s="1"/>
  <c r="AO32" i="5" s="1"/>
  <c r="AI33" i="5"/>
  <c r="AI34" i="5"/>
  <c r="AI35" i="5"/>
  <c r="AI36" i="5"/>
  <c r="AI37" i="5"/>
  <c r="AI38" i="5"/>
  <c r="AI39" i="5"/>
  <c r="AL39" i="5" s="1"/>
  <c r="AM39" i="5" s="1"/>
  <c r="AN39" i="5" s="1"/>
  <c r="AO39" i="5" s="1"/>
  <c r="AI40" i="5"/>
  <c r="AI41" i="5"/>
  <c r="AI42" i="5"/>
  <c r="AI43" i="5"/>
  <c r="AI44" i="5"/>
  <c r="AI45" i="5"/>
  <c r="AI46" i="5"/>
  <c r="AI47" i="5"/>
  <c r="AL47" i="5" s="1"/>
  <c r="AM47" i="5" s="1"/>
  <c r="AI48" i="5"/>
  <c r="AI49" i="5"/>
  <c r="AI50" i="5"/>
  <c r="AI51" i="5"/>
  <c r="AL51" i="5" s="1"/>
  <c r="AM51" i="5" s="1"/>
  <c r="AI52" i="5"/>
  <c r="AI53" i="5"/>
  <c r="AI54" i="5"/>
  <c r="AI55" i="5"/>
  <c r="AI56" i="5"/>
  <c r="AI57" i="5"/>
  <c r="AI58" i="5"/>
  <c r="AI59" i="5"/>
  <c r="AL59" i="5" s="1"/>
  <c r="AM59" i="5" s="1"/>
  <c r="AI60" i="5"/>
  <c r="AI61" i="5"/>
  <c r="AI4" i="5"/>
  <c r="AL4" i="5" s="1"/>
  <c r="AM4" i="5" s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L21" i="4" s="1"/>
  <c r="AM21" i="4" s="1"/>
  <c r="AN21" i="4" s="1"/>
  <c r="AO21" i="4" s="1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L41" i="4" s="1"/>
  <c r="AM41" i="4" s="1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4" i="4"/>
  <c r="X8" i="1"/>
  <c r="AA8" i="1" s="1"/>
  <c r="AB8" i="1" s="1"/>
  <c r="AC8" i="1" s="1"/>
  <c r="AD8" i="1" s="1"/>
  <c r="X9" i="1"/>
  <c r="AA9" i="1" s="1"/>
  <c r="AB9" i="1" s="1"/>
  <c r="X10" i="1"/>
  <c r="AA10" i="1" s="1"/>
  <c r="AB10" i="1" s="1"/>
  <c r="AC10" i="1"/>
  <c r="AD10" i="1" s="1"/>
  <c r="X11" i="1"/>
  <c r="AA11" i="1" s="1"/>
  <c r="AB11" i="1" s="1"/>
  <c r="AC11" i="1" s="1"/>
  <c r="AD11" i="1" s="1"/>
  <c r="X12" i="1"/>
  <c r="AA12" i="1" s="1"/>
  <c r="AB12" i="1" s="1"/>
  <c r="AC12" i="1" s="1"/>
  <c r="AD12" i="1" s="1"/>
  <c r="X14" i="1"/>
  <c r="AA14" i="1" s="1"/>
  <c r="AB14" i="1" s="1"/>
  <c r="AC14" i="1" s="1"/>
  <c r="AD14" i="1" s="1"/>
  <c r="X16" i="1"/>
  <c r="AA16" i="1" s="1"/>
  <c r="AB16" i="1" s="1"/>
  <c r="AC16" i="1" s="1"/>
  <c r="AD16" i="1" s="1"/>
  <c r="X18" i="1"/>
  <c r="AA18" i="1" s="1"/>
  <c r="AB18" i="1" s="1"/>
  <c r="AC18" i="1" s="1"/>
  <c r="AD18" i="1" s="1"/>
  <c r="X19" i="1"/>
  <c r="AA19" i="1" s="1"/>
  <c r="AB19" i="1" s="1"/>
  <c r="AC19" i="1" s="1"/>
  <c r="AD19" i="1" s="1"/>
  <c r="X20" i="1"/>
  <c r="AA20" i="1" s="1"/>
  <c r="AB20" i="1" s="1"/>
  <c r="AC20" i="1" s="1"/>
  <c r="AD20" i="1" s="1"/>
  <c r="X32" i="1"/>
  <c r="AA32" i="1" s="1"/>
  <c r="AB32" i="1" s="1"/>
  <c r="AC32" i="1" s="1"/>
  <c r="AD32" i="1" s="1"/>
  <c r="X44" i="1"/>
  <c r="AA44" i="1" s="1"/>
  <c r="AB44" i="1" s="1"/>
  <c r="AC44" i="1" s="1"/>
  <c r="AD44" i="1" s="1"/>
  <c r="X56" i="1"/>
  <c r="AA56" i="1"/>
  <c r="AB56" i="1" s="1"/>
  <c r="AC56" i="1" s="1"/>
  <c r="AD56" i="1" s="1"/>
  <c r="X57" i="1"/>
  <c r="AA57" i="1"/>
  <c r="AB57" i="1" s="1"/>
  <c r="AC57" i="1" s="1"/>
  <c r="AD57" i="1" s="1"/>
  <c r="X58" i="1"/>
  <c r="AA58" i="1"/>
  <c r="AB58" i="1" s="1"/>
  <c r="AC58" i="1" s="1"/>
  <c r="AD58" i="1" s="1"/>
  <c r="X59" i="1"/>
  <c r="AA59" i="1" s="1"/>
  <c r="AB59" i="1" s="1"/>
  <c r="AC59" i="1" s="1"/>
  <c r="AD59" i="1" s="1"/>
  <c r="X60" i="1"/>
  <c r="AA60" i="1" s="1"/>
  <c r="AB60" i="1" s="1"/>
  <c r="AC60" i="1" s="1"/>
  <c r="AD60" i="1" s="1"/>
  <c r="X61" i="1"/>
  <c r="AA61" i="1" s="1"/>
  <c r="AB61" i="1" s="1"/>
  <c r="AC61" i="1" s="1"/>
  <c r="AD61" i="1" s="1"/>
  <c r="X62" i="1"/>
  <c r="AA62" i="1" s="1"/>
  <c r="AB62" i="1" s="1"/>
  <c r="AC62" i="1" s="1"/>
  <c r="AD62" i="1" s="1"/>
  <c r="X63" i="1"/>
  <c r="AA63" i="1" s="1"/>
  <c r="AB63" i="1" s="1"/>
  <c r="AC63" i="1" s="1"/>
  <c r="AD63" i="1" s="1"/>
  <c r="X64" i="1"/>
  <c r="AA64" i="1" s="1"/>
  <c r="AB64" i="1" s="1"/>
  <c r="AC64" i="1" s="1"/>
  <c r="AD64" i="1" s="1"/>
  <c r="X65" i="1"/>
  <c r="AA65" i="1"/>
  <c r="AB65" i="1" s="1"/>
  <c r="AC65" i="1" s="1"/>
  <c r="AD65" i="1" s="1"/>
  <c r="X7" i="1"/>
  <c r="AA7" i="1"/>
  <c r="AB7" i="1" s="1"/>
  <c r="AA5" i="1"/>
  <c r="AB5" i="1" s="1"/>
  <c r="AC5" i="1" s="1"/>
  <c r="AD5" i="1" s="1"/>
  <c r="AA4" i="1"/>
  <c r="X5" i="9"/>
  <c r="AA5" i="9" s="1"/>
  <c r="AB5" i="9" s="1"/>
  <c r="AC5" i="9" s="1"/>
  <c r="AD5" i="9" s="1"/>
  <c r="X6" i="9"/>
  <c r="AA6" i="9" s="1"/>
  <c r="AB6" i="9" s="1"/>
  <c r="X7" i="9"/>
  <c r="AA7" i="9" s="1"/>
  <c r="AB7" i="9" s="1"/>
  <c r="AC7" i="9"/>
  <c r="AD7" i="9" s="1"/>
  <c r="X8" i="9"/>
  <c r="AA8" i="9" s="1"/>
  <c r="AB8" i="9" s="1"/>
  <c r="AC8" i="9" s="1"/>
  <c r="AD8" i="9" s="1"/>
  <c r="X9" i="9"/>
  <c r="AA9" i="9" s="1"/>
  <c r="AB9" i="9" s="1"/>
  <c r="AC9" i="9"/>
  <c r="AD9" i="9" s="1"/>
  <c r="X10" i="9"/>
  <c r="AA10" i="9" s="1"/>
  <c r="AB10" i="9" s="1"/>
  <c r="X11" i="9"/>
  <c r="AA11" i="9" s="1"/>
  <c r="AB11" i="9" s="1"/>
  <c r="AC11" i="9" s="1"/>
  <c r="AD11" i="9" s="1"/>
  <c r="X12" i="9"/>
  <c r="AA12" i="9"/>
  <c r="AB12" i="9" s="1"/>
  <c r="X13" i="9"/>
  <c r="AA13" i="9"/>
  <c r="AB13" i="9"/>
  <c r="AC13" i="9" s="1"/>
  <c r="AD13" i="9" s="1"/>
  <c r="X14" i="9"/>
  <c r="AA14" i="9"/>
  <c r="AB14" i="9" s="1"/>
  <c r="X15" i="9"/>
  <c r="AA15" i="9" s="1"/>
  <c r="AB15" i="9" s="1"/>
  <c r="AC15" i="9" s="1"/>
  <c r="AD15" i="9" s="1"/>
  <c r="X16" i="9"/>
  <c r="AA16" i="9"/>
  <c r="AB16" i="9" s="1"/>
  <c r="X17" i="9"/>
  <c r="AA17" i="9" s="1"/>
  <c r="AB17" i="9" s="1"/>
  <c r="AC17" i="9" s="1"/>
  <c r="AD17" i="9" s="1"/>
  <c r="X18" i="9"/>
  <c r="AA18" i="9"/>
  <c r="AB18" i="9"/>
  <c r="AC18" i="9" s="1"/>
  <c r="AD18" i="9" s="1"/>
  <c r="X19" i="9"/>
  <c r="AA19" i="9" s="1"/>
  <c r="AB19" i="9" s="1"/>
  <c r="AC19" i="9" s="1"/>
  <c r="AD19" i="9" s="1"/>
  <c r="X20" i="9"/>
  <c r="AA20" i="9" s="1"/>
  <c r="AB20" i="9" s="1"/>
  <c r="X21" i="9"/>
  <c r="AA21" i="9"/>
  <c r="AB21" i="9" s="1"/>
  <c r="AC21" i="9" s="1"/>
  <c r="AD21" i="9" s="1"/>
  <c r="X22" i="9"/>
  <c r="AA22" i="9" s="1"/>
  <c r="AB22" i="9" s="1"/>
  <c r="AC22" i="9" s="1"/>
  <c r="AD22" i="9" s="1"/>
  <c r="X23" i="9"/>
  <c r="AA23" i="9" s="1"/>
  <c r="AB23" i="9" s="1"/>
  <c r="AC23" i="9"/>
  <c r="AD23" i="9" s="1"/>
  <c r="X24" i="9"/>
  <c r="AA24" i="9" s="1"/>
  <c r="AB24" i="9" s="1"/>
  <c r="X25" i="9"/>
  <c r="AA25" i="9" s="1"/>
  <c r="AB25" i="9" s="1"/>
  <c r="AC25" i="9" s="1"/>
  <c r="AD25" i="9" s="1"/>
  <c r="X26" i="9"/>
  <c r="AA26" i="9" s="1"/>
  <c r="AB26" i="9" s="1"/>
  <c r="X27" i="9"/>
  <c r="AA27" i="9" s="1"/>
  <c r="AB27" i="9" s="1"/>
  <c r="X28" i="9"/>
  <c r="AA28" i="9" s="1"/>
  <c r="AB28" i="9" s="1"/>
  <c r="AC28" i="9" s="1"/>
  <c r="AD28" i="9" s="1"/>
  <c r="X29" i="9"/>
  <c r="AA29" i="9" s="1"/>
  <c r="AB29" i="9" s="1"/>
  <c r="X30" i="9"/>
  <c r="AA30" i="9" s="1"/>
  <c r="AB30" i="9" s="1"/>
  <c r="AC30" i="9" s="1"/>
  <c r="AD30" i="9" s="1"/>
  <c r="X31" i="9"/>
  <c r="AA31" i="9" s="1"/>
  <c r="AB31" i="9" s="1"/>
  <c r="AC31" i="9" s="1"/>
  <c r="AD31" i="9" s="1"/>
  <c r="X32" i="9"/>
  <c r="AA32" i="9" s="1"/>
  <c r="AB32" i="9" s="1"/>
  <c r="X33" i="9"/>
  <c r="AA33" i="9" s="1"/>
  <c r="AB33" i="9"/>
  <c r="X34" i="9"/>
  <c r="AA34" i="9" s="1"/>
  <c r="AB34" i="9" s="1"/>
  <c r="X35" i="9"/>
  <c r="AA35" i="9" s="1"/>
  <c r="AB35" i="9"/>
  <c r="AC35" i="9" s="1"/>
  <c r="AD35" i="9" s="1"/>
  <c r="X36" i="9"/>
  <c r="AA36" i="9" s="1"/>
  <c r="AB36" i="9" s="1"/>
  <c r="X37" i="9"/>
  <c r="AA37" i="9" s="1"/>
  <c r="AB37" i="9"/>
  <c r="X38" i="9"/>
  <c r="AA38" i="9" s="1"/>
  <c r="AB38" i="9" s="1"/>
  <c r="AC38" i="9" s="1"/>
  <c r="AD38" i="9" s="1"/>
  <c r="X39" i="9"/>
  <c r="AA39" i="9" s="1"/>
  <c r="AB39" i="9" s="1"/>
  <c r="X40" i="9"/>
  <c r="AA40" i="9" s="1"/>
  <c r="AB40" i="9" s="1"/>
  <c r="AC40" i="9" s="1"/>
  <c r="AD40" i="9" s="1"/>
  <c r="X41" i="9"/>
  <c r="AA41" i="9" s="1"/>
  <c r="AB41" i="9" s="1"/>
  <c r="X42" i="9"/>
  <c r="AA42" i="9" s="1"/>
  <c r="AB42" i="9" s="1"/>
  <c r="AC42" i="9" s="1"/>
  <c r="AD42" i="9" s="1"/>
  <c r="X4" i="9"/>
  <c r="AA4" i="9" s="1"/>
  <c r="AB4" i="9" s="1"/>
  <c r="X5" i="8"/>
  <c r="AA5" i="8" s="1"/>
  <c r="AB5" i="8" s="1"/>
  <c r="X6" i="8"/>
  <c r="AA6" i="8" s="1"/>
  <c r="AB6" i="8" s="1"/>
  <c r="X7" i="8"/>
  <c r="AA7" i="8" s="1"/>
  <c r="AB7" i="8" s="1"/>
  <c r="AC7" i="8" s="1"/>
  <c r="AD7" i="8" s="1"/>
  <c r="X8" i="8"/>
  <c r="AA8" i="8" s="1"/>
  <c r="AB8" i="8" s="1"/>
  <c r="AC8" i="8" s="1"/>
  <c r="AD8" i="8" s="1"/>
  <c r="X9" i="8"/>
  <c r="AA9" i="8" s="1"/>
  <c r="AB9" i="8" s="1"/>
  <c r="X10" i="8"/>
  <c r="AA10" i="8" s="1"/>
  <c r="AB10" i="8" s="1"/>
  <c r="X11" i="8"/>
  <c r="AA11" i="8" s="1"/>
  <c r="AB11" i="8" s="1"/>
  <c r="AC11" i="8" s="1"/>
  <c r="AD11" i="8" s="1"/>
  <c r="X12" i="8"/>
  <c r="AA12" i="8" s="1"/>
  <c r="AB12" i="8" s="1"/>
  <c r="X13" i="8"/>
  <c r="AA13" i="8" s="1"/>
  <c r="AB13" i="8" s="1"/>
  <c r="X14" i="8"/>
  <c r="AA14" i="8" s="1"/>
  <c r="AB14" i="8" s="1"/>
  <c r="X15" i="8"/>
  <c r="AA15" i="8" s="1"/>
  <c r="AB15" i="8" s="1"/>
  <c r="AC15" i="8" s="1"/>
  <c r="AD15" i="8" s="1"/>
  <c r="X16" i="8"/>
  <c r="AA16" i="8" s="1"/>
  <c r="AB16" i="8" s="1"/>
  <c r="X17" i="8"/>
  <c r="AA17" i="8" s="1"/>
  <c r="AB17" i="8" s="1"/>
  <c r="X18" i="8"/>
  <c r="AA18" i="8" s="1"/>
  <c r="AB18" i="8" s="1"/>
  <c r="X19" i="8"/>
  <c r="AA19" i="8" s="1"/>
  <c r="AB19" i="8" s="1"/>
  <c r="AC19" i="8" s="1"/>
  <c r="AD19" i="8" s="1"/>
  <c r="X20" i="8"/>
  <c r="AA20" i="8" s="1"/>
  <c r="AB20" i="8" s="1"/>
  <c r="AC20" i="8" s="1"/>
  <c r="AD20" i="8" s="1"/>
  <c r="X21" i="8"/>
  <c r="AA21" i="8" s="1"/>
  <c r="AB21" i="8" s="1"/>
  <c r="X22" i="8"/>
  <c r="AA22" i="8" s="1"/>
  <c r="AB22" i="8" s="1"/>
  <c r="X23" i="8"/>
  <c r="AA23" i="8" s="1"/>
  <c r="AB23" i="8" s="1"/>
  <c r="AC23" i="8" s="1"/>
  <c r="AD23" i="8" s="1"/>
  <c r="X24" i="8"/>
  <c r="AA24" i="8" s="1"/>
  <c r="AB24" i="8" s="1"/>
  <c r="AC24" i="8" s="1"/>
  <c r="AD24" i="8" s="1"/>
  <c r="X25" i="8"/>
  <c r="AA25" i="8" s="1"/>
  <c r="AB25" i="8" s="1"/>
  <c r="X26" i="8"/>
  <c r="AA26" i="8" s="1"/>
  <c r="AB26" i="8" s="1"/>
  <c r="X27" i="8"/>
  <c r="AA27" i="8" s="1"/>
  <c r="AB27" i="8" s="1"/>
  <c r="AC27" i="8" s="1"/>
  <c r="AD27" i="8" s="1"/>
  <c r="X28" i="8"/>
  <c r="AA28" i="8" s="1"/>
  <c r="AB28" i="8" s="1"/>
  <c r="X29" i="8"/>
  <c r="AA29" i="8" s="1"/>
  <c r="AB29" i="8" s="1"/>
  <c r="X30" i="8"/>
  <c r="AA30" i="8" s="1"/>
  <c r="AB30" i="8" s="1"/>
  <c r="AC30" i="8" s="1"/>
  <c r="AD30" i="8" s="1"/>
  <c r="X31" i="8"/>
  <c r="AA31" i="8" s="1"/>
  <c r="AB31" i="8" s="1"/>
  <c r="X32" i="8"/>
  <c r="AA32" i="8" s="1"/>
  <c r="AB32" i="8" s="1"/>
  <c r="AC32" i="8" s="1"/>
  <c r="AD32" i="8" s="1"/>
  <c r="X33" i="8"/>
  <c r="AA33" i="8" s="1"/>
  <c r="AB33" i="8" s="1"/>
  <c r="X34" i="8"/>
  <c r="AA34" i="8" s="1"/>
  <c r="AB34" i="8" s="1"/>
  <c r="AC34" i="8" s="1"/>
  <c r="AD34" i="8" s="1"/>
  <c r="X35" i="8"/>
  <c r="AA35" i="8" s="1"/>
  <c r="AB35" i="8" s="1"/>
  <c r="X36" i="8"/>
  <c r="AA36" i="8" s="1"/>
  <c r="AB36" i="8" s="1"/>
  <c r="X37" i="8"/>
  <c r="AA37" i="8" s="1"/>
  <c r="AB37" i="8" s="1"/>
  <c r="X38" i="8"/>
  <c r="AA38" i="8" s="1"/>
  <c r="AB38" i="8" s="1"/>
  <c r="X39" i="8"/>
  <c r="AA39" i="8" s="1"/>
  <c r="AB39" i="8" s="1"/>
  <c r="X40" i="8"/>
  <c r="AA40" i="8" s="1"/>
  <c r="AB40" i="8" s="1"/>
  <c r="X41" i="8"/>
  <c r="AA41" i="8" s="1"/>
  <c r="AB41" i="8" s="1"/>
  <c r="X42" i="8"/>
  <c r="AA42" i="8" s="1"/>
  <c r="AB42" i="8" s="1"/>
  <c r="AC42" i="8" s="1"/>
  <c r="AD42" i="8" s="1"/>
  <c r="X43" i="8"/>
  <c r="AA43" i="8" s="1"/>
  <c r="AB43" i="8" s="1"/>
  <c r="X44" i="8"/>
  <c r="AA44" i="8" s="1"/>
  <c r="AB44" i="8" s="1"/>
  <c r="AC44" i="8" s="1"/>
  <c r="AD44" i="8" s="1"/>
  <c r="X45" i="8"/>
  <c r="AA45" i="8" s="1"/>
  <c r="AB45" i="8" s="1"/>
  <c r="X46" i="8"/>
  <c r="AA46" i="8" s="1"/>
  <c r="AB46" i="8" s="1"/>
  <c r="AC46" i="8" s="1"/>
  <c r="AD46" i="8" s="1"/>
  <c r="X47" i="8"/>
  <c r="AA47" i="8" s="1"/>
  <c r="AB47" i="8" s="1"/>
  <c r="X48" i="8"/>
  <c r="AA48" i="8" s="1"/>
  <c r="AB48" i="8" s="1"/>
  <c r="AC48" i="8" s="1"/>
  <c r="AD48" i="8" s="1"/>
  <c r="X49" i="8"/>
  <c r="AA49" i="8" s="1"/>
  <c r="AB49" i="8" s="1"/>
  <c r="X50" i="8"/>
  <c r="AA50" i="8" s="1"/>
  <c r="AB50" i="8" s="1"/>
  <c r="AC50" i="8" s="1"/>
  <c r="AD50" i="8" s="1"/>
  <c r="X51" i="8"/>
  <c r="AA51" i="8" s="1"/>
  <c r="AB51" i="8" s="1"/>
  <c r="X52" i="8"/>
  <c r="AA52" i="8" s="1"/>
  <c r="AB52" i="8" s="1"/>
  <c r="X53" i="8"/>
  <c r="AA53" i="8" s="1"/>
  <c r="AB53" i="8" s="1"/>
  <c r="X54" i="8"/>
  <c r="AA54" i="8" s="1"/>
  <c r="AB54" i="8" s="1"/>
  <c r="AC54" i="8" s="1"/>
  <c r="AD54" i="8" s="1"/>
  <c r="X4" i="8"/>
  <c r="AA4" i="8" s="1"/>
  <c r="AB4" i="8" s="1"/>
  <c r="AL39" i="4" l="1"/>
  <c r="AM39" i="4" s="1"/>
  <c r="AL6" i="6"/>
  <c r="AM6" i="6" s="1"/>
  <c r="AL46" i="6"/>
  <c r="AM46" i="6" s="1"/>
  <c r="AL26" i="6"/>
  <c r="AM26" i="6" s="1"/>
  <c r="AL20" i="5"/>
  <c r="AM20" i="5" s="1"/>
  <c r="AN20" i="5" s="1"/>
  <c r="AO20" i="5" s="1"/>
  <c r="AL62" i="6"/>
  <c r="AM62" i="6" s="1"/>
  <c r="AL42" i="6"/>
  <c r="AM42" i="6" s="1"/>
  <c r="AL22" i="6"/>
  <c r="AM22" i="6" s="1"/>
  <c r="AL18" i="6"/>
  <c r="AM18" i="6" s="1"/>
  <c r="AL54" i="6"/>
  <c r="AM54" i="6" s="1"/>
  <c r="AL34" i="6"/>
  <c r="AM34" i="6" s="1"/>
  <c r="AN34" i="6" s="1"/>
  <c r="AO34" i="6" s="1"/>
  <c r="AL14" i="6"/>
  <c r="AM14" i="6" s="1"/>
  <c r="AL16" i="6"/>
  <c r="AM16" i="6" s="1"/>
  <c r="AL14" i="5"/>
  <c r="AM14" i="5" s="1"/>
  <c r="AN14" i="5" s="1"/>
  <c r="AO14" i="5" s="1"/>
  <c r="AP14" i="5" s="1"/>
  <c r="AQ14" i="5" s="1"/>
  <c r="AR14" i="5" s="1"/>
  <c r="M14" i="5" s="1"/>
  <c r="AL5" i="5"/>
  <c r="AM5" i="5" s="1"/>
  <c r="AN5" i="5" s="1"/>
  <c r="AO5" i="5" s="1"/>
  <c r="AP5" i="5" s="1"/>
  <c r="AQ5" i="5" s="1"/>
  <c r="AR5" i="5" s="1"/>
  <c r="M5" i="5" s="1"/>
  <c r="AL37" i="6"/>
  <c r="AM37" i="6" s="1"/>
  <c r="AN37" i="6" s="1"/>
  <c r="AO37" i="6" s="1"/>
  <c r="AP37" i="6" s="1"/>
  <c r="AQ37" i="6" s="1"/>
  <c r="AR37" i="6" s="1"/>
  <c r="M37" i="6" s="1"/>
  <c r="AL17" i="6"/>
  <c r="AM17" i="6" s="1"/>
  <c r="AN43" i="12"/>
  <c r="AO43" i="12" s="1"/>
  <c r="AP43" i="12"/>
  <c r="AQ43" i="12" s="1"/>
  <c r="AR43" i="12" s="1"/>
  <c r="M43" i="12" s="1"/>
  <c r="AL18" i="7"/>
  <c r="AM18" i="7" s="1"/>
  <c r="AN18" i="7" s="1"/>
  <c r="AO18" i="7" s="1"/>
  <c r="AP18" i="7" s="1"/>
  <c r="AQ18" i="7" s="1"/>
  <c r="AR18" i="7" s="1"/>
  <c r="M18" i="7" s="1"/>
  <c r="AL42" i="7"/>
  <c r="AM42" i="7" s="1"/>
  <c r="AN42" i="7" s="1"/>
  <c r="AO42" i="7" s="1"/>
  <c r="AL58" i="7"/>
  <c r="AM58" i="7" s="1"/>
  <c r="AN58" i="7" s="1"/>
  <c r="AO58" i="7" s="1"/>
  <c r="AP58" i="7" s="1"/>
  <c r="AQ58" i="7" s="1"/>
  <c r="AR58" i="7" s="1"/>
  <c r="M58" i="7" s="1"/>
  <c r="AL45" i="7"/>
  <c r="AM45" i="7" s="1"/>
  <c r="AN45" i="7" s="1"/>
  <c r="AO45" i="7" s="1"/>
  <c r="AL58" i="6"/>
  <c r="AM58" i="6" s="1"/>
  <c r="AN58" i="6" s="1"/>
  <c r="AO58" i="6" s="1"/>
  <c r="AP58" i="6" s="1"/>
  <c r="AQ58" i="6" s="1"/>
  <c r="AR58" i="6" s="1"/>
  <c r="M58" i="6" s="1"/>
  <c r="AL38" i="6"/>
  <c r="AM38" i="6" s="1"/>
  <c r="AN38" i="6" s="1"/>
  <c r="AO38" i="6" s="1"/>
  <c r="AL57" i="6"/>
  <c r="AM57" i="6" s="1"/>
  <c r="AL19" i="6"/>
  <c r="AM19" i="6" s="1"/>
  <c r="AN19" i="6" s="1"/>
  <c r="AO19" i="6" s="1"/>
  <c r="AP19" i="6" s="1"/>
  <c r="AQ19" i="6" s="1"/>
  <c r="AR19" i="6" s="1"/>
  <c r="M19" i="6" s="1"/>
  <c r="AL7" i="6"/>
  <c r="AM7" i="6" s="1"/>
  <c r="AL54" i="4"/>
  <c r="AM54" i="4" s="1"/>
  <c r="AN54" i="4" s="1"/>
  <c r="AO54" i="4" s="1"/>
  <c r="AP54" i="4" s="1"/>
  <c r="AQ54" i="4" s="1"/>
  <c r="AR54" i="4" s="1"/>
  <c r="M54" i="4" s="1"/>
  <c r="AL34" i="4"/>
  <c r="AM34" i="4" s="1"/>
  <c r="AN34" i="4" s="1"/>
  <c r="AO34" i="4" s="1"/>
  <c r="AL14" i="4"/>
  <c r="AM14" i="4" s="1"/>
  <c r="AN14" i="4" s="1"/>
  <c r="AO14" i="4" s="1"/>
  <c r="AL35" i="5"/>
  <c r="AM35" i="5" s="1"/>
  <c r="AN35" i="5" s="1"/>
  <c r="AO35" i="5" s="1"/>
  <c r="AL15" i="5"/>
  <c r="AM15" i="5" s="1"/>
  <c r="AN15" i="5" s="1"/>
  <c r="AO15" i="5" s="1"/>
  <c r="AL44" i="5"/>
  <c r="AM44" i="5" s="1"/>
  <c r="AN44" i="5" s="1"/>
  <c r="AO44" i="5" s="1"/>
  <c r="AL16" i="5"/>
  <c r="AM16" i="5" s="1"/>
  <c r="AN16" i="5" s="1"/>
  <c r="AO16" i="5" s="1"/>
  <c r="AL27" i="4"/>
  <c r="AM27" i="4" s="1"/>
  <c r="AN27" i="4" s="1"/>
  <c r="AO27" i="4" s="1"/>
  <c r="AP27" i="4" s="1"/>
  <c r="AQ27" i="4" s="1"/>
  <c r="AR27" i="4" s="1"/>
  <c r="M27" i="4" s="1"/>
  <c r="AL55" i="4"/>
  <c r="AM55" i="4" s="1"/>
  <c r="AN55" i="4" s="1"/>
  <c r="AO55" i="4" s="1"/>
  <c r="AP55" i="4" s="1"/>
  <c r="AQ55" i="4" s="1"/>
  <c r="AR55" i="4" s="1"/>
  <c r="M55" i="4" s="1"/>
  <c r="AL46" i="4"/>
  <c r="AM46" i="4" s="1"/>
  <c r="AN46" i="4" s="1"/>
  <c r="AO46" i="4" s="1"/>
  <c r="AL6" i="4"/>
  <c r="AM6" i="4" s="1"/>
  <c r="AN6" i="4" s="1"/>
  <c r="AO6" i="4" s="1"/>
  <c r="AL33" i="4"/>
  <c r="AM33" i="4" s="1"/>
  <c r="AN33" i="4" s="1"/>
  <c r="AO33" i="4" s="1"/>
  <c r="AP33" i="4" s="1"/>
  <c r="AQ33" i="4" s="1"/>
  <c r="AR33" i="4" s="1"/>
  <c r="M33" i="4" s="1"/>
  <c r="AL51" i="4"/>
  <c r="AM51" i="4" s="1"/>
  <c r="AN51" i="4" s="1"/>
  <c r="AO51" i="4" s="1"/>
  <c r="AP51" i="4" s="1"/>
  <c r="AQ51" i="4" s="1"/>
  <c r="AR51" i="4" s="1"/>
  <c r="M51" i="4" s="1"/>
  <c r="AL50" i="4"/>
  <c r="AM50" i="4" s="1"/>
  <c r="AL30" i="4"/>
  <c r="AM30" i="4" s="1"/>
  <c r="AN30" i="4" s="1"/>
  <c r="AO30" i="4" s="1"/>
  <c r="AL29" i="4"/>
  <c r="AM29" i="4" s="1"/>
  <c r="AN29" i="4" s="1"/>
  <c r="AO29" i="4" s="1"/>
  <c r="AP29" i="4" s="1"/>
  <c r="AQ29" i="4" s="1"/>
  <c r="AR29" i="4" s="1"/>
  <c r="M29" i="4" s="1"/>
  <c r="AL10" i="4"/>
  <c r="AM10" i="4" s="1"/>
  <c r="AN10" i="4" s="1"/>
  <c r="AO10" i="4" s="1"/>
  <c r="AP10" i="4" s="1"/>
  <c r="AQ10" i="4" s="1"/>
  <c r="AR10" i="4" s="1"/>
  <c r="M10" i="4" s="1"/>
  <c r="AL45" i="4"/>
  <c r="AM45" i="4" s="1"/>
  <c r="AN45" i="4" s="1"/>
  <c r="AO45" i="4" s="1"/>
  <c r="AP45" i="4" s="1"/>
  <c r="AQ45" i="4" s="1"/>
  <c r="AR45" i="4" s="1"/>
  <c r="M45" i="4" s="1"/>
  <c r="AL25" i="4"/>
  <c r="AM25" i="4" s="1"/>
  <c r="AN25" i="4" s="1"/>
  <c r="AO25" i="4" s="1"/>
  <c r="AP25" i="4" s="1"/>
  <c r="AQ25" i="4" s="1"/>
  <c r="AR25" i="4" s="1"/>
  <c r="M25" i="4" s="1"/>
  <c r="AL24" i="4"/>
  <c r="AM24" i="4" s="1"/>
  <c r="AN24" i="4" s="1"/>
  <c r="AO24" i="4" s="1"/>
  <c r="AP24" i="4" s="1"/>
  <c r="AQ24" i="4" s="1"/>
  <c r="AR24" i="4" s="1"/>
  <c r="M24" i="4" s="1"/>
  <c r="AL63" i="4"/>
  <c r="AM63" i="4" s="1"/>
  <c r="AN63" i="4" s="1"/>
  <c r="AO63" i="4" s="1"/>
  <c r="AP63" i="4" s="1"/>
  <c r="AQ63" i="4" s="1"/>
  <c r="AR63" i="4" s="1"/>
  <c r="M63" i="4" s="1"/>
  <c r="AL62" i="4"/>
  <c r="AM62" i="4" s="1"/>
  <c r="AN62" i="4" s="1"/>
  <c r="AO62" i="4" s="1"/>
  <c r="AP62" i="4" s="1"/>
  <c r="AQ62" i="4" s="1"/>
  <c r="AR62" i="4" s="1"/>
  <c r="M62" i="4" s="1"/>
  <c r="AL42" i="4"/>
  <c r="AM42" i="4" s="1"/>
  <c r="AN42" i="4" s="1"/>
  <c r="AO42" i="4" s="1"/>
  <c r="AL22" i="4"/>
  <c r="AM22" i="4" s="1"/>
  <c r="AN22" i="4" s="1"/>
  <c r="AO22" i="4" s="1"/>
  <c r="AL58" i="4"/>
  <c r="AM58" i="4" s="1"/>
  <c r="AN58" i="4" s="1"/>
  <c r="AO58" i="4" s="1"/>
  <c r="AP58" i="4" s="1"/>
  <c r="AQ58" i="4" s="1"/>
  <c r="AR58" i="4" s="1"/>
  <c r="M58" i="4" s="1"/>
  <c r="AL38" i="4"/>
  <c r="AM38" i="4" s="1"/>
  <c r="AN38" i="4" s="1"/>
  <c r="AO38" i="4" s="1"/>
  <c r="AL18" i="4"/>
  <c r="AM18" i="4" s="1"/>
  <c r="AN18" i="4" s="1"/>
  <c r="AO18" i="4" s="1"/>
  <c r="AL23" i="4"/>
  <c r="AM23" i="4" s="1"/>
  <c r="AN23" i="4" s="1"/>
  <c r="AO23" i="4" s="1"/>
  <c r="AL4" i="4"/>
  <c r="AM4" i="4" s="1"/>
  <c r="AN4" i="4" s="1"/>
  <c r="AO4" i="4" s="1"/>
  <c r="AP4" i="4" s="1"/>
  <c r="AQ4" i="4" s="1"/>
  <c r="AR4" i="4" s="1"/>
  <c r="M4" i="4" s="1"/>
  <c r="AL26" i="4"/>
  <c r="AM26" i="4" s="1"/>
  <c r="AN26" i="4" s="1"/>
  <c r="AO26" i="4" s="1"/>
  <c r="AL5" i="4"/>
  <c r="AM5" i="4" s="1"/>
  <c r="AN5" i="4" s="1"/>
  <c r="AO5" i="4" s="1"/>
  <c r="AL13" i="4"/>
  <c r="AM13" i="4" s="1"/>
  <c r="AN13" i="4" s="1"/>
  <c r="AO13" i="4" s="1"/>
  <c r="AL11" i="4"/>
  <c r="AM11" i="4" s="1"/>
  <c r="AN11" i="4" s="1"/>
  <c r="AO11" i="4" s="1"/>
  <c r="AL37" i="4"/>
  <c r="AM37" i="4" s="1"/>
  <c r="AN37" i="4" s="1"/>
  <c r="AO37" i="4" s="1"/>
  <c r="AP37" i="4" s="1"/>
  <c r="AQ37" i="4" s="1"/>
  <c r="AR37" i="4" s="1"/>
  <c r="M37" i="4" s="1"/>
  <c r="AL36" i="4"/>
  <c r="AM36" i="4" s="1"/>
  <c r="AN36" i="4" s="1"/>
  <c r="AO36" i="4" s="1"/>
  <c r="AP54" i="8"/>
  <c r="AP24" i="8"/>
  <c r="AP20" i="8"/>
  <c r="AP38" i="8"/>
  <c r="AL15" i="4"/>
  <c r="AM15" i="4" s="1"/>
  <c r="AN15" i="4" s="1"/>
  <c r="AO15" i="4" s="1"/>
  <c r="AL7" i="4"/>
  <c r="AM7" i="4" s="1"/>
  <c r="AN7" i="4" s="1"/>
  <c r="AO7" i="4" s="1"/>
  <c r="AL39" i="6"/>
  <c r="AM39" i="6" s="1"/>
  <c r="AN39" i="6" s="1"/>
  <c r="AO39" i="6" s="1"/>
  <c r="AL45" i="5"/>
  <c r="AM45" i="5" s="1"/>
  <c r="AN45" i="5" s="1"/>
  <c r="AO45" i="5" s="1"/>
  <c r="AP45" i="5" s="1"/>
  <c r="AQ45" i="5" s="1"/>
  <c r="AR45" i="5" s="1"/>
  <c r="M45" i="5" s="1"/>
  <c r="AL60" i="5"/>
  <c r="AM60" i="5" s="1"/>
  <c r="AN60" i="5" s="1"/>
  <c r="AO60" i="5" s="1"/>
  <c r="AP60" i="5" s="1"/>
  <c r="AQ60" i="5" s="1"/>
  <c r="AR60" i="5" s="1"/>
  <c r="M60" i="5" s="1"/>
  <c r="AL56" i="5"/>
  <c r="AM56" i="5" s="1"/>
  <c r="AN56" i="5" s="1"/>
  <c r="AO56" i="5" s="1"/>
  <c r="AP56" i="5" s="1"/>
  <c r="AQ56" i="5" s="1"/>
  <c r="AR56" i="5" s="1"/>
  <c r="M56" i="5" s="1"/>
  <c r="AL52" i="5"/>
  <c r="AM52" i="5" s="1"/>
  <c r="AN52" i="5" s="1"/>
  <c r="AO52" i="5" s="1"/>
  <c r="AP52" i="5" s="1"/>
  <c r="AQ52" i="5" s="1"/>
  <c r="AR52" i="5" s="1"/>
  <c r="M52" i="5" s="1"/>
  <c r="AL48" i="5"/>
  <c r="AM48" i="5" s="1"/>
  <c r="AN48" i="5" s="1"/>
  <c r="AO48" i="5" s="1"/>
  <c r="AP48" i="5" s="1"/>
  <c r="AQ48" i="5" s="1"/>
  <c r="AR48" i="5" s="1"/>
  <c r="M48" i="5" s="1"/>
  <c r="AL40" i="5"/>
  <c r="AM40" i="5" s="1"/>
  <c r="AN40" i="5" s="1"/>
  <c r="AO40" i="5" s="1"/>
  <c r="AL36" i="5"/>
  <c r="AM36" i="5" s="1"/>
  <c r="AN36" i="5" s="1"/>
  <c r="AO36" i="5" s="1"/>
  <c r="AL33" i="5"/>
  <c r="AM33" i="5" s="1"/>
  <c r="AN33" i="5" s="1"/>
  <c r="AO33" i="5" s="1"/>
  <c r="AL25" i="5"/>
  <c r="AM25" i="5" s="1"/>
  <c r="AN25" i="5" s="1"/>
  <c r="AO25" i="5" s="1"/>
  <c r="AP25" i="5" s="1"/>
  <c r="AQ25" i="5" s="1"/>
  <c r="AR25" i="5" s="1"/>
  <c r="M25" i="5" s="1"/>
  <c r="AL17" i="5"/>
  <c r="AM17" i="5" s="1"/>
  <c r="AN17" i="5" s="1"/>
  <c r="AO17" i="5" s="1"/>
  <c r="AL9" i="5"/>
  <c r="AM9" i="5" s="1"/>
  <c r="AN9" i="5" s="1"/>
  <c r="AO9" i="5" s="1"/>
  <c r="AL12" i="8"/>
  <c r="AP12" i="8" s="1"/>
  <c r="AL6" i="8"/>
  <c r="AP6" i="8" s="1"/>
  <c r="T41" i="1"/>
  <c r="AL17" i="4"/>
  <c r="AM17" i="4" s="1"/>
  <c r="AN17" i="4" s="1"/>
  <c r="AO17" i="4" s="1"/>
  <c r="AP17" i="4" s="1"/>
  <c r="AQ17" i="4" s="1"/>
  <c r="AR17" i="4" s="1"/>
  <c r="M17" i="4" s="1"/>
  <c r="AL13" i="6"/>
  <c r="AM13" i="6" s="1"/>
  <c r="AL5" i="6"/>
  <c r="AM5" i="6" s="1"/>
  <c r="AL25" i="6"/>
  <c r="AM25" i="6" s="1"/>
  <c r="AN25" i="6" s="1"/>
  <c r="AO25" i="6" s="1"/>
  <c r="AP25" i="6" s="1"/>
  <c r="AQ25" i="6" s="1"/>
  <c r="AR25" i="6" s="1"/>
  <c r="M25" i="6" s="1"/>
  <c r="AL9" i="6"/>
  <c r="AM9" i="6" s="1"/>
  <c r="AN9" i="6" s="1"/>
  <c r="AO9" i="6" s="1"/>
  <c r="AP9" i="6" s="1"/>
  <c r="AQ9" i="6" s="1"/>
  <c r="AR9" i="6" s="1"/>
  <c r="M9" i="6" s="1"/>
  <c r="AL65" i="4"/>
  <c r="AM65" i="4" s="1"/>
  <c r="AN65" i="4" s="1"/>
  <c r="AO65" i="4" s="1"/>
  <c r="AP65" i="4" s="1"/>
  <c r="AQ65" i="4" s="1"/>
  <c r="AR65" i="4" s="1"/>
  <c r="M65" i="4" s="1"/>
  <c r="AL61" i="4"/>
  <c r="AM61" i="4" s="1"/>
  <c r="AN61" i="4" s="1"/>
  <c r="AO61" i="4" s="1"/>
  <c r="AP61" i="4" s="1"/>
  <c r="AQ61" i="4" s="1"/>
  <c r="AR61" i="4" s="1"/>
  <c r="M61" i="4" s="1"/>
  <c r="AL57" i="4"/>
  <c r="AM57" i="4" s="1"/>
  <c r="AN57" i="4" s="1"/>
  <c r="AO57" i="4" s="1"/>
  <c r="AP57" i="4" s="1"/>
  <c r="AQ57" i="4" s="1"/>
  <c r="AR57" i="4" s="1"/>
  <c r="M57" i="4" s="1"/>
  <c r="AL53" i="4"/>
  <c r="AM53" i="4" s="1"/>
  <c r="AN53" i="4" s="1"/>
  <c r="AO53" i="4" s="1"/>
  <c r="AP53" i="4" s="1"/>
  <c r="AQ53" i="4" s="1"/>
  <c r="AR53" i="4" s="1"/>
  <c r="M53" i="4" s="1"/>
  <c r="AL49" i="4"/>
  <c r="AM49" i="4" s="1"/>
  <c r="AN49" i="4" s="1"/>
  <c r="AO49" i="4" s="1"/>
  <c r="AP49" i="4" s="1"/>
  <c r="AQ49" i="4" s="1"/>
  <c r="AR49" i="4" s="1"/>
  <c r="M49" i="4" s="1"/>
  <c r="AL9" i="4"/>
  <c r="AM9" i="4" s="1"/>
  <c r="AN9" i="4" s="1"/>
  <c r="AO9" i="4" s="1"/>
  <c r="AP9" i="4" s="1"/>
  <c r="AQ9" i="4" s="1"/>
  <c r="AR9" i="4" s="1"/>
  <c r="M9" i="4" s="1"/>
  <c r="AL33" i="6"/>
  <c r="AM33" i="6" s="1"/>
  <c r="AN33" i="6" s="1"/>
  <c r="AO33" i="6" s="1"/>
  <c r="AL21" i="6"/>
  <c r="AM21" i="6" s="1"/>
  <c r="AC20" i="9"/>
  <c r="AD20" i="9" s="1"/>
  <c r="AE20" i="9" s="1"/>
  <c r="AF20" i="9" s="1"/>
  <c r="AG20" i="9" s="1"/>
  <c r="M20" i="9" s="1"/>
  <c r="AN18" i="10"/>
  <c r="AO18" i="10" s="1"/>
  <c r="AP18" i="10" s="1"/>
  <c r="AQ18" i="10" s="1"/>
  <c r="AR18" i="10" s="1"/>
  <c r="M18" i="10" s="1"/>
  <c r="AH18" i="10" s="1"/>
  <c r="O18" i="10" s="1"/>
  <c r="AN12" i="12"/>
  <c r="AO12" i="12" s="1"/>
  <c r="AP12" i="12" s="1"/>
  <c r="AQ12" i="12" s="1"/>
  <c r="AR12" i="12" s="1"/>
  <c r="M12" i="12" s="1"/>
  <c r="AN44" i="10"/>
  <c r="AO44" i="10" s="1"/>
  <c r="AP44" i="10" s="1"/>
  <c r="AQ44" i="10" s="1"/>
  <c r="AR44" i="10" s="1"/>
  <c r="M44" i="10" s="1"/>
  <c r="AH44" i="10" s="1"/>
  <c r="O44" i="10" s="1"/>
  <c r="AN20" i="10"/>
  <c r="AO20" i="10" s="1"/>
  <c r="AP20" i="10" s="1"/>
  <c r="AQ20" i="10" s="1"/>
  <c r="AR20" i="10" s="1"/>
  <c r="M20" i="10" s="1"/>
  <c r="AH20" i="10" s="1"/>
  <c r="O20" i="10" s="1"/>
  <c r="AN40" i="10"/>
  <c r="AO40" i="10" s="1"/>
  <c r="AP40" i="10" s="1"/>
  <c r="AQ40" i="10" s="1"/>
  <c r="AR40" i="10" s="1"/>
  <c r="M40" i="10" s="1"/>
  <c r="AH40" i="10" s="1"/>
  <c r="O40" i="10" s="1"/>
  <c r="AN14" i="12"/>
  <c r="AO14" i="12" s="1"/>
  <c r="AP14" i="12" s="1"/>
  <c r="AQ14" i="12" s="1"/>
  <c r="AR14" i="12" s="1"/>
  <c r="M14" i="12" s="1"/>
  <c r="AN10" i="12"/>
  <c r="AO10" i="12" s="1"/>
  <c r="AP10" i="12" s="1"/>
  <c r="AQ10" i="12" s="1"/>
  <c r="AR10" i="12" s="1"/>
  <c r="M10" i="12" s="1"/>
  <c r="AE14" i="9"/>
  <c r="AF14" i="9" s="1"/>
  <c r="AG14" i="9" s="1"/>
  <c r="M14" i="9" s="1"/>
  <c r="AC14" i="9"/>
  <c r="AD14" i="9" s="1"/>
  <c r="AN32" i="10"/>
  <c r="AO32" i="10" s="1"/>
  <c r="AP32" i="10" s="1"/>
  <c r="AQ32" i="10" s="1"/>
  <c r="AR32" i="10" s="1"/>
  <c r="M32" i="10" s="1"/>
  <c r="AH32" i="10" s="1"/>
  <c r="O32" i="10" s="1"/>
  <c r="R32" i="10" s="1"/>
  <c r="AC12" i="9"/>
  <c r="AD12" i="9" s="1"/>
  <c r="AE12" i="9" s="1"/>
  <c r="AF12" i="9" s="1"/>
  <c r="AG12" i="9" s="1"/>
  <c r="M12" i="9" s="1"/>
  <c r="AN27" i="10"/>
  <c r="AO27" i="10" s="1"/>
  <c r="AP27" i="10" s="1"/>
  <c r="AQ27" i="10" s="1"/>
  <c r="AR27" i="10" s="1"/>
  <c r="M27" i="10" s="1"/>
  <c r="AH27" i="10" s="1"/>
  <c r="O27" i="10" s="1"/>
  <c r="AL55" i="5"/>
  <c r="AM55" i="5" s="1"/>
  <c r="AN55" i="5" s="1"/>
  <c r="AO55" i="5" s="1"/>
  <c r="AP55" i="5" s="1"/>
  <c r="AQ55" i="5" s="1"/>
  <c r="AR55" i="5" s="1"/>
  <c r="M55" i="5" s="1"/>
  <c r="AL32" i="6"/>
  <c r="AM32" i="6" s="1"/>
  <c r="AN32" i="6" s="1"/>
  <c r="AO32" i="6" s="1"/>
  <c r="AL53" i="7"/>
  <c r="AM53" i="7" s="1"/>
  <c r="AN53" i="7" s="1"/>
  <c r="AO53" i="7" s="1"/>
  <c r="AP53" i="7" s="1"/>
  <c r="AQ53" i="7" s="1"/>
  <c r="AR53" i="7" s="1"/>
  <c r="M53" i="7" s="1"/>
  <c r="AL44" i="7"/>
  <c r="AM44" i="7" s="1"/>
  <c r="AN44" i="7" s="1"/>
  <c r="AO44" i="7" s="1"/>
  <c r="AP44" i="7" s="1"/>
  <c r="AQ44" i="7" s="1"/>
  <c r="AR44" i="7" s="1"/>
  <c r="M44" i="7" s="1"/>
  <c r="AP35" i="12"/>
  <c r="AQ35" i="12" s="1"/>
  <c r="AR35" i="12" s="1"/>
  <c r="M35" i="12" s="1"/>
  <c r="AH35" i="12" s="1"/>
  <c r="O35" i="12" s="1"/>
  <c r="AL43" i="5"/>
  <c r="AM43" i="5" s="1"/>
  <c r="AN43" i="5" s="1"/>
  <c r="AO43" i="5" s="1"/>
  <c r="AL23" i="6"/>
  <c r="AM23" i="6" s="1"/>
  <c r="AN23" i="6" s="1"/>
  <c r="AO23" i="6" s="1"/>
  <c r="AP23" i="6" s="1"/>
  <c r="AQ23" i="6" s="1"/>
  <c r="AR23" i="6" s="1"/>
  <c r="M23" i="6" s="1"/>
  <c r="AL19" i="4"/>
  <c r="AM19" i="4" s="1"/>
  <c r="AN19" i="4" s="1"/>
  <c r="AO19" i="4" s="1"/>
  <c r="AP26" i="10"/>
  <c r="AQ26" i="10" s="1"/>
  <c r="AR26" i="10" s="1"/>
  <c r="M26" i="10" s="1"/>
  <c r="AH26" i="10" s="1"/>
  <c r="O26" i="10" s="1"/>
  <c r="AL59" i="4"/>
  <c r="AM59" i="4" s="1"/>
  <c r="AN59" i="4" s="1"/>
  <c r="AO59" i="4" s="1"/>
  <c r="AP59" i="4" s="1"/>
  <c r="AQ59" i="4" s="1"/>
  <c r="AR59" i="4" s="1"/>
  <c r="M59" i="4" s="1"/>
  <c r="AL47" i="4"/>
  <c r="AM47" i="4" s="1"/>
  <c r="AN47" i="4" s="1"/>
  <c r="AO47" i="4" s="1"/>
  <c r="AP47" i="4" s="1"/>
  <c r="AQ47" i="4" s="1"/>
  <c r="AR47" i="4" s="1"/>
  <c r="M47" i="4" s="1"/>
  <c r="AE18" i="9"/>
  <c r="AF18" i="9" s="1"/>
  <c r="AG18" i="9" s="1"/>
  <c r="M18" i="9" s="1"/>
  <c r="AL57" i="7"/>
  <c r="AM57" i="7" s="1"/>
  <c r="AN57" i="7" s="1"/>
  <c r="AO57" i="7" s="1"/>
  <c r="AP57" i="7" s="1"/>
  <c r="AQ57" i="7" s="1"/>
  <c r="AR57" i="7" s="1"/>
  <c r="M57" i="7" s="1"/>
  <c r="AH20" i="13"/>
  <c r="O20" i="13" s="1"/>
  <c r="R20" i="13" s="1"/>
  <c r="AH24" i="12"/>
  <c r="O24" i="12" s="1"/>
  <c r="AN32" i="13"/>
  <c r="AO32" i="13" s="1"/>
  <c r="AP32" i="13" s="1"/>
  <c r="AQ32" i="13" s="1"/>
  <c r="AR32" i="13" s="1"/>
  <c r="M32" i="13" s="1"/>
  <c r="AH32" i="13" s="1"/>
  <c r="O32" i="13" s="1"/>
  <c r="AN29" i="13"/>
  <c r="AO29" i="13" s="1"/>
  <c r="AP29" i="13" s="1"/>
  <c r="AQ29" i="13" s="1"/>
  <c r="AR29" i="13" s="1"/>
  <c r="M29" i="13" s="1"/>
  <c r="AH29" i="13" s="1"/>
  <c r="O29" i="13" s="1"/>
  <c r="AN28" i="13"/>
  <c r="AO28" i="13" s="1"/>
  <c r="AP28" i="13" s="1"/>
  <c r="AQ28" i="13" s="1"/>
  <c r="AR28" i="13" s="1"/>
  <c r="M28" i="13" s="1"/>
  <c r="AH28" i="13" s="1"/>
  <c r="O28" i="13" s="1"/>
  <c r="AN33" i="13"/>
  <c r="AO33" i="13" s="1"/>
  <c r="AP33" i="13" s="1"/>
  <c r="AQ33" i="13" s="1"/>
  <c r="AR33" i="13" s="1"/>
  <c r="M33" i="13" s="1"/>
  <c r="AH33" i="13" s="1"/>
  <c r="O33" i="13" s="1"/>
  <c r="AN31" i="13"/>
  <c r="AO31" i="13" s="1"/>
  <c r="AP31" i="13" s="1"/>
  <c r="AQ31" i="13" s="1"/>
  <c r="AR31" i="13" s="1"/>
  <c r="M31" i="13" s="1"/>
  <c r="AH31" i="13" s="1"/>
  <c r="O31" i="13" s="1"/>
  <c r="AN18" i="13"/>
  <c r="AO18" i="13" s="1"/>
  <c r="AP18" i="13" s="1"/>
  <c r="AQ18" i="13" s="1"/>
  <c r="AR18" i="13" s="1"/>
  <c r="M18" i="13" s="1"/>
  <c r="AH18" i="13" s="1"/>
  <c r="O18" i="13" s="1"/>
  <c r="AN23" i="13"/>
  <c r="AO23" i="13" s="1"/>
  <c r="AP23" i="13" s="1"/>
  <c r="AQ23" i="13" s="1"/>
  <c r="AR23" i="13" s="1"/>
  <c r="M23" i="13" s="1"/>
  <c r="AH23" i="13" s="1"/>
  <c r="O23" i="13" s="1"/>
  <c r="AP4" i="13"/>
  <c r="AQ4" i="13" s="1"/>
  <c r="AR4" i="13" s="1"/>
  <c r="M4" i="13" s="1"/>
  <c r="AH4" i="13" s="1"/>
  <c r="O4" i="13" s="1"/>
  <c r="AP5" i="13"/>
  <c r="AQ5" i="13" s="1"/>
  <c r="AR5" i="13" s="1"/>
  <c r="M5" i="13" s="1"/>
  <c r="AH5" i="13" s="1"/>
  <c r="O5" i="13" s="1"/>
  <c r="AP6" i="13"/>
  <c r="AQ6" i="13" s="1"/>
  <c r="AR6" i="13" s="1"/>
  <c r="M6" i="13" s="1"/>
  <c r="AH6" i="13" s="1"/>
  <c r="O6" i="13" s="1"/>
  <c r="AP7" i="13"/>
  <c r="AQ7" i="13" s="1"/>
  <c r="AR7" i="13" s="1"/>
  <c r="M7" i="13" s="1"/>
  <c r="AH7" i="13" s="1"/>
  <c r="O7" i="13" s="1"/>
  <c r="AP8" i="13"/>
  <c r="AQ8" i="13" s="1"/>
  <c r="AR8" i="13" s="1"/>
  <c r="M8" i="13" s="1"/>
  <c r="AH8" i="13" s="1"/>
  <c r="O8" i="13" s="1"/>
  <c r="AP9" i="13"/>
  <c r="AQ9" i="13" s="1"/>
  <c r="AR9" i="13" s="1"/>
  <c r="M9" i="13" s="1"/>
  <c r="AH9" i="13" s="1"/>
  <c r="O9" i="13" s="1"/>
  <c r="AP10" i="13"/>
  <c r="AQ10" i="13" s="1"/>
  <c r="AR10" i="13" s="1"/>
  <c r="M10" i="13" s="1"/>
  <c r="AH10" i="13" s="1"/>
  <c r="O10" i="13" s="1"/>
  <c r="R10" i="13" s="1"/>
  <c r="AP11" i="13"/>
  <c r="AQ11" i="13" s="1"/>
  <c r="AR11" i="13" s="1"/>
  <c r="M11" i="13" s="1"/>
  <c r="AH11" i="13" s="1"/>
  <c r="O11" i="13" s="1"/>
  <c r="AP12" i="13"/>
  <c r="AQ12" i="13" s="1"/>
  <c r="AR12" i="13" s="1"/>
  <c r="M12" i="13" s="1"/>
  <c r="AH12" i="13" s="1"/>
  <c r="O12" i="13" s="1"/>
  <c r="AP13" i="13"/>
  <c r="AQ13" i="13" s="1"/>
  <c r="AR13" i="13" s="1"/>
  <c r="M13" i="13" s="1"/>
  <c r="AH13" i="13" s="1"/>
  <c r="O13" i="13" s="1"/>
  <c r="AP14" i="13"/>
  <c r="AQ14" i="13" s="1"/>
  <c r="AR14" i="13" s="1"/>
  <c r="M14" i="13" s="1"/>
  <c r="AH14" i="13" s="1"/>
  <c r="O14" i="13" s="1"/>
  <c r="AP15" i="13"/>
  <c r="AQ15" i="13" s="1"/>
  <c r="AR15" i="13" s="1"/>
  <c r="M15" i="13" s="1"/>
  <c r="AH15" i="13" s="1"/>
  <c r="O15" i="13" s="1"/>
  <c r="AP16" i="13"/>
  <c r="AQ16" i="13" s="1"/>
  <c r="AR16" i="13" s="1"/>
  <c r="M16" i="13" s="1"/>
  <c r="AH16" i="13" s="1"/>
  <c r="O16" i="13" s="1"/>
  <c r="AN17" i="13"/>
  <c r="AO17" i="13" s="1"/>
  <c r="AP17" i="13" s="1"/>
  <c r="AQ17" i="13" s="1"/>
  <c r="AR17" i="13" s="1"/>
  <c r="M17" i="13" s="1"/>
  <c r="AH17" i="13" s="1"/>
  <c r="O17" i="13" s="1"/>
  <c r="AN21" i="13"/>
  <c r="AO21" i="13" s="1"/>
  <c r="AP21" i="13" s="1"/>
  <c r="AQ21" i="13" s="1"/>
  <c r="AR21" i="13" s="1"/>
  <c r="M21" i="13" s="1"/>
  <c r="AH21" i="13" s="1"/>
  <c r="O21" i="13" s="1"/>
  <c r="AP22" i="13"/>
  <c r="AQ22" i="13" s="1"/>
  <c r="AR22" i="13" s="1"/>
  <c r="M22" i="13" s="1"/>
  <c r="AH22" i="13" s="1"/>
  <c r="O22" i="13" s="1"/>
  <c r="AN25" i="13"/>
  <c r="AO25" i="13" s="1"/>
  <c r="AP25" i="13" s="1"/>
  <c r="AQ25" i="13" s="1"/>
  <c r="AR25" i="13" s="1"/>
  <c r="M25" i="13" s="1"/>
  <c r="AH25" i="13" s="1"/>
  <c r="O25" i="13" s="1"/>
  <c r="AN27" i="13"/>
  <c r="AO27" i="13" s="1"/>
  <c r="AP27" i="13" s="1"/>
  <c r="AQ27" i="13" s="1"/>
  <c r="AR27" i="13" s="1"/>
  <c r="M27" i="13" s="1"/>
  <c r="AH27" i="13" s="1"/>
  <c r="O27" i="13" s="1"/>
  <c r="AP19" i="13"/>
  <c r="AQ19" i="13" s="1"/>
  <c r="AR19" i="13" s="1"/>
  <c r="M19" i="13" s="1"/>
  <c r="AH19" i="13" s="1"/>
  <c r="O19" i="13" s="1"/>
  <c r="AP24" i="13"/>
  <c r="AQ24" i="13" s="1"/>
  <c r="AR24" i="13" s="1"/>
  <c r="M24" i="13" s="1"/>
  <c r="AH24" i="13" s="1"/>
  <c r="O24" i="13" s="1"/>
  <c r="AN26" i="13"/>
  <c r="AO26" i="13" s="1"/>
  <c r="AP26" i="13" s="1"/>
  <c r="AQ26" i="13" s="1"/>
  <c r="AR26" i="13" s="1"/>
  <c r="M26" i="13" s="1"/>
  <c r="AH26" i="13" s="1"/>
  <c r="O26" i="13" s="1"/>
  <c r="AN30" i="13"/>
  <c r="AO30" i="13" s="1"/>
  <c r="AP30" i="13" s="1"/>
  <c r="AQ30" i="13" s="1"/>
  <c r="AR30" i="13" s="1"/>
  <c r="M30" i="13" s="1"/>
  <c r="AH30" i="13" s="1"/>
  <c r="O30" i="13" s="1"/>
  <c r="R30" i="13" s="1"/>
  <c r="AN34" i="13"/>
  <c r="AO34" i="13" s="1"/>
  <c r="AP34" i="13" s="1"/>
  <c r="AQ34" i="13" s="1"/>
  <c r="AR34" i="13" s="1"/>
  <c r="M34" i="13" s="1"/>
  <c r="AH34" i="13" s="1"/>
  <c r="O34" i="13" s="1"/>
  <c r="AN35" i="13"/>
  <c r="AO35" i="13" s="1"/>
  <c r="AP35" i="13" s="1"/>
  <c r="AQ35" i="13" s="1"/>
  <c r="AR35" i="13" s="1"/>
  <c r="M35" i="13" s="1"/>
  <c r="AH35" i="13" s="1"/>
  <c r="O35" i="13" s="1"/>
  <c r="AN36" i="13"/>
  <c r="AO36" i="13" s="1"/>
  <c r="AP36" i="13" s="1"/>
  <c r="AQ36" i="13" s="1"/>
  <c r="AR36" i="13" s="1"/>
  <c r="M36" i="13" s="1"/>
  <c r="AH36" i="13" s="1"/>
  <c r="O36" i="13" s="1"/>
  <c r="AN37" i="13"/>
  <c r="AO37" i="13" s="1"/>
  <c r="AP37" i="13" s="1"/>
  <c r="AQ37" i="13" s="1"/>
  <c r="AR37" i="13" s="1"/>
  <c r="M37" i="13" s="1"/>
  <c r="AH37" i="13" s="1"/>
  <c r="O37" i="13" s="1"/>
  <c r="AN38" i="13"/>
  <c r="AO38" i="13" s="1"/>
  <c r="AP38" i="13" s="1"/>
  <c r="AQ38" i="13" s="1"/>
  <c r="AR38" i="13" s="1"/>
  <c r="M38" i="13" s="1"/>
  <c r="AH38" i="13" s="1"/>
  <c r="O38" i="13" s="1"/>
  <c r="AN39" i="13"/>
  <c r="AO39" i="13" s="1"/>
  <c r="AP39" i="13" s="1"/>
  <c r="AQ39" i="13" s="1"/>
  <c r="AR39" i="13" s="1"/>
  <c r="M39" i="13" s="1"/>
  <c r="AH39" i="13" s="1"/>
  <c r="O39" i="13" s="1"/>
  <c r="AN40" i="13"/>
  <c r="AO40" i="13" s="1"/>
  <c r="AP40" i="13" s="1"/>
  <c r="AQ40" i="13" s="1"/>
  <c r="AR40" i="13" s="1"/>
  <c r="M40" i="13" s="1"/>
  <c r="AH40" i="13" s="1"/>
  <c r="O40" i="13" s="1"/>
  <c r="R40" i="13" s="1"/>
  <c r="AN41" i="13"/>
  <c r="AO41" i="13" s="1"/>
  <c r="AP41" i="13" s="1"/>
  <c r="AQ41" i="13" s="1"/>
  <c r="AR41" i="13" s="1"/>
  <c r="M41" i="13" s="1"/>
  <c r="AH41" i="13" s="1"/>
  <c r="O41" i="13" s="1"/>
  <c r="AN42" i="13"/>
  <c r="AO42" i="13" s="1"/>
  <c r="AP42" i="13" s="1"/>
  <c r="AQ42" i="13" s="1"/>
  <c r="AR42" i="13" s="1"/>
  <c r="M42" i="13" s="1"/>
  <c r="AH42" i="13" s="1"/>
  <c r="O42" i="13" s="1"/>
  <c r="AN5" i="12"/>
  <c r="AO5" i="12" s="1"/>
  <c r="AP5" i="12" s="1"/>
  <c r="AQ5" i="12" s="1"/>
  <c r="AR5" i="12" s="1"/>
  <c r="M5" i="12" s="1"/>
  <c r="AN6" i="12"/>
  <c r="AO6" i="12" s="1"/>
  <c r="AP6" i="12" s="1"/>
  <c r="AQ6" i="12" s="1"/>
  <c r="AR6" i="12" s="1"/>
  <c r="M6" i="12" s="1"/>
  <c r="AN4" i="12"/>
  <c r="AO4" i="12" s="1"/>
  <c r="AP4" i="12" s="1"/>
  <c r="AQ4" i="12" s="1"/>
  <c r="AR4" i="12" s="1"/>
  <c r="M4" i="12" s="1"/>
  <c r="AN8" i="12"/>
  <c r="AO8" i="12" s="1"/>
  <c r="AP8" i="12" s="1"/>
  <c r="AQ8" i="12" s="1"/>
  <c r="AR8" i="12" s="1"/>
  <c r="M8" i="12" s="1"/>
  <c r="AN25" i="12"/>
  <c r="AO25" i="12" s="1"/>
  <c r="AP25" i="12" s="1"/>
  <c r="AQ25" i="12" s="1"/>
  <c r="AR25" i="12" s="1"/>
  <c r="M25" i="12" s="1"/>
  <c r="AN17" i="12"/>
  <c r="AO17" i="12" s="1"/>
  <c r="AP17" i="12" s="1"/>
  <c r="AQ17" i="12" s="1"/>
  <c r="AR17" i="12" s="1"/>
  <c r="M17" i="12" s="1"/>
  <c r="AN7" i="12"/>
  <c r="AO7" i="12" s="1"/>
  <c r="AP7" i="12" s="1"/>
  <c r="AQ7" i="12" s="1"/>
  <c r="AR7" i="12" s="1"/>
  <c r="M7" i="12" s="1"/>
  <c r="AN9" i="12"/>
  <c r="AO9" i="12" s="1"/>
  <c r="AP9" i="12" s="1"/>
  <c r="AQ9" i="12" s="1"/>
  <c r="AR9" i="12" s="1"/>
  <c r="M9" i="12" s="1"/>
  <c r="AN16" i="12"/>
  <c r="AO16" i="12" s="1"/>
  <c r="AP16" i="12" s="1"/>
  <c r="AQ16" i="12" s="1"/>
  <c r="AR16" i="12" s="1"/>
  <c r="M16" i="12" s="1"/>
  <c r="AN19" i="12"/>
  <c r="AO19" i="12" s="1"/>
  <c r="AP19" i="12" s="1"/>
  <c r="AQ19" i="12" s="1"/>
  <c r="AR19" i="12" s="1"/>
  <c r="M19" i="12" s="1"/>
  <c r="AP26" i="12"/>
  <c r="AQ26" i="12" s="1"/>
  <c r="AR26" i="12" s="1"/>
  <c r="M26" i="12" s="1"/>
  <c r="AN27" i="12"/>
  <c r="AO27" i="12" s="1"/>
  <c r="AP27" i="12" s="1"/>
  <c r="AQ27" i="12" s="1"/>
  <c r="AR27" i="12" s="1"/>
  <c r="M27" i="12" s="1"/>
  <c r="AN37" i="12"/>
  <c r="AO37" i="12" s="1"/>
  <c r="AP37" i="12" s="1"/>
  <c r="AQ37" i="12" s="1"/>
  <c r="AR37" i="12" s="1"/>
  <c r="M37" i="12" s="1"/>
  <c r="AN52" i="12"/>
  <c r="AO52" i="12" s="1"/>
  <c r="AP52" i="12" s="1"/>
  <c r="AQ52" i="12" s="1"/>
  <c r="AR52" i="12" s="1"/>
  <c r="M52" i="12" s="1"/>
  <c r="AN21" i="12"/>
  <c r="AO21" i="12" s="1"/>
  <c r="AP21" i="12" s="1"/>
  <c r="AQ21" i="12" s="1"/>
  <c r="AR21" i="12" s="1"/>
  <c r="M21" i="12" s="1"/>
  <c r="AN31" i="12"/>
  <c r="AO31" i="12" s="1"/>
  <c r="AP31" i="12" s="1"/>
  <c r="AQ31" i="12" s="1"/>
  <c r="AR31" i="12" s="1"/>
  <c r="M31" i="12" s="1"/>
  <c r="AN11" i="12"/>
  <c r="AO11" i="12" s="1"/>
  <c r="AP11" i="12" s="1"/>
  <c r="AQ11" i="12" s="1"/>
  <c r="AR11" i="12" s="1"/>
  <c r="M11" i="12" s="1"/>
  <c r="AN28" i="12"/>
  <c r="AO28" i="12" s="1"/>
  <c r="AP28" i="12" s="1"/>
  <c r="AQ28" i="12" s="1"/>
  <c r="AR28" i="12" s="1"/>
  <c r="M28" i="12" s="1"/>
  <c r="AN34" i="12"/>
  <c r="AO34" i="12" s="1"/>
  <c r="AP34" i="12" s="1"/>
  <c r="AQ34" i="12" s="1"/>
  <c r="AR34" i="12" s="1"/>
  <c r="M34" i="12" s="1"/>
  <c r="AN36" i="12"/>
  <c r="AO36" i="12" s="1"/>
  <c r="AP36" i="12" s="1"/>
  <c r="AQ36" i="12" s="1"/>
  <c r="AR36" i="12" s="1"/>
  <c r="M36" i="12" s="1"/>
  <c r="AN44" i="12"/>
  <c r="AO44" i="12" s="1"/>
  <c r="AP44" i="12" s="1"/>
  <c r="AQ44" i="12" s="1"/>
  <c r="AR44" i="12" s="1"/>
  <c r="M44" i="12" s="1"/>
  <c r="AN15" i="12"/>
  <c r="AO15" i="12" s="1"/>
  <c r="AP15" i="12" s="1"/>
  <c r="AQ15" i="12" s="1"/>
  <c r="AR15" i="12" s="1"/>
  <c r="M15" i="12" s="1"/>
  <c r="AN23" i="12"/>
  <c r="AO23" i="12" s="1"/>
  <c r="AP23" i="12" s="1"/>
  <c r="AQ23" i="12" s="1"/>
  <c r="AR23" i="12" s="1"/>
  <c r="M23" i="12" s="1"/>
  <c r="AN13" i="12"/>
  <c r="AO13" i="12" s="1"/>
  <c r="AP13" i="12" s="1"/>
  <c r="AQ13" i="12" s="1"/>
  <c r="AR13" i="12" s="1"/>
  <c r="M13" i="12" s="1"/>
  <c r="AP18" i="12"/>
  <c r="AQ18" i="12" s="1"/>
  <c r="AR18" i="12" s="1"/>
  <c r="M18" i="12" s="1"/>
  <c r="AP20" i="12"/>
  <c r="AQ20" i="12" s="1"/>
  <c r="AR20" i="12" s="1"/>
  <c r="M20" i="12" s="1"/>
  <c r="AN22" i="12"/>
  <c r="AO22" i="12" s="1"/>
  <c r="AP22" i="12" s="1"/>
  <c r="AQ22" i="12" s="1"/>
  <c r="AR22" i="12" s="1"/>
  <c r="M22" i="12" s="1"/>
  <c r="AN40" i="12"/>
  <c r="AO40" i="12" s="1"/>
  <c r="AP40" i="12" s="1"/>
  <c r="AQ40" i="12" s="1"/>
  <c r="AR40" i="12" s="1"/>
  <c r="M40" i="12" s="1"/>
  <c r="AN47" i="12"/>
  <c r="AO47" i="12" s="1"/>
  <c r="AP47" i="12" s="1"/>
  <c r="AQ47" i="12" s="1"/>
  <c r="AR47" i="12" s="1"/>
  <c r="M47" i="12" s="1"/>
  <c r="AN49" i="12"/>
  <c r="AO49" i="12" s="1"/>
  <c r="AP49" i="12" s="1"/>
  <c r="AQ49" i="12" s="1"/>
  <c r="AR49" i="12" s="1"/>
  <c r="M49" i="12" s="1"/>
  <c r="AN38" i="12"/>
  <c r="AO38" i="12" s="1"/>
  <c r="AP38" i="12" s="1"/>
  <c r="AQ38" i="12" s="1"/>
  <c r="AR38" i="12" s="1"/>
  <c r="M38" i="12" s="1"/>
  <c r="AP41" i="12"/>
  <c r="AQ41" i="12" s="1"/>
  <c r="AR41" i="12" s="1"/>
  <c r="M41" i="12" s="1"/>
  <c r="AN50" i="12"/>
  <c r="AO50" i="12" s="1"/>
  <c r="AP50" i="12" s="1"/>
  <c r="AQ50" i="12" s="1"/>
  <c r="AR50" i="12" s="1"/>
  <c r="M50" i="12" s="1"/>
  <c r="AN32" i="12"/>
  <c r="AO32" i="12" s="1"/>
  <c r="AP32" i="12" s="1"/>
  <c r="AQ32" i="12" s="1"/>
  <c r="AR32" i="12" s="1"/>
  <c r="M32" i="12" s="1"/>
  <c r="AN42" i="12"/>
  <c r="AO42" i="12" s="1"/>
  <c r="AP42" i="12" s="1"/>
  <c r="AQ42" i="12" s="1"/>
  <c r="AR42" i="12" s="1"/>
  <c r="M42" i="12" s="1"/>
  <c r="AN53" i="12"/>
  <c r="AO53" i="12" s="1"/>
  <c r="AP53" i="12" s="1"/>
  <c r="AQ53" i="12" s="1"/>
  <c r="AR53" i="12" s="1"/>
  <c r="M53" i="12" s="1"/>
  <c r="AN54" i="12"/>
  <c r="AO54" i="12" s="1"/>
  <c r="AP54" i="12" s="1"/>
  <c r="AQ54" i="12" s="1"/>
  <c r="AR54" i="12" s="1"/>
  <c r="M54" i="12" s="1"/>
  <c r="AN29" i="12"/>
  <c r="AO29" i="12" s="1"/>
  <c r="AP29" i="12" s="1"/>
  <c r="AQ29" i="12" s="1"/>
  <c r="AR29" i="12" s="1"/>
  <c r="M29" i="12" s="1"/>
  <c r="AN30" i="12"/>
  <c r="AO30" i="12" s="1"/>
  <c r="AP30" i="12" s="1"/>
  <c r="AQ30" i="12" s="1"/>
  <c r="AR30" i="12" s="1"/>
  <c r="M30" i="12" s="1"/>
  <c r="AP33" i="12"/>
  <c r="AQ33" i="12" s="1"/>
  <c r="AR33" i="12" s="1"/>
  <c r="M33" i="12" s="1"/>
  <c r="AP39" i="12"/>
  <c r="AQ39" i="12" s="1"/>
  <c r="AR39" i="12" s="1"/>
  <c r="M39" i="12" s="1"/>
  <c r="AN45" i="12"/>
  <c r="AO45" i="12" s="1"/>
  <c r="AP45" i="12" s="1"/>
  <c r="AQ45" i="12" s="1"/>
  <c r="AR45" i="12" s="1"/>
  <c r="M45" i="12" s="1"/>
  <c r="AN46" i="12"/>
  <c r="AO46" i="12" s="1"/>
  <c r="AP46" i="12" s="1"/>
  <c r="AQ46" i="12" s="1"/>
  <c r="AR46" i="12" s="1"/>
  <c r="M46" i="12" s="1"/>
  <c r="AN48" i="12"/>
  <c r="AO48" i="12" s="1"/>
  <c r="AP48" i="12" s="1"/>
  <c r="AQ48" i="12" s="1"/>
  <c r="AR48" i="12" s="1"/>
  <c r="M48" i="12" s="1"/>
  <c r="AP51" i="12"/>
  <c r="AQ51" i="12" s="1"/>
  <c r="AR51" i="12" s="1"/>
  <c r="M51" i="12" s="1"/>
  <c r="AN11" i="11"/>
  <c r="AO11" i="11" s="1"/>
  <c r="AP11" i="11" s="1"/>
  <c r="AQ11" i="11" s="1"/>
  <c r="AR11" i="11" s="1"/>
  <c r="M11" i="11" s="1"/>
  <c r="AH11" i="11" s="1"/>
  <c r="O11" i="11" s="1"/>
  <c r="AN15" i="11"/>
  <c r="AO15" i="11" s="1"/>
  <c r="AP15" i="11" s="1"/>
  <c r="AQ15" i="11" s="1"/>
  <c r="AR15" i="11" s="1"/>
  <c r="M15" i="11" s="1"/>
  <c r="AH15" i="11" s="1"/>
  <c r="O15" i="11" s="1"/>
  <c r="AN18" i="11"/>
  <c r="AO18" i="11" s="1"/>
  <c r="AP18" i="11" s="1"/>
  <c r="AQ18" i="11" s="1"/>
  <c r="AR18" i="11" s="1"/>
  <c r="M18" i="11" s="1"/>
  <c r="AH18" i="11" s="1"/>
  <c r="O18" i="11" s="1"/>
  <c r="AN4" i="11"/>
  <c r="AO4" i="11" s="1"/>
  <c r="AP4" i="11" s="1"/>
  <c r="AQ4" i="11" s="1"/>
  <c r="AR4" i="11" s="1"/>
  <c r="M4" i="11" s="1"/>
  <c r="AN8" i="11"/>
  <c r="AO8" i="11" s="1"/>
  <c r="AP8" i="11" s="1"/>
  <c r="AQ8" i="11" s="1"/>
  <c r="AR8" i="11" s="1"/>
  <c r="M8" i="11" s="1"/>
  <c r="AN12" i="11"/>
  <c r="AO12" i="11" s="1"/>
  <c r="AP12" i="11" s="1"/>
  <c r="AQ12" i="11" s="1"/>
  <c r="AR12" i="11" s="1"/>
  <c r="M12" i="11" s="1"/>
  <c r="AN19" i="11"/>
  <c r="AO19" i="11" s="1"/>
  <c r="AP19" i="11" s="1"/>
  <c r="AQ19" i="11" s="1"/>
  <c r="AR19" i="11" s="1"/>
  <c r="M19" i="11" s="1"/>
  <c r="AH19" i="11" s="1"/>
  <c r="O19" i="11" s="1"/>
  <c r="AN25" i="11"/>
  <c r="AO25" i="11" s="1"/>
  <c r="AP25" i="11" s="1"/>
  <c r="AQ25" i="11" s="1"/>
  <c r="AR25" i="11" s="1"/>
  <c r="M25" i="11" s="1"/>
  <c r="AH25" i="11" s="1"/>
  <c r="O25" i="11" s="1"/>
  <c r="AN7" i="11"/>
  <c r="AO7" i="11" s="1"/>
  <c r="AP7" i="11" s="1"/>
  <c r="AQ7" i="11" s="1"/>
  <c r="AR7" i="11" s="1"/>
  <c r="M7" i="11" s="1"/>
  <c r="AH7" i="11" s="1"/>
  <c r="O7" i="11" s="1"/>
  <c r="AN5" i="11"/>
  <c r="AO5" i="11" s="1"/>
  <c r="AP5" i="11" s="1"/>
  <c r="AQ5" i="11" s="1"/>
  <c r="AR5" i="11" s="1"/>
  <c r="M5" i="11" s="1"/>
  <c r="AH5" i="11" s="1"/>
  <c r="O5" i="11" s="1"/>
  <c r="AN9" i="11"/>
  <c r="AO9" i="11" s="1"/>
  <c r="AP9" i="11" s="1"/>
  <c r="AQ9" i="11" s="1"/>
  <c r="AR9" i="11" s="1"/>
  <c r="M9" i="11" s="1"/>
  <c r="AH9" i="11" s="1"/>
  <c r="O9" i="11" s="1"/>
  <c r="AN13" i="11"/>
  <c r="AO13" i="11" s="1"/>
  <c r="AP13" i="11" s="1"/>
  <c r="AQ13" i="11" s="1"/>
  <c r="AR13" i="11" s="1"/>
  <c r="M13" i="11" s="1"/>
  <c r="AH13" i="11" s="1"/>
  <c r="O13" i="11" s="1"/>
  <c r="AN16" i="11"/>
  <c r="AO16" i="11" s="1"/>
  <c r="AP16" i="11" s="1"/>
  <c r="AQ16" i="11" s="1"/>
  <c r="AR16" i="11" s="1"/>
  <c r="M16" i="11" s="1"/>
  <c r="AH16" i="11" s="1"/>
  <c r="O16" i="11" s="1"/>
  <c r="AN20" i="11"/>
  <c r="AO20" i="11" s="1"/>
  <c r="AP20" i="11" s="1"/>
  <c r="AQ20" i="11" s="1"/>
  <c r="AR20" i="11" s="1"/>
  <c r="M20" i="11" s="1"/>
  <c r="AH20" i="11" s="1"/>
  <c r="O20" i="11" s="1"/>
  <c r="R20" i="11" s="1"/>
  <c r="AN21" i="11"/>
  <c r="AO21" i="11" s="1"/>
  <c r="AP21" i="11" s="1"/>
  <c r="AQ21" i="11" s="1"/>
  <c r="AR21" i="11" s="1"/>
  <c r="M21" i="11" s="1"/>
  <c r="AH21" i="11" s="1"/>
  <c r="O21" i="11" s="1"/>
  <c r="AN23" i="11"/>
  <c r="AO23" i="11" s="1"/>
  <c r="AP23" i="11" s="1"/>
  <c r="AQ23" i="11" s="1"/>
  <c r="AR23" i="11" s="1"/>
  <c r="M23" i="11" s="1"/>
  <c r="AH23" i="11" s="1"/>
  <c r="O23" i="11" s="1"/>
  <c r="AN6" i="11"/>
  <c r="AO6" i="11" s="1"/>
  <c r="AP6" i="11" s="1"/>
  <c r="AQ6" i="11" s="1"/>
  <c r="AR6" i="11" s="1"/>
  <c r="M6" i="11" s="1"/>
  <c r="AN10" i="11"/>
  <c r="AO10" i="11" s="1"/>
  <c r="AP10" i="11"/>
  <c r="AQ10" i="11" s="1"/>
  <c r="AR10" i="11" s="1"/>
  <c r="M10" i="11" s="1"/>
  <c r="AN14" i="11"/>
  <c r="AO14" i="11" s="1"/>
  <c r="AP14" i="11" s="1"/>
  <c r="AQ14" i="11" s="1"/>
  <c r="AR14" i="11" s="1"/>
  <c r="M14" i="11" s="1"/>
  <c r="AH14" i="11" s="1"/>
  <c r="O14" i="11" s="1"/>
  <c r="AN17" i="11"/>
  <c r="AO17" i="11" s="1"/>
  <c r="AP17" i="11" s="1"/>
  <c r="AQ17" i="11" s="1"/>
  <c r="AR17" i="11" s="1"/>
  <c r="M17" i="11" s="1"/>
  <c r="AH17" i="11" s="1"/>
  <c r="O17" i="11" s="1"/>
  <c r="AN24" i="11"/>
  <c r="AO24" i="11" s="1"/>
  <c r="AP24" i="11" s="1"/>
  <c r="AQ24" i="11" s="1"/>
  <c r="AR24" i="11" s="1"/>
  <c r="M24" i="11" s="1"/>
  <c r="AH24" i="11" s="1"/>
  <c r="O24" i="11" s="1"/>
  <c r="AN32" i="11"/>
  <c r="AO32" i="11" s="1"/>
  <c r="AP32" i="11" s="1"/>
  <c r="AQ32" i="11" s="1"/>
  <c r="AR32" i="11" s="1"/>
  <c r="M32" i="11" s="1"/>
  <c r="AH32" i="11" s="1"/>
  <c r="O32" i="11" s="1"/>
  <c r="AN36" i="11"/>
  <c r="AO36" i="11" s="1"/>
  <c r="AP36" i="11" s="1"/>
  <c r="AQ36" i="11" s="1"/>
  <c r="AR36" i="11" s="1"/>
  <c r="M36" i="11" s="1"/>
  <c r="AH36" i="11" s="1"/>
  <c r="O36" i="11" s="1"/>
  <c r="AN29" i="11"/>
  <c r="AO29" i="11" s="1"/>
  <c r="AP29" i="11" s="1"/>
  <c r="AQ29" i="11" s="1"/>
  <c r="AR29" i="11" s="1"/>
  <c r="M29" i="11" s="1"/>
  <c r="AH29" i="11" s="1"/>
  <c r="O29" i="11" s="1"/>
  <c r="AN33" i="11"/>
  <c r="AO33" i="11" s="1"/>
  <c r="AP33" i="11" s="1"/>
  <c r="AQ33" i="11" s="1"/>
  <c r="AR33" i="11" s="1"/>
  <c r="M33" i="11" s="1"/>
  <c r="AH33" i="11" s="1"/>
  <c r="O33" i="11" s="1"/>
  <c r="AN37" i="11"/>
  <c r="AO37" i="11" s="1"/>
  <c r="AP37" i="11" s="1"/>
  <c r="AQ37" i="11" s="1"/>
  <c r="AR37" i="11" s="1"/>
  <c r="M37" i="11" s="1"/>
  <c r="AH37" i="11" s="1"/>
  <c r="O37" i="11" s="1"/>
  <c r="AN41" i="11"/>
  <c r="AO41" i="11" s="1"/>
  <c r="AP41" i="11" s="1"/>
  <c r="AQ41" i="11" s="1"/>
  <c r="AR41" i="11" s="1"/>
  <c r="M41" i="11" s="1"/>
  <c r="AH41" i="11" s="1"/>
  <c r="O41" i="11" s="1"/>
  <c r="AN28" i="11"/>
  <c r="AO28" i="11" s="1"/>
  <c r="AP28" i="11" s="1"/>
  <c r="AQ28" i="11" s="1"/>
  <c r="AR28" i="11" s="1"/>
  <c r="M28" i="11" s="1"/>
  <c r="AH28" i="11" s="1"/>
  <c r="O28" i="11" s="1"/>
  <c r="AN26" i="11"/>
  <c r="AO26" i="11" s="1"/>
  <c r="AP26" i="11" s="1"/>
  <c r="AQ26" i="11" s="1"/>
  <c r="AR26" i="11" s="1"/>
  <c r="M26" i="11" s="1"/>
  <c r="AH26" i="11" s="1"/>
  <c r="O26" i="11" s="1"/>
  <c r="Y26" i="11" s="1"/>
  <c r="AN30" i="11"/>
  <c r="AO30" i="11" s="1"/>
  <c r="AP30" i="11" s="1"/>
  <c r="AQ30" i="11" s="1"/>
  <c r="AR30" i="11" s="1"/>
  <c r="M30" i="11" s="1"/>
  <c r="AH30" i="11" s="1"/>
  <c r="O30" i="11" s="1"/>
  <c r="R30" i="11" s="1"/>
  <c r="AN34" i="11"/>
  <c r="AO34" i="11" s="1"/>
  <c r="AP34" i="11" s="1"/>
  <c r="AQ34" i="11" s="1"/>
  <c r="AR34" i="11" s="1"/>
  <c r="M34" i="11" s="1"/>
  <c r="AH34" i="11" s="1"/>
  <c r="O34" i="11" s="1"/>
  <c r="AN38" i="11"/>
  <c r="AO38" i="11" s="1"/>
  <c r="AP38" i="11" s="1"/>
  <c r="AQ38" i="11" s="1"/>
  <c r="AR38" i="11" s="1"/>
  <c r="M38" i="11" s="1"/>
  <c r="AH38" i="11" s="1"/>
  <c r="O38" i="11" s="1"/>
  <c r="AN42" i="11"/>
  <c r="AO42" i="11" s="1"/>
  <c r="AP42" i="11" s="1"/>
  <c r="AQ42" i="11" s="1"/>
  <c r="AR42" i="11" s="1"/>
  <c r="M42" i="11" s="1"/>
  <c r="AH42" i="11" s="1"/>
  <c r="O42" i="11" s="1"/>
  <c r="AN22" i="11"/>
  <c r="AO22" i="11" s="1"/>
  <c r="AP22" i="11" s="1"/>
  <c r="AQ22" i="11" s="1"/>
  <c r="AR22" i="11" s="1"/>
  <c r="M22" i="11" s="1"/>
  <c r="AH22" i="11" s="1"/>
  <c r="O22" i="11" s="1"/>
  <c r="AN40" i="11"/>
  <c r="AO40" i="11" s="1"/>
  <c r="AP40" i="11" s="1"/>
  <c r="AQ40" i="11" s="1"/>
  <c r="AR40" i="11" s="1"/>
  <c r="M40" i="11" s="1"/>
  <c r="AH40" i="11" s="1"/>
  <c r="O40" i="11" s="1"/>
  <c r="R40" i="11" s="1"/>
  <c r="AN27" i="11"/>
  <c r="AO27" i="11" s="1"/>
  <c r="AP27" i="11" s="1"/>
  <c r="AQ27" i="11" s="1"/>
  <c r="AR27" i="11" s="1"/>
  <c r="M27" i="11" s="1"/>
  <c r="AH27" i="11" s="1"/>
  <c r="O27" i="11" s="1"/>
  <c r="AN31" i="11"/>
  <c r="AO31" i="11" s="1"/>
  <c r="AP31" i="11" s="1"/>
  <c r="AQ31" i="11" s="1"/>
  <c r="AR31" i="11" s="1"/>
  <c r="M31" i="11" s="1"/>
  <c r="AH31" i="11" s="1"/>
  <c r="O31" i="11" s="1"/>
  <c r="AN35" i="11"/>
  <c r="AO35" i="11" s="1"/>
  <c r="AP35" i="11" s="1"/>
  <c r="AQ35" i="11" s="1"/>
  <c r="AR35" i="11" s="1"/>
  <c r="M35" i="11" s="1"/>
  <c r="AH35" i="11" s="1"/>
  <c r="O35" i="11" s="1"/>
  <c r="AN39" i="11"/>
  <c r="AO39" i="11" s="1"/>
  <c r="AP39" i="11" s="1"/>
  <c r="AQ39" i="11" s="1"/>
  <c r="AR39" i="11" s="1"/>
  <c r="M39" i="11" s="1"/>
  <c r="AH39" i="11" s="1"/>
  <c r="O39" i="11" s="1"/>
  <c r="AN5" i="10"/>
  <c r="AO5" i="10" s="1"/>
  <c r="AP5" i="10" s="1"/>
  <c r="AQ5" i="10" s="1"/>
  <c r="AR5" i="10" s="1"/>
  <c r="M5" i="10" s="1"/>
  <c r="AH5" i="10" s="1"/>
  <c r="O5" i="10" s="1"/>
  <c r="AN4" i="10"/>
  <c r="AO4" i="10" s="1"/>
  <c r="AP4" i="10" s="1"/>
  <c r="AQ4" i="10" s="1"/>
  <c r="AR4" i="10" s="1"/>
  <c r="M4" i="10" s="1"/>
  <c r="AH4" i="10" s="1"/>
  <c r="O4" i="10" s="1"/>
  <c r="AN8" i="10"/>
  <c r="AO8" i="10" s="1"/>
  <c r="AP8" i="10" s="1"/>
  <c r="AQ8" i="10" s="1"/>
  <c r="AR8" i="10" s="1"/>
  <c r="M8" i="10" s="1"/>
  <c r="AH8" i="10" s="1"/>
  <c r="O8" i="10" s="1"/>
  <c r="AN14" i="10"/>
  <c r="AO14" i="10" s="1"/>
  <c r="AP14" i="10" s="1"/>
  <c r="AQ14" i="10" s="1"/>
  <c r="AR14" i="10" s="1"/>
  <c r="M14" i="10" s="1"/>
  <c r="AH14" i="10" s="1"/>
  <c r="O14" i="10" s="1"/>
  <c r="AN15" i="10"/>
  <c r="AO15" i="10" s="1"/>
  <c r="AP15" i="10" s="1"/>
  <c r="AQ15" i="10" s="1"/>
  <c r="AR15" i="10" s="1"/>
  <c r="M15" i="10" s="1"/>
  <c r="AH15" i="10" s="1"/>
  <c r="O15" i="10" s="1"/>
  <c r="AN7" i="10"/>
  <c r="AO7" i="10" s="1"/>
  <c r="AP7" i="10" s="1"/>
  <c r="AQ7" i="10" s="1"/>
  <c r="AR7" i="10" s="1"/>
  <c r="M7" i="10" s="1"/>
  <c r="AH7" i="10" s="1"/>
  <c r="O7" i="10" s="1"/>
  <c r="AN9" i="10"/>
  <c r="AO9" i="10" s="1"/>
  <c r="AP9" i="10" s="1"/>
  <c r="AQ9" i="10" s="1"/>
  <c r="AR9" i="10" s="1"/>
  <c r="M9" i="10" s="1"/>
  <c r="AH9" i="10" s="1"/>
  <c r="O9" i="10" s="1"/>
  <c r="AN6" i="10"/>
  <c r="AO6" i="10" s="1"/>
  <c r="AP6" i="10" s="1"/>
  <c r="AQ6" i="10" s="1"/>
  <c r="AR6" i="10" s="1"/>
  <c r="M6" i="10" s="1"/>
  <c r="AH6" i="10" s="1"/>
  <c r="O6" i="10" s="1"/>
  <c r="AN10" i="10"/>
  <c r="AO10" i="10" s="1"/>
  <c r="AP10" i="10" s="1"/>
  <c r="AQ10" i="10" s="1"/>
  <c r="AR10" i="10" s="1"/>
  <c r="M10" i="10" s="1"/>
  <c r="AH10" i="10" s="1"/>
  <c r="O10" i="10" s="1"/>
  <c r="AN11" i="10"/>
  <c r="AO11" i="10" s="1"/>
  <c r="AP11" i="10" s="1"/>
  <c r="AQ11" i="10" s="1"/>
  <c r="AR11" i="10" s="1"/>
  <c r="M11" i="10" s="1"/>
  <c r="AH11" i="10" s="1"/>
  <c r="O11" i="10" s="1"/>
  <c r="AN17" i="10"/>
  <c r="AO17" i="10" s="1"/>
  <c r="AP17" i="10" s="1"/>
  <c r="AQ17" i="10" s="1"/>
  <c r="AR17" i="10" s="1"/>
  <c r="M17" i="10" s="1"/>
  <c r="AH17" i="10" s="1"/>
  <c r="O17" i="10" s="1"/>
  <c r="AN19" i="10"/>
  <c r="AO19" i="10" s="1"/>
  <c r="AP19" i="10" s="1"/>
  <c r="AQ19" i="10" s="1"/>
  <c r="AR19" i="10" s="1"/>
  <c r="M19" i="10" s="1"/>
  <c r="AH19" i="10" s="1"/>
  <c r="O19" i="10" s="1"/>
  <c r="AP22" i="10"/>
  <c r="AQ22" i="10" s="1"/>
  <c r="AR22" i="10" s="1"/>
  <c r="M22" i="10" s="1"/>
  <c r="AH22" i="10" s="1"/>
  <c r="O22" i="10" s="1"/>
  <c r="AN25" i="10"/>
  <c r="AO25" i="10" s="1"/>
  <c r="AP25" i="10" s="1"/>
  <c r="AQ25" i="10" s="1"/>
  <c r="AR25" i="10" s="1"/>
  <c r="M25" i="10" s="1"/>
  <c r="AH25" i="10" s="1"/>
  <c r="O25" i="10" s="1"/>
  <c r="AN52" i="10"/>
  <c r="AO52" i="10" s="1"/>
  <c r="AP52" i="10" s="1"/>
  <c r="AQ52" i="10" s="1"/>
  <c r="AR52" i="10" s="1"/>
  <c r="M52" i="10" s="1"/>
  <c r="AH52" i="10" s="1"/>
  <c r="O52" i="10" s="1"/>
  <c r="AN13" i="10"/>
  <c r="AO13" i="10" s="1"/>
  <c r="AP13" i="10" s="1"/>
  <c r="AQ13" i="10" s="1"/>
  <c r="AR13" i="10" s="1"/>
  <c r="M13" i="10" s="1"/>
  <c r="AH13" i="10" s="1"/>
  <c r="O13" i="10" s="1"/>
  <c r="AN28" i="10"/>
  <c r="AO28" i="10" s="1"/>
  <c r="AP28" i="10" s="1"/>
  <c r="AQ28" i="10" s="1"/>
  <c r="AR28" i="10" s="1"/>
  <c r="M28" i="10" s="1"/>
  <c r="AH28" i="10" s="1"/>
  <c r="O28" i="10" s="1"/>
  <c r="AN47" i="10"/>
  <c r="AO47" i="10" s="1"/>
  <c r="AP47" i="10" s="1"/>
  <c r="AQ47" i="10" s="1"/>
  <c r="AR47" i="10" s="1"/>
  <c r="M47" i="10" s="1"/>
  <c r="AH47" i="10" s="1"/>
  <c r="O47" i="10" s="1"/>
  <c r="AN49" i="10"/>
  <c r="AO49" i="10" s="1"/>
  <c r="AP49" i="10" s="1"/>
  <c r="AQ49" i="10" s="1"/>
  <c r="AR49" i="10" s="1"/>
  <c r="M49" i="10" s="1"/>
  <c r="AH49" i="10" s="1"/>
  <c r="O49" i="10" s="1"/>
  <c r="AP12" i="10"/>
  <c r="AQ12" i="10" s="1"/>
  <c r="AR12" i="10" s="1"/>
  <c r="M12" i="10" s="1"/>
  <c r="AH12" i="10" s="1"/>
  <c r="O12" i="10" s="1"/>
  <c r="AP16" i="10"/>
  <c r="AQ16" i="10" s="1"/>
  <c r="AR16" i="10" s="1"/>
  <c r="M16" i="10" s="1"/>
  <c r="AH16" i="10" s="1"/>
  <c r="O16" i="10" s="1"/>
  <c r="AN21" i="10"/>
  <c r="AO21" i="10" s="1"/>
  <c r="AP21" i="10" s="1"/>
  <c r="AQ21" i="10" s="1"/>
  <c r="AR21" i="10" s="1"/>
  <c r="M21" i="10" s="1"/>
  <c r="AH21" i="10" s="1"/>
  <c r="O21" i="10" s="1"/>
  <c r="AN23" i="10"/>
  <c r="AO23" i="10" s="1"/>
  <c r="AP23" i="10" s="1"/>
  <c r="AQ23" i="10" s="1"/>
  <c r="AR23" i="10" s="1"/>
  <c r="M23" i="10" s="1"/>
  <c r="AH23" i="10" s="1"/>
  <c r="O23" i="10" s="1"/>
  <c r="AP24" i="10"/>
  <c r="AQ24" i="10" s="1"/>
  <c r="AR24" i="10" s="1"/>
  <c r="M24" i="10" s="1"/>
  <c r="AH24" i="10" s="1"/>
  <c r="O24" i="10" s="1"/>
  <c r="AN29" i="10"/>
  <c r="AO29" i="10" s="1"/>
  <c r="AP29" i="10" s="1"/>
  <c r="AQ29" i="10" s="1"/>
  <c r="AR29" i="10" s="1"/>
  <c r="M29" i="10" s="1"/>
  <c r="AH29" i="10" s="1"/>
  <c r="O29" i="10" s="1"/>
  <c r="AN30" i="10"/>
  <c r="AO30" i="10" s="1"/>
  <c r="AP30" i="10" s="1"/>
  <c r="AQ30" i="10" s="1"/>
  <c r="AR30" i="10" s="1"/>
  <c r="M30" i="10" s="1"/>
  <c r="AH30" i="10" s="1"/>
  <c r="O30" i="10" s="1"/>
  <c r="R30" i="10" s="1"/>
  <c r="AN31" i="10"/>
  <c r="AO31" i="10" s="1"/>
  <c r="AP31" i="10" s="1"/>
  <c r="AQ31" i="10" s="1"/>
  <c r="AR31" i="10" s="1"/>
  <c r="M31" i="10" s="1"/>
  <c r="AH31" i="10" s="1"/>
  <c r="O31" i="10" s="1"/>
  <c r="AN36" i="10"/>
  <c r="AO36" i="10" s="1"/>
  <c r="AP36" i="10" s="1"/>
  <c r="AQ36" i="10" s="1"/>
  <c r="AR36" i="10" s="1"/>
  <c r="M36" i="10" s="1"/>
  <c r="AH36" i="10" s="1"/>
  <c r="O36" i="10" s="1"/>
  <c r="AN42" i="10"/>
  <c r="AO42" i="10" s="1"/>
  <c r="AP42" i="10" s="1"/>
  <c r="AQ42" i="10" s="1"/>
  <c r="AR42" i="10" s="1"/>
  <c r="M42" i="10" s="1"/>
  <c r="AH42" i="10" s="1"/>
  <c r="O42" i="10" s="1"/>
  <c r="AP38" i="10"/>
  <c r="AQ38" i="10" s="1"/>
  <c r="AR38" i="10" s="1"/>
  <c r="M38" i="10" s="1"/>
  <c r="AH38" i="10" s="1"/>
  <c r="O38" i="10" s="1"/>
  <c r="AN43" i="10"/>
  <c r="AO43" i="10" s="1"/>
  <c r="AP43" i="10" s="1"/>
  <c r="AQ43" i="10" s="1"/>
  <c r="AR43" i="10" s="1"/>
  <c r="M43" i="10" s="1"/>
  <c r="AH43" i="10" s="1"/>
  <c r="O43" i="10" s="1"/>
  <c r="AN45" i="10"/>
  <c r="AO45" i="10" s="1"/>
  <c r="AP45" i="10" s="1"/>
  <c r="AQ45" i="10" s="1"/>
  <c r="AR45" i="10" s="1"/>
  <c r="M45" i="10" s="1"/>
  <c r="AH45" i="10" s="1"/>
  <c r="O45" i="10" s="1"/>
  <c r="AN33" i="10"/>
  <c r="AO33" i="10" s="1"/>
  <c r="AP33" i="10" s="1"/>
  <c r="AQ33" i="10" s="1"/>
  <c r="AR33" i="10" s="1"/>
  <c r="M33" i="10" s="1"/>
  <c r="AH33" i="10" s="1"/>
  <c r="O33" i="10" s="1"/>
  <c r="AP34" i="10"/>
  <c r="AQ34" i="10" s="1"/>
  <c r="AR34" i="10" s="1"/>
  <c r="M34" i="10" s="1"/>
  <c r="AH34" i="10" s="1"/>
  <c r="O34" i="10" s="1"/>
  <c r="R34" i="10" s="1"/>
  <c r="AN39" i="10"/>
  <c r="AO39" i="10" s="1"/>
  <c r="AP39" i="10" s="1"/>
  <c r="AQ39" i="10" s="1"/>
  <c r="AR39" i="10" s="1"/>
  <c r="M39" i="10" s="1"/>
  <c r="AH39" i="10" s="1"/>
  <c r="O39" i="10" s="1"/>
  <c r="AN41" i="10"/>
  <c r="AO41" i="10" s="1"/>
  <c r="AP41" i="10" s="1"/>
  <c r="AQ41" i="10" s="1"/>
  <c r="AR41" i="10" s="1"/>
  <c r="M41" i="10" s="1"/>
  <c r="AH41" i="10" s="1"/>
  <c r="O41" i="10" s="1"/>
  <c r="AP48" i="10"/>
  <c r="AQ48" i="10" s="1"/>
  <c r="AR48" i="10" s="1"/>
  <c r="M48" i="10" s="1"/>
  <c r="AH48" i="10" s="1"/>
  <c r="O48" i="10" s="1"/>
  <c r="AP50" i="10"/>
  <c r="AQ50" i="10" s="1"/>
  <c r="AR50" i="10" s="1"/>
  <c r="M50" i="10" s="1"/>
  <c r="AH50" i="10" s="1"/>
  <c r="O50" i="10" s="1"/>
  <c r="AN54" i="10"/>
  <c r="AO54" i="10" s="1"/>
  <c r="AP54" i="10" s="1"/>
  <c r="AQ54" i="10" s="1"/>
  <c r="AR54" i="10" s="1"/>
  <c r="M54" i="10" s="1"/>
  <c r="AH54" i="10" s="1"/>
  <c r="O54" i="10" s="1"/>
  <c r="AN35" i="10"/>
  <c r="AO35" i="10" s="1"/>
  <c r="AP35" i="10" s="1"/>
  <c r="AQ35" i="10" s="1"/>
  <c r="AR35" i="10" s="1"/>
  <c r="M35" i="10" s="1"/>
  <c r="AH35" i="10" s="1"/>
  <c r="O35" i="10" s="1"/>
  <c r="AN37" i="10"/>
  <c r="AO37" i="10" s="1"/>
  <c r="AP37" i="10" s="1"/>
  <c r="AQ37" i="10" s="1"/>
  <c r="AR37" i="10" s="1"/>
  <c r="M37" i="10" s="1"/>
  <c r="AH37" i="10" s="1"/>
  <c r="O37" i="10" s="1"/>
  <c r="AP46" i="10"/>
  <c r="AQ46" i="10" s="1"/>
  <c r="AR46" i="10" s="1"/>
  <c r="M46" i="10" s="1"/>
  <c r="AH46" i="10" s="1"/>
  <c r="O46" i="10" s="1"/>
  <c r="AN51" i="10"/>
  <c r="AO51" i="10" s="1"/>
  <c r="AP51" i="10" s="1"/>
  <c r="AQ51" i="10" s="1"/>
  <c r="AR51" i="10" s="1"/>
  <c r="M51" i="10" s="1"/>
  <c r="AH51" i="10" s="1"/>
  <c r="O51" i="10" s="1"/>
  <c r="AN53" i="10"/>
  <c r="AO53" i="10" s="1"/>
  <c r="AP53" i="10" s="1"/>
  <c r="AQ53" i="10" s="1"/>
  <c r="AR53" i="10" s="1"/>
  <c r="M53" i="10" s="1"/>
  <c r="AH53" i="10" s="1"/>
  <c r="O53" i="10" s="1"/>
  <c r="AC53" i="8"/>
  <c r="AD53" i="8" s="1"/>
  <c r="AE53" i="8" s="1"/>
  <c r="AF53" i="8" s="1"/>
  <c r="AG53" i="8" s="1"/>
  <c r="M53" i="8" s="1"/>
  <c r="AC40" i="8"/>
  <c r="AD40" i="8" s="1"/>
  <c r="AE40" i="8" s="1"/>
  <c r="AF40" i="8" s="1"/>
  <c r="AG40" i="8" s="1"/>
  <c r="M40" i="8" s="1"/>
  <c r="AC36" i="8"/>
  <c r="AD36" i="8" s="1"/>
  <c r="AE36" i="8" s="1"/>
  <c r="AF36" i="8" s="1"/>
  <c r="AG36" i="8" s="1"/>
  <c r="M36" i="8" s="1"/>
  <c r="AC28" i="8"/>
  <c r="AD28" i="8" s="1"/>
  <c r="AE28" i="8" s="1"/>
  <c r="AF28" i="8" s="1"/>
  <c r="AG28" i="8" s="1"/>
  <c r="M28" i="8" s="1"/>
  <c r="AC16" i="8"/>
  <c r="AD16" i="8" s="1"/>
  <c r="AE16" i="8" s="1"/>
  <c r="AF16" i="8" s="1"/>
  <c r="AG16" i="8" s="1"/>
  <c r="M16" i="8" s="1"/>
  <c r="AC12" i="8"/>
  <c r="AD12" i="8" s="1"/>
  <c r="AE12" i="8" s="1"/>
  <c r="AF12" i="8" s="1"/>
  <c r="AG12" i="8" s="1"/>
  <c r="M12" i="8" s="1"/>
  <c r="AC4" i="8"/>
  <c r="AD4" i="8" s="1"/>
  <c r="AE4" i="8" s="1"/>
  <c r="AF4" i="8" s="1"/>
  <c r="AG4" i="8" s="1"/>
  <c r="M4" i="8" s="1"/>
  <c r="AC38" i="8"/>
  <c r="AD38" i="8" s="1"/>
  <c r="AE38" i="8" s="1"/>
  <c r="AF38" i="8" s="1"/>
  <c r="AG38" i="8" s="1"/>
  <c r="M38" i="8" s="1"/>
  <c r="AL36" i="6"/>
  <c r="AM36" i="6" s="1"/>
  <c r="AN36" i="6" s="1"/>
  <c r="AO36" i="6" s="1"/>
  <c r="AL28" i="6"/>
  <c r="AM28" i="6" s="1"/>
  <c r="AN28" i="6" s="1"/>
  <c r="AO28" i="6" s="1"/>
  <c r="AL24" i="6"/>
  <c r="AM24" i="6" s="1"/>
  <c r="AN24" i="6" s="1"/>
  <c r="AO24" i="6" s="1"/>
  <c r="AP24" i="6" s="1"/>
  <c r="AQ24" i="6" s="1"/>
  <c r="AR24" i="6" s="1"/>
  <c r="M24" i="6" s="1"/>
  <c r="AL20" i="6"/>
  <c r="AM20" i="6" s="1"/>
  <c r="AN20" i="6" s="1"/>
  <c r="AO20" i="6" s="1"/>
  <c r="AP20" i="6" s="1"/>
  <c r="AQ20" i="6" s="1"/>
  <c r="AR20" i="6" s="1"/>
  <c r="M20" i="6" s="1"/>
  <c r="AL12" i="6"/>
  <c r="AM12" i="6" s="1"/>
  <c r="AN12" i="6" s="1"/>
  <c r="AO12" i="6" s="1"/>
  <c r="AP12" i="6" s="1"/>
  <c r="AQ12" i="6" s="1"/>
  <c r="AR12" i="6" s="1"/>
  <c r="M12" i="6" s="1"/>
  <c r="AL8" i="6"/>
  <c r="AM8" i="6" s="1"/>
  <c r="AN8" i="6" s="1"/>
  <c r="AO8" i="6" s="1"/>
  <c r="AP8" i="6" s="1"/>
  <c r="AQ8" i="6" s="1"/>
  <c r="AR8" i="6" s="1"/>
  <c r="M8" i="6" s="1"/>
  <c r="AL35" i="6"/>
  <c r="AM35" i="6" s="1"/>
  <c r="AN35" i="6" s="1"/>
  <c r="AO35" i="6" s="1"/>
  <c r="AL31" i="6"/>
  <c r="AM31" i="6" s="1"/>
  <c r="AN31" i="6" s="1"/>
  <c r="AO31" i="6" s="1"/>
  <c r="AL27" i="6"/>
  <c r="AM27" i="6" s="1"/>
  <c r="AN27" i="6" s="1"/>
  <c r="AO27" i="6" s="1"/>
  <c r="AP27" i="6" s="1"/>
  <c r="AQ27" i="6" s="1"/>
  <c r="AR27" i="6" s="1"/>
  <c r="M27" i="6" s="1"/>
  <c r="AL15" i="6"/>
  <c r="AM15" i="6" s="1"/>
  <c r="AN15" i="6" s="1"/>
  <c r="AO15" i="6" s="1"/>
  <c r="AP15" i="6" s="1"/>
  <c r="AQ15" i="6" s="1"/>
  <c r="AR15" i="6" s="1"/>
  <c r="M15" i="6" s="1"/>
  <c r="AL11" i="6"/>
  <c r="AM11" i="6" s="1"/>
  <c r="AN11" i="6" s="1"/>
  <c r="AO11" i="6" s="1"/>
  <c r="AP11" i="6" s="1"/>
  <c r="AQ11" i="6" s="1"/>
  <c r="AR11" i="6" s="1"/>
  <c r="M11" i="6" s="1"/>
  <c r="AL46" i="5"/>
  <c r="AM46" i="5" s="1"/>
  <c r="AN46" i="5" s="1"/>
  <c r="AO46" i="5" s="1"/>
  <c r="AP46" i="5" s="1"/>
  <c r="AQ46" i="5" s="1"/>
  <c r="AR46" i="5" s="1"/>
  <c r="M46" i="5" s="1"/>
  <c r="AL44" i="4"/>
  <c r="AM44" i="4" s="1"/>
  <c r="AN44" i="4" s="1"/>
  <c r="AO44" i="4" s="1"/>
  <c r="AL40" i="4"/>
  <c r="AM40" i="4" s="1"/>
  <c r="AN40" i="4" s="1"/>
  <c r="AO40" i="4" s="1"/>
  <c r="AL32" i="4"/>
  <c r="AM32" i="4" s="1"/>
  <c r="AN32" i="4" s="1"/>
  <c r="AO32" i="4" s="1"/>
  <c r="AL28" i="4"/>
  <c r="AM28" i="4" s="1"/>
  <c r="AN28" i="4" s="1"/>
  <c r="AO28" i="4" s="1"/>
  <c r="AL20" i="4"/>
  <c r="AM20" i="4" s="1"/>
  <c r="AN20" i="4" s="1"/>
  <c r="AO20" i="4" s="1"/>
  <c r="AL16" i="4"/>
  <c r="AM16" i="4" s="1"/>
  <c r="AN16" i="4" s="1"/>
  <c r="AO16" i="4" s="1"/>
  <c r="AL12" i="4"/>
  <c r="AM12" i="4" s="1"/>
  <c r="AN12" i="4" s="1"/>
  <c r="AO12" i="4" s="1"/>
  <c r="AL8" i="4"/>
  <c r="AM8" i="4" s="1"/>
  <c r="AN8" i="4" s="1"/>
  <c r="AO8" i="4" s="1"/>
  <c r="AP43" i="7"/>
  <c r="AQ43" i="7" s="1"/>
  <c r="AR43" i="7" s="1"/>
  <c r="M43" i="7" s="1"/>
  <c r="AL40" i="7"/>
  <c r="AM40" i="7" s="1"/>
  <c r="AN40" i="7" s="1"/>
  <c r="AO40" i="7" s="1"/>
  <c r="AL32" i="7"/>
  <c r="AM32" i="7" s="1"/>
  <c r="AN32" i="7" s="1"/>
  <c r="AO32" i="7" s="1"/>
  <c r="AL24" i="7"/>
  <c r="AM24" i="7" s="1"/>
  <c r="AN24" i="7" s="1"/>
  <c r="AO24" i="7" s="1"/>
  <c r="AL16" i="7"/>
  <c r="AM16" i="7" s="1"/>
  <c r="AN16" i="7" s="1"/>
  <c r="AO16" i="7" s="1"/>
  <c r="AL8" i="7"/>
  <c r="AM8" i="7" s="1"/>
  <c r="AN8" i="7" s="1"/>
  <c r="AO8" i="7" s="1"/>
  <c r="AL60" i="7"/>
  <c r="AM60" i="7" s="1"/>
  <c r="AN60" i="7" s="1"/>
  <c r="AO60" i="7" s="1"/>
  <c r="AP60" i="7" s="1"/>
  <c r="AQ60" i="7" s="1"/>
  <c r="AR60" i="7" s="1"/>
  <c r="M60" i="7" s="1"/>
  <c r="AL56" i="7"/>
  <c r="AM56" i="7" s="1"/>
  <c r="AN56" i="7" s="1"/>
  <c r="AO56" i="7" s="1"/>
  <c r="AP56" i="7" s="1"/>
  <c r="AQ56" i="7" s="1"/>
  <c r="AR56" i="7" s="1"/>
  <c r="M56" i="7" s="1"/>
  <c r="AL52" i="7"/>
  <c r="AM52" i="7" s="1"/>
  <c r="AN52" i="7" s="1"/>
  <c r="AO52" i="7" s="1"/>
  <c r="AP52" i="7" s="1"/>
  <c r="AQ52" i="7" s="1"/>
  <c r="AR52" i="7" s="1"/>
  <c r="M52" i="7" s="1"/>
  <c r="AL48" i="7"/>
  <c r="AM48" i="7" s="1"/>
  <c r="AN48" i="7" s="1"/>
  <c r="AO48" i="7" s="1"/>
  <c r="AP48" i="7" s="1"/>
  <c r="AQ48" i="7" s="1"/>
  <c r="AR48" i="7" s="1"/>
  <c r="M48" i="7" s="1"/>
  <c r="AP29" i="6"/>
  <c r="AQ29" i="6" s="1"/>
  <c r="AR29" i="6" s="1"/>
  <c r="M29" i="6" s="1"/>
  <c r="AL64" i="6"/>
  <c r="AM64" i="6" s="1"/>
  <c r="AN64" i="6" s="1"/>
  <c r="AO64" i="6" s="1"/>
  <c r="AP64" i="6" s="1"/>
  <c r="AQ64" i="6" s="1"/>
  <c r="AR64" i="6" s="1"/>
  <c r="M64" i="6" s="1"/>
  <c r="AL60" i="6"/>
  <c r="AM60" i="6" s="1"/>
  <c r="AN60" i="6" s="1"/>
  <c r="AO60" i="6" s="1"/>
  <c r="AP60" i="6" s="1"/>
  <c r="AQ60" i="6" s="1"/>
  <c r="AR60" i="6" s="1"/>
  <c r="M60" i="6" s="1"/>
  <c r="AL56" i="6"/>
  <c r="AM56" i="6" s="1"/>
  <c r="AN56" i="6" s="1"/>
  <c r="AO56" i="6" s="1"/>
  <c r="AP56" i="6" s="1"/>
  <c r="AQ56" i="6" s="1"/>
  <c r="AR56" i="6" s="1"/>
  <c r="M56" i="6" s="1"/>
  <c r="AL52" i="6"/>
  <c r="AM52" i="6" s="1"/>
  <c r="AN52" i="6" s="1"/>
  <c r="AO52" i="6" s="1"/>
  <c r="AP52" i="6" s="1"/>
  <c r="AQ52" i="6" s="1"/>
  <c r="AR52" i="6" s="1"/>
  <c r="M52" i="6" s="1"/>
  <c r="AL48" i="6"/>
  <c r="AM48" i="6" s="1"/>
  <c r="AN48" i="6" s="1"/>
  <c r="AO48" i="6" s="1"/>
  <c r="AP48" i="6" s="1"/>
  <c r="AQ48" i="6" s="1"/>
  <c r="AR48" i="6" s="1"/>
  <c r="M48" i="6" s="1"/>
  <c r="AL44" i="6"/>
  <c r="AM44" i="6" s="1"/>
  <c r="AN44" i="6" s="1"/>
  <c r="AO44" i="6" s="1"/>
  <c r="AP44" i="6" s="1"/>
  <c r="AQ44" i="6" s="1"/>
  <c r="AR44" i="6" s="1"/>
  <c r="M44" i="6" s="1"/>
  <c r="AL40" i="6"/>
  <c r="AM40" i="6" s="1"/>
  <c r="AN40" i="6" s="1"/>
  <c r="AO40" i="6" s="1"/>
  <c r="AP40" i="6" s="1"/>
  <c r="AQ40" i="6" s="1"/>
  <c r="AR40" i="6" s="1"/>
  <c r="M40" i="6" s="1"/>
  <c r="AL63" i="6"/>
  <c r="AM63" i="6" s="1"/>
  <c r="AN63" i="6" s="1"/>
  <c r="AO63" i="6" s="1"/>
  <c r="AP63" i="6" s="1"/>
  <c r="AQ63" i="6" s="1"/>
  <c r="AR63" i="6" s="1"/>
  <c r="M63" i="6" s="1"/>
  <c r="AL59" i="6"/>
  <c r="AM59" i="6" s="1"/>
  <c r="AN59" i="6" s="1"/>
  <c r="AO59" i="6" s="1"/>
  <c r="AP59" i="6" s="1"/>
  <c r="AQ59" i="6" s="1"/>
  <c r="AR59" i="6" s="1"/>
  <c r="M59" i="6" s="1"/>
  <c r="AL55" i="6"/>
  <c r="AM55" i="6" s="1"/>
  <c r="AN55" i="6" s="1"/>
  <c r="AO55" i="6" s="1"/>
  <c r="AP55" i="6" s="1"/>
  <c r="AQ55" i="6" s="1"/>
  <c r="AR55" i="6" s="1"/>
  <c r="M55" i="6" s="1"/>
  <c r="AL51" i="6"/>
  <c r="AM51" i="6" s="1"/>
  <c r="AN51" i="6" s="1"/>
  <c r="AO51" i="6" s="1"/>
  <c r="AP51" i="6" s="1"/>
  <c r="AQ51" i="6" s="1"/>
  <c r="AR51" i="6" s="1"/>
  <c r="M51" i="6" s="1"/>
  <c r="AL47" i="6"/>
  <c r="AM47" i="6" s="1"/>
  <c r="AN47" i="6" s="1"/>
  <c r="AO47" i="6" s="1"/>
  <c r="AP47" i="6" s="1"/>
  <c r="AQ47" i="6" s="1"/>
  <c r="AR47" i="6" s="1"/>
  <c r="M47" i="6" s="1"/>
  <c r="AL43" i="6"/>
  <c r="AM43" i="6" s="1"/>
  <c r="AN43" i="6" s="1"/>
  <c r="AO43" i="6" s="1"/>
  <c r="AP43" i="6" s="1"/>
  <c r="AQ43" i="6" s="1"/>
  <c r="AR43" i="6" s="1"/>
  <c r="M43" i="6" s="1"/>
  <c r="AL57" i="5"/>
  <c r="AM57" i="5" s="1"/>
  <c r="AN57" i="5" s="1"/>
  <c r="AO57" i="5" s="1"/>
  <c r="AP57" i="5" s="1"/>
  <c r="AQ57" i="5" s="1"/>
  <c r="AR57" i="5" s="1"/>
  <c r="M57" i="5" s="1"/>
  <c r="AL49" i="5"/>
  <c r="AM49" i="5" s="1"/>
  <c r="AN49" i="5" s="1"/>
  <c r="AO49" i="5" s="1"/>
  <c r="AP49" i="5" s="1"/>
  <c r="AQ49" i="5" s="1"/>
  <c r="AR49" i="5" s="1"/>
  <c r="M49" i="5" s="1"/>
  <c r="AL42" i="5"/>
  <c r="AM42" i="5" s="1"/>
  <c r="AN42" i="5" s="1"/>
  <c r="AO42" i="5" s="1"/>
  <c r="AP42" i="5" s="1"/>
  <c r="AQ42" i="5" s="1"/>
  <c r="AR42" i="5" s="1"/>
  <c r="M42" i="5" s="1"/>
  <c r="AL38" i="5"/>
  <c r="AM38" i="5" s="1"/>
  <c r="AN38" i="5" s="1"/>
  <c r="AO38" i="5" s="1"/>
  <c r="AP38" i="5" s="1"/>
  <c r="AQ38" i="5" s="1"/>
  <c r="AR38" i="5" s="1"/>
  <c r="M38" i="5" s="1"/>
  <c r="AL58" i="5"/>
  <c r="AM58" i="5" s="1"/>
  <c r="AN58" i="5" s="1"/>
  <c r="AO58" i="5" s="1"/>
  <c r="AP58" i="5" s="1"/>
  <c r="AQ58" i="5" s="1"/>
  <c r="AR58" i="5" s="1"/>
  <c r="M58" i="5" s="1"/>
  <c r="AL54" i="5"/>
  <c r="AM54" i="5" s="1"/>
  <c r="AN54" i="5" s="1"/>
  <c r="AO54" i="5" s="1"/>
  <c r="AP54" i="5" s="1"/>
  <c r="AQ54" i="5" s="1"/>
  <c r="AR54" i="5" s="1"/>
  <c r="M54" i="5" s="1"/>
  <c r="AL50" i="5"/>
  <c r="AM50" i="5" s="1"/>
  <c r="AN50" i="5" s="1"/>
  <c r="AO50" i="5" s="1"/>
  <c r="AP50" i="5" s="1"/>
  <c r="AQ50" i="5" s="1"/>
  <c r="AR50" i="5" s="1"/>
  <c r="M50" i="5" s="1"/>
  <c r="AL61" i="5"/>
  <c r="AM61" i="5" s="1"/>
  <c r="AN61" i="5" s="1"/>
  <c r="AO61" i="5" s="1"/>
  <c r="AP61" i="5" s="1"/>
  <c r="AQ61" i="5" s="1"/>
  <c r="AR61" i="5" s="1"/>
  <c r="M61" i="5" s="1"/>
  <c r="AL53" i="5"/>
  <c r="AM53" i="5" s="1"/>
  <c r="AN53" i="5" s="1"/>
  <c r="AO53" i="5" s="1"/>
  <c r="AP53" i="5" s="1"/>
  <c r="AQ53" i="5" s="1"/>
  <c r="AR53" i="5" s="1"/>
  <c r="M53" i="5" s="1"/>
  <c r="AL41" i="5"/>
  <c r="AM41" i="5" s="1"/>
  <c r="AN41" i="5" s="1"/>
  <c r="AO41" i="5" s="1"/>
  <c r="AL34" i="5"/>
  <c r="AM34" i="5" s="1"/>
  <c r="AN34" i="5" s="1"/>
  <c r="AO34" i="5" s="1"/>
  <c r="AP34" i="5" s="1"/>
  <c r="AQ34" i="5" s="1"/>
  <c r="AR34" i="5" s="1"/>
  <c r="M34" i="5" s="1"/>
  <c r="AL30" i="5"/>
  <c r="AM30" i="5" s="1"/>
  <c r="AN30" i="5" s="1"/>
  <c r="AO30" i="5" s="1"/>
  <c r="AP30" i="5" s="1"/>
  <c r="AQ30" i="5" s="1"/>
  <c r="AR30" i="5" s="1"/>
  <c r="M30" i="5" s="1"/>
  <c r="AL26" i="5"/>
  <c r="AM26" i="5" s="1"/>
  <c r="AN26" i="5" s="1"/>
  <c r="AO26" i="5" s="1"/>
  <c r="AP26" i="5" s="1"/>
  <c r="AQ26" i="5" s="1"/>
  <c r="AR26" i="5" s="1"/>
  <c r="M26" i="5" s="1"/>
  <c r="AL22" i="5"/>
  <c r="AM22" i="5" s="1"/>
  <c r="AN22" i="5" s="1"/>
  <c r="AO22" i="5" s="1"/>
  <c r="AP22" i="5" s="1"/>
  <c r="AQ22" i="5" s="1"/>
  <c r="AR22" i="5" s="1"/>
  <c r="M22" i="5" s="1"/>
  <c r="AL37" i="5"/>
  <c r="AM37" i="5" s="1"/>
  <c r="AN37" i="5" s="1"/>
  <c r="AO37" i="5" s="1"/>
  <c r="AL29" i="5"/>
  <c r="AM29" i="5" s="1"/>
  <c r="AN29" i="5" s="1"/>
  <c r="AO29" i="5" s="1"/>
  <c r="AL21" i="5"/>
  <c r="AM21" i="5" s="1"/>
  <c r="AN21" i="5" s="1"/>
  <c r="AO21" i="5" s="1"/>
  <c r="AL13" i="5"/>
  <c r="AM13" i="5" s="1"/>
  <c r="AN13" i="5" s="1"/>
  <c r="AO13" i="5" s="1"/>
  <c r="AL35" i="4"/>
  <c r="AM35" i="4" s="1"/>
  <c r="AN35" i="4" s="1"/>
  <c r="AO35" i="4" s="1"/>
  <c r="AP35" i="4" s="1"/>
  <c r="AQ35" i="4" s="1"/>
  <c r="AR35" i="4" s="1"/>
  <c r="M35" i="4" s="1"/>
  <c r="AL43" i="4"/>
  <c r="AM43" i="4" s="1"/>
  <c r="AN43" i="4" s="1"/>
  <c r="AO43" i="4" s="1"/>
  <c r="AP43" i="4" s="1"/>
  <c r="AQ43" i="4" s="1"/>
  <c r="AR43" i="4" s="1"/>
  <c r="M43" i="4" s="1"/>
  <c r="AL31" i="4"/>
  <c r="AM31" i="4" s="1"/>
  <c r="AN31" i="4" s="1"/>
  <c r="AO31" i="4" s="1"/>
  <c r="AP31" i="4" s="1"/>
  <c r="AQ31" i="4" s="1"/>
  <c r="AR31" i="4" s="1"/>
  <c r="M31" i="4" s="1"/>
  <c r="AP21" i="4"/>
  <c r="AQ21" i="4" s="1"/>
  <c r="AR21" i="4" s="1"/>
  <c r="M21" i="4" s="1"/>
  <c r="AL64" i="4"/>
  <c r="AM64" i="4" s="1"/>
  <c r="AN64" i="4" s="1"/>
  <c r="AO64" i="4" s="1"/>
  <c r="AP64" i="4" s="1"/>
  <c r="AQ64" i="4" s="1"/>
  <c r="AR64" i="4" s="1"/>
  <c r="M64" i="4" s="1"/>
  <c r="AL60" i="4"/>
  <c r="AM60" i="4" s="1"/>
  <c r="AN60" i="4" s="1"/>
  <c r="AO60" i="4" s="1"/>
  <c r="AP60" i="4" s="1"/>
  <c r="AQ60" i="4" s="1"/>
  <c r="AR60" i="4" s="1"/>
  <c r="M60" i="4" s="1"/>
  <c r="AL56" i="4"/>
  <c r="AM56" i="4" s="1"/>
  <c r="AL52" i="4"/>
  <c r="AM52" i="4" s="1"/>
  <c r="AN52" i="4" s="1"/>
  <c r="AO52" i="4" s="1"/>
  <c r="AP52" i="4" s="1"/>
  <c r="AQ52" i="4" s="1"/>
  <c r="AR52" i="4" s="1"/>
  <c r="M52" i="4" s="1"/>
  <c r="AL48" i="4"/>
  <c r="AM48" i="4" s="1"/>
  <c r="AN48" i="4" s="1"/>
  <c r="AO48" i="4" s="1"/>
  <c r="AP48" i="4" s="1"/>
  <c r="AQ48" i="4" s="1"/>
  <c r="AR48" i="4" s="1"/>
  <c r="M48" i="4" s="1"/>
  <c r="AP14" i="4"/>
  <c r="AQ14" i="4" s="1"/>
  <c r="AR14" i="4" s="1"/>
  <c r="M14" i="4" s="1"/>
  <c r="AP22" i="4"/>
  <c r="AQ22" i="4" s="1"/>
  <c r="AR22" i="4" s="1"/>
  <c r="M22" i="4" s="1"/>
  <c r="AC52" i="8"/>
  <c r="AD52" i="8" s="1"/>
  <c r="AE52" i="8" s="1"/>
  <c r="AF52" i="8" s="1"/>
  <c r="AG52" i="8" s="1"/>
  <c r="M52" i="8" s="1"/>
  <c r="AN59" i="7"/>
  <c r="AO59" i="7" s="1"/>
  <c r="AP59" i="7" s="1"/>
  <c r="AQ59" i="7" s="1"/>
  <c r="AR59" i="7" s="1"/>
  <c r="M59" i="7" s="1"/>
  <c r="AN55" i="7"/>
  <c r="AO55" i="7" s="1"/>
  <c r="AP55" i="7" s="1"/>
  <c r="AQ55" i="7" s="1"/>
  <c r="AR55" i="7" s="1"/>
  <c r="M55" i="7" s="1"/>
  <c r="AN51" i="7"/>
  <c r="AO51" i="7" s="1"/>
  <c r="AP51" i="7" s="1"/>
  <c r="AQ51" i="7" s="1"/>
  <c r="AR51" i="7" s="1"/>
  <c r="M51" i="7" s="1"/>
  <c r="AN54" i="7"/>
  <c r="AO54" i="7" s="1"/>
  <c r="AP54" i="7" s="1"/>
  <c r="AQ54" i="7" s="1"/>
  <c r="AR54" i="7" s="1"/>
  <c r="M54" i="7" s="1"/>
  <c r="AN50" i="7"/>
  <c r="AO50" i="7" s="1"/>
  <c r="AP50" i="7" s="1"/>
  <c r="AQ50" i="7" s="1"/>
  <c r="AR50" i="7" s="1"/>
  <c r="M50" i="7" s="1"/>
  <c r="AP47" i="7"/>
  <c r="AQ47" i="7" s="1"/>
  <c r="AR47" i="7" s="1"/>
  <c r="M47" i="7" s="1"/>
  <c r="AN61" i="7"/>
  <c r="AO61" i="7" s="1"/>
  <c r="AP61" i="7" s="1"/>
  <c r="AQ61" i="7" s="1"/>
  <c r="AR61" i="7" s="1"/>
  <c r="M61" i="7" s="1"/>
  <c r="AN49" i="7"/>
  <c r="AO49" i="7" s="1"/>
  <c r="AP49" i="7" s="1"/>
  <c r="AQ49" i="7" s="1"/>
  <c r="AR49" i="7" s="1"/>
  <c r="M49" i="7" s="1"/>
  <c r="AP39" i="7"/>
  <c r="AQ39" i="7" s="1"/>
  <c r="AR39" i="7" s="1"/>
  <c r="M39" i="7" s="1"/>
  <c r="AP35" i="7"/>
  <c r="AQ35" i="7" s="1"/>
  <c r="AR35" i="7" s="1"/>
  <c r="M35" i="7" s="1"/>
  <c r="AP31" i="7"/>
  <c r="AQ31" i="7" s="1"/>
  <c r="AR31" i="7" s="1"/>
  <c r="M31" i="7" s="1"/>
  <c r="AP27" i="7"/>
  <c r="AQ27" i="7" s="1"/>
  <c r="AR27" i="7" s="1"/>
  <c r="M27" i="7" s="1"/>
  <c r="AP23" i="7"/>
  <c r="AQ23" i="7" s="1"/>
  <c r="AR23" i="7" s="1"/>
  <c r="M23" i="7" s="1"/>
  <c r="AP19" i="7"/>
  <c r="AQ19" i="7" s="1"/>
  <c r="AR19" i="7" s="1"/>
  <c r="M19" i="7" s="1"/>
  <c r="AP15" i="7"/>
  <c r="AQ15" i="7" s="1"/>
  <c r="AR15" i="7" s="1"/>
  <c r="M15" i="7" s="1"/>
  <c r="AP11" i="7"/>
  <c r="AQ11" i="7" s="1"/>
  <c r="AR11" i="7" s="1"/>
  <c r="M11" i="7" s="1"/>
  <c r="AP7" i="7"/>
  <c r="AQ7" i="7" s="1"/>
  <c r="AR7" i="7" s="1"/>
  <c r="M7" i="7" s="1"/>
  <c r="AP36" i="7"/>
  <c r="AQ36" i="7" s="1"/>
  <c r="AR36" i="7" s="1"/>
  <c r="M36" i="7" s="1"/>
  <c r="AP28" i="7"/>
  <c r="AQ28" i="7" s="1"/>
  <c r="AR28" i="7" s="1"/>
  <c r="M28" i="7" s="1"/>
  <c r="AP20" i="7"/>
  <c r="AQ20" i="7" s="1"/>
  <c r="AR20" i="7" s="1"/>
  <c r="M20" i="7" s="1"/>
  <c r="AP12" i="7"/>
  <c r="AQ12" i="7" s="1"/>
  <c r="AR12" i="7" s="1"/>
  <c r="M12" i="7" s="1"/>
  <c r="AP41" i="7"/>
  <c r="AQ41" i="7" s="1"/>
  <c r="AR41" i="7" s="1"/>
  <c r="M41" i="7" s="1"/>
  <c r="AN38" i="7"/>
  <c r="AO38" i="7" s="1"/>
  <c r="AP38" i="7" s="1"/>
  <c r="AQ38" i="7" s="1"/>
  <c r="AR38" i="7" s="1"/>
  <c r="M38" i="7" s="1"/>
  <c r="AP37" i="7"/>
  <c r="AQ37" i="7" s="1"/>
  <c r="AR37" i="7" s="1"/>
  <c r="M37" i="7" s="1"/>
  <c r="AN34" i="7"/>
  <c r="AO34" i="7" s="1"/>
  <c r="AP34" i="7" s="1"/>
  <c r="AQ34" i="7" s="1"/>
  <c r="AR34" i="7" s="1"/>
  <c r="M34" i="7" s="1"/>
  <c r="AP33" i="7"/>
  <c r="AQ33" i="7" s="1"/>
  <c r="AR33" i="7" s="1"/>
  <c r="M33" i="7" s="1"/>
  <c r="AN30" i="7"/>
  <c r="AO30" i="7" s="1"/>
  <c r="AP30" i="7" s="1"/>
  <c r="AQ30" i="7" s="1"/>
  <c r="AR30" i="7" s="1"/>
  <c r="M30" i="7" s="1"/>
  <c r="AP29" i="7"/>
  <c r="AQ29" i="7" s="1"/>
  <c r="AR29" i="7" s="1"/>
  <c r="M29" i="7" s="1"/>
  <c r="AN26" i="7"/>
  <c r="AO26" i="7" s="1"/>
  <c r="AP26" i="7" s="1"/>
  <c r="AQ26" i="7" s="1"/>
  <c r="AR26" i="7" s="1"/>
  <c r="M26" i="7" s="1"/>
  <c r="AP25" i="7"/>
  <c r="AQ25" i="7" s="1"/>
  <c r="AR25" i="7" s="1"/>
  <c r="M25" i="7" s="1"/>
  <c r="AN22" i="7"/>
  <c r="AO22" i="7" s="1"/>
  <c r="AP22" i="7" s="1"/>
  <c r="AQ22" i="7" s="1"/>
  <c r="AR22" i="7" s="1"/>
  <c r="M22" i="7" s="1"/>
  <c r="AP21" i="7"/>
  <c r="AQ21" i="7" s="1"/>
  <c r="AR21" i="7" s="1"/>
  <c r="M21" i="7" s="1"/>
  <c r="AP17" i="7"/>
  <c r="AQ17" i="7" s="1"/>
  <c r="AR17" i="7" s="1"/>
  <c r="M17" i="7" s="1"/>
  <c r="AN14" i="7"/>
  <c r="AO14" i="7" s="1"/>
  <c r="AP14" i="7" s="1"/>
  <c r="AQ14" i="7" s="1"/>
  <c r="AR14" i="7" s="1"/>
  <c r="M14" i="7" s="1"/>
  <c r="AP13" i="7"/>
  <c r="AQ13" i="7" s="1"/>
  <c r="AR13" i="7" s="1"/>
  <c r="M13" i="7" s="1"/>
  <c r="AN10" i="7"/>
  <c r="AO10" i="7" s="1"/>
  <c r="AP10" i="7" s="1"/>
  <c r="AQ10" i="7" s="1"/>
  <c r="AR10" i="7" s="1"/>
  <c r="M10" i="7" s="1"/>
  <c r="AP9" i="7"/>
  <c r="AQ9" i="7" s="1"/>
  <c r="AR9" i="7" s="1"/>
  <c r="M9" i="7" s="1"/>
  <c r="AN6" i="7"/>
  <c r="AO6" i="7" s="1"/>
  <c r="AP6" i="7" s="1"/>
  <c r="AQ6" i="7" s="1"/>
  <c r="AR6" i="7" s="1"/>
  <c r="M6" i="7" s="1"/>
  <c r="AP5" i="7"/>
  <c r="AQ5" i="7" s="1"/>
  <c r="AR5" i="7" s="1"/>
  <c r="M5" i="7" s="1"/>
  <c r="AN4" i="7"/>
  <c r="AO4" i="7" s="1"/>
  <c r="AP4" i="7" s="1"/>
  <c r="AQ4" i="7" s="1"/>
  <c r="AR4" i="7" s="1"/>
  <c r="M4" i="7" s="1"/>
  <c r="AN49" i="6"/>
  <c r="AO49" i="6" s="1"/>
  <c r="AP49" i="6" s="1"/>
  <c r="AQ49" i="6" s="1"/>
  <c r="AR49" i="6" s="1"/>
  <c r="M49" i="6" s="1"/>
  <c r="AN45" i="6"/>
  <c r="AO45" i="6" s="1"/>
  <c r="AP45" i="6" s="1"/>
  <c r="AQ45" i="6" s="1"/>
  <c r="AR45" i="6" s="1"/>
  <c r="M45" i="6" s="1"/>
  <c r="AN62" i="6"/>
  <c r="AO62" i="6" s="1"/>
  <c r="AP62" i="6" s="1"/>
  <c r="AQ62" i="6" s="1"/>
  <c r="AR62" i="6" s="1"/>
  <c r="M62" i="6" s="1"/>
  <c r="AN54" i="6"/>
  <c r="AO54" i="6" s="1"/>
  <c r="AP54" i="6" s="1"/>
  <c r="AQ54" i="6" s="1"/>
  <c r="AR54" i="6" s="1"/>
  <c r="M54" i="6" s="1"/>
  <c r="AN50" i="6"/>
  <c r="AO50" i="6" s="1"/>
  <c r="AP50" i="6" s="1"/>
  <c r="AQ50" i="6" s="1"/>
  <c r="AR50" i="6" s="1"/>
  <c r="M50" i="6" s="1"/>
  <c r="AN46" i="6"/>
  <c r="AO46" i="6" s="1"/>
  <c r="AP46" i="6" s="1"/>
  <c r="AQ46" i="6" s="1"/>
  <c r="AR46" i="6" s="1"/>
  <c r="M46" i="6" s="1"/>
  <c r="AN42" i="6"/>
  <c r="AO42" i="6" s="1"/>
  <c r="AP42" i="6" s="1"/>
  <c r="AQ42" i="6" s="1"/>
  <c r="AR42" i="6" s="1"/>
  <c r="M42" i="6" s="1"/>
  <c r="AN65" i="6"/>
  <c r="AO65" i="6" s="1"/>
  <c r="AP65" i="6" s="1"/>
  <c r="AQ65" i="6" s="1"/>
  <c r="AR65" i="6" s="1"/>
  <c r="M65" i="6" s="1"/>
  <c r="AN61" i="6"/>
  <c r="AO61" i="6" s="1"/>
  <c r="AP61" i="6" s="1"/>
  <c r="AQ61" i="6" s="1"/>
  <c r="AR61" i="6" s="1"/>
  <c r="M61" i="6" s="1"/>
  <c r="AN53" i="6"/>
  <c r="AO53" i="6" s="1"/>
  <c r="AP53" i="6" s="1"/>
  <c r="AQ53" i="6" s="1"/>
  <c r="AR53" i="6" s="1"/>
  <c r="M53" i="6" s="1"/>
  <c r="AN41" i="6"/>
  <c r="AO41" i="6" s="1"/>
  <c r="AP41" i="6" s="1"/>
  <c r="AQ41" i="6" s="1"/>
  <c r="AR41" i="6" s="1"/>
  <c r="M41" i="6" s="1"/>
  <c r="AN57" i="6"/>
  <c r="AO57" i="6" s="1"/>
  <c r="AP57" i="6" s="1"/>
  <c r="AQ57" i="6" s="1"/>
  <c r="AR57" i="6" s="1"/>
  <c r="M57" i="6" s="1"/>
  <c r="AN26" i="6"/>
  <c r="AO26" i="6" s="1"/>
  <c r="AP26" i="6" s="1"/>
  <c r="AQ26" i="6" s="1"/>
  <c r="AR26" i="6" s="1"/>
  <c r="M26" i="6" s="1"/>
  <c r="AN22" i="6"/>
  <c r="AO22" i="6" s="1"/>
  <c r="AP22" i="6" s="1"/>
  <c r="AQ22" i="6" s="1"/>
  <c r="AR22" i="6" s="1"/>
  <c r="M22" i="6" s="1"/>
  <c r="AN18" i="6"/>
  <c r="AO18" i="6" s="1"/>
  <c r="AP18" i="6" s="1"/>
  <c r="AQ18" i="6" s="1"/>
  <c r="AR18" i="6" s="1"/>
  <c r="M18" i="6" s="1"/>
  <c r="AN16" i="6"/>
  <c r="AO16" i="6" s="1"/>
  <c r="AP16" i="6" s="1"/>
  <c r="AQ16" i="6" s="1"/>
  <c r="AR16" i="6" s="1"/>
  <c r="M16" i="6" s="1"/>
  <c r="AN14" i="6"/>
  <c r="AO14" i="6" s="1"/>
  <c r="AP14" i="6" s="1"/>
  <c r="AQ14" i="6" s="1"/>
  <c r="AR14" i="6" s="1"/>
  <c r="M14" i="6" s="1"/>
  <c r="AN10" i="6"/>
  <c r="AO10" i="6" s="1"/>
  <c r="AP10" i="6" s="1"/>
  <c r="AQ10" i="6" s="1"/>
  <c r="AR10" i="6" s="1"/>
  <c r="M10" i="6" s="1"/>
  <c r="AP39" i="6"/>
  <c r="AQ39" i="6" s="1"/>
  <c r="AR39" i="6" s="1"/>
  <c r="M39" i="6" s="1"/>
  <c r="AP34" i="6"/>
  <c r="AQ34" i="6" s="1"/>
  <c r="AR34" i="6" s="1"/>
  <c r="M34" i="6" s="1"/>
  <c r="AP30" i="6"/>
  <c r="AQ30" i="6" s="1"/>
  <c r="AR30" i="6" s="1"/>
  <c r="M30" i="6" s="1"/>
  <c r="AN21" i="6"/>
  <c r="AO21" i="6" s="1"/>
  <c r="AP21" i="6" s="1"/>
  <c r="AQ21" i="6" s="1"/>
  <c r="AR21" i="6" s="1"/>
  <c r="M21" i="6" s="1"/>
  <c r="AN17" i="6"/>
  <c r="AO17" i="6" s="1"/>
  <c r="AP17" i="6" s="1"/>
  <c r="AQ17" i="6" s="1"/>
  <c r="AR17" i="6" s="1"/>
  <c r="M17" i="6" s="1"/>
  <c r="AN13" i="6"/>
  <c r="AO13" i="6" s="1"/>
  <c r="AP13" i="6" s="1"/>
  <c r="AQ13" i="6" s="1"/>
  <c r="AR13" i="6" s="1"/>
  <c r="M13" i="6" s="1"/>
  <c r="AN7" i="6"/>
  <c r="AO7" i="6" s="1"/>
  <c r="AP7" i="6" s="1"/>
  <c r="AQ7" i="6" s="1"/>
  <c r="AR7" i="6" s="1"/>
  <c r="M7" i="6" s="1"/>
  <c r="AN6" i="6"/>
  <c r="AO6" i="6" s="1"/>
  <c r="AP6" i="6" s="1"/>
  <c r="AQ6" i="6" s="1"/>
  <c r="AR6" i="6" s="1"/>
  <c r="M6" i="6" s="1"/>
  <c r="AN5" i="6"/>
  <c r="AO5" i="6" s="1"/>
  <c r="AP5" i="6" s="1"/>
  <c r="AQ5" i="6" s="1"/>
  <c r="AR5" i="6" s="1"/>
  <c r="M5" i="6" s="1"/>
  <c r="AN4" i="6"/>
  <c r="AO4" i="6" s="1"/>
  <c r="AP4" i="6" s="1"/>
  <c r="AQ4" i="6" s="1"/>
  <c r="AR4" i="6" s="1"/>
  <c r="M4" i="6" s="1"/>
  <c r="AN59" i="5"/>
  <c r="AO59" i="5" s="1"/>
  <c r="AP59" i="5" s="1"/>
  <c r="AQ59" i="5" s="1"/>
  <c r="AR59" i="5" s="1"/>
  <c r="M59" i="5" s="1"/>
  <c r="AN51" i="5"/>
  <c r="AO51" i="5" s="1"/>
  <c r="AP51" i="5" s="1"/>
  <c r="AQ51" i="5" s="1"/>
  <c r="AR51" i="5" s="1"/>
  <c r="M51" i="5" s="1"/>
  <c r="AN47" i="5"/>
  <c r="AO47" i="5" s="1"/>
  <c r="AP47" i="5" s="1"/>
  <c r="AQ47" i="5" s="1"/>
  <c r="AR47" i="5" s="1"/>
  <c r="M47" i="5" s="1"/>
  <c r="AP39" i="5"/>
  <c r="AQ39" i="5" s="1"/>
  <c r="AR39" i="5" s="1"/>
  <c r="M39" i="5" s="1"/>
  <c r="AP31" i="5"/>
  <c r="AQ31" i="5" s="1"/>
  <c r="AR31" i="5" s="1"/>
  <c r="M31" i="5" s="1"/>
  <c r="AP27" i="5"/>
  <c r="AQ27" i="5" s="1"/>
  <c r="AR27" i="5" s="1"/>
  <c r="M27" i="5" s="1"/>
  <c r="AP23" i="5"/>
  <c r="AQ23" i="5" s="1"/>
  <c r="AR23" i="5" s="1"/>
  <c r="M23" i="5" s="1"/>
  <c r="AP19" i="5"/>
  <c r="AQ19" i="5" s="1"/>
  <c r="AR19" i="5" s="1"/>
  <c r="M19" i="5" s="1"/>
  <c r="AP11" i="5"/>
  <c r="AQ11" i="5" s="1"/>
  <c r="AR11" i="5" s="1"/>
  <c r="M11" i="5" s="1"/>
  <c r="AP7" i="5"/>
  <c r="AQ7" i="5" s="1"/>
  <c r="AR7" i="5" s="1"/>
  <c r="M7" i="5" s="1"/>
  <c r="AP40" i="5"/>
  <c r="AQ40" i="5" s="1"/>
  <c r="AR40" i="5" s="1"/>
  <c r="M40" i="5" s="1"/>
  <c r="AP32" i="5"/>
  <c r="AQ32" i="5" s="1"/>
  <c r="AR32" i="5" s="1"/>
  <c r="M32" i="5" s="1"/>
  <c r="AP28" i="5"/>
  <c r="AQ28" i="5" s="1"/>
  <c r="AR28" i="5" s="1"/>
  <c r="M28" i="5" s="1"/>
  <c r="AP24" i="5"/>
  <c r="AQ24" i="5" s="1"/>
  <c r="AR24" i="5" s="1"/>
  <c r="M24" i="5" s="1"/>
  <c r="AP20" i="5"/>
  <c r="AQ20" i="5" s="1"/>
  <c r="AR20" i="5" s="1"/>
  <c r="M20" i="5" s="1"/>
  <c r="AP12" i="5"/>
  <c r="AQ12" i="5" s="1"/>
  <c r="AR12" i="5" s="1"/>
  <c r="M12" i="5" s="1"/>
  <c r="AP8" i="5"/>
  <c r="AQ8" i="5" s="1"/>
  <c r="AR8" i="5" s="1"/>
  <c r="M8" i="5" s="1"/>
  <c r="AN18" i="5"/>
  <c r="AO18" i="5" s="1"/>
  <c r="AP18" i="5" s="1"/>
  <c r="AQ18" i="5" s="1"/>
  <c r="AR18" i="5" s="1"/>
  <c r="M18" i="5" s="1"/>
  <c r="AN10" i="5"/>
  <c r="AO10" i="5" s="1"/>
  <c r="AP10" i="5" s="1"/>
  <c r="AQ10" i="5" s="1"/>
  <c r="AR10" i="5" s="1"/>
  <c r="M10" i="5" s="1"/>
  <c r="AN6" i="5"/>
  <c r="AO6" i="5" s="1"/>
  <c r="AP6" i="5" s="1"/>
  <c r="AQ6" i="5" s="1"/>
  <c r="AR6" i="5" s="1"/>
  <c r="M6" i="5" s="1"/>
  <c r="AN4" i="5"/>
  <c r="AO4" i="5" s="1"/>
  <c r="AP4" i="5" s="1"/>
  <c r="AQ4" i="5" s="1"/>
  <c r="AR4" i="5" s="1"/>
  <c r="M4" i="5" s="1"/>
  <c r="AN39" i="4"/>
  <c r="AO39" i="4" s="1"/>
  <c r="AP39" i="4" s="1"/>
  <c r="AQ39" i="4" s="1"/>
  <c r="AR39" i="4" s="1"/>
  <c r="M39" i="4" s="1"/>
  <c r="AN50" i="4"/>
  <c r="AO50" i="4" s="1"/>
  <c r="AP50" i="4" s="1"/>
  <c r="AQ50" i="4" s="1"/>
  <c r="AR50" i="4" s="1"/>
  <c r="M50" i="4" s="1"/>
  <c r="AN41" i="4"/>
  <c r="AO41" i="4" s="1"/>
  <c r="AP41" i="4" s="1"/>
  <c r="AQ41" i="4" s="1"/>
  <c r="AR41" i="4" s="1"/>
  <c r="M41" i="4" s="1"/>
  <c r="AP34" i="4"/>
  <c r="AQ34" i="4" s="1"/>
  <c r="AR34" i="4" s="1"/>
  <c r="M34" i="4" s="1"/>
  <c r="M55" i="3"/>
  <c r="M58" i="3"/>
  <c r="U58" i="3" s="1"/>
  <c r="M54" i="3"/>
  <c r="M52" i="3"/>
  <c r="M48" i="3"/>
  <c r="M46" i="3"/>
  <c r="M53" i="3"/>
  <c r="M60" i="3"/>
  <c r="M56" i="3"/>
  <c r="M50" i="3"/>
  <c r="M61" i="3"/>
  <c r="M59" i="3"/>
  <c r="M57" i="3"/>
  <c r="M51" i="3"/>
  <c r="U50" i="3" s="1"/>
  <c r="M49" i="3"/>
  <c r="M47" i="3"/>
  <c r="M42" i="3"/>
  <c r="M45" i="3"/>
  <c r="M44" i="3"/>
  <c r="M43" i="3"/>
  <c r="M39" i="3"/>
  <c r="M35" i="3"/>
  <c r="M31" i="3"/>
  <c r="M27" i="3"/>
  <c r="M23" i="3"/>
  <c r="M19" i="3"/>
  <c r="M15" i="3"/>
  <c r="M11" i="3"/>
  <c r="M7" i="3"/>
  <c r="M40" i="3"/>
  <c r="M36" i="3"/>
  <c r="M32" i="3"/>
  <c r="U32" i="3" s="1"/>
  <c r="M28" i="3"/>
  <c r="U28" i="3" s="1"/>
  <c r="M24" i="3"/>
  <c r="M20" i="3"/>
  <c r="M16" i="3"/>
  <c r="M12" i="3"/>
  <c r="M8" i="3"/>
  <c r="M41" i="3"/>
  <c r="U40" i="3" s="1"/>
  <c r="M38" i="3"/>
  <c r="U38" i="3" s="1"/>
  <c r="M37" i="3"/>
  <c r="M34" i="3"/>
  <c r="U34" i="3" s="1"/>
  <c r="M33" i="3"/>
  <c r="M30" i="3"/>
  <c r="M29" i="3"/>
  <c r="M26" i="3"/>
  <c r="M25" i="3"/>
  <c r="M22" i="3"/>
  <c r="M21" i="3"/>
  <c r="M18" i="3"/>
  <c r="M17" i="3"/>
  <c r="M14" i="3"/>
  <c r="M13" i="3"/>
  <c r="M10" i="3"/>
  <c r="M9" i="3"/>
  <c r="M6" i="3"/>
  <c r="M5" i="3"/>
  <c r="M4" i="3"/>
  <c r="AE65" i="1"/>
  <c r="AF65" i="1" s="1"/>
  <c r="AG65" i="1" s="1"/>
  <c r="M65" i="1" s="1"/>
  <c r="AE64" i="1"/>
  <c r="AF64" i="1" s="1"/>
  <c r="AG64" i="1" s="1"/>
  <c r="M64" i="1" s="1"/>
  <c r="AE63" i="1"/>
  <c r="AF63" i="1" s="1"/>
  <c r="AG63" i="1" s="1"/>
  <c r="M63" i="1" s="1"/>
  <c r="AE62" i="1"/>
  <c r="AF62" i="1" s="1"/>
  <c r="AG62" i="1" s="1"/>
  <c r="M62" i="1" s="1"/>
  <c r="AE61" i="1"/>
  <c r="AF61" i="1" s="1"/>
  <c r="AG61" i="1" s="1"/>
  <c r="M61" i="1" s="1"/>
  <c r="AE60" i="1"/>
  <c r="AF60" i="1" s="1"/>
  <c r="AG60" i="1" s="1"/>
  <c r="M60" i="1" s="1"/>
  <c r="AE59" i="1"/>
  <c r="AF59" i="1" s="1"/>
  <c r="AG59" i="1" s="1"/>
  <c r="M59" i="1" s="1"/>
  <c r="U59" i="1" s="1"/>
  <c r="V59" i="1" s="1"/>
  <c r="AE58" i="1"/>
  <c r="AF58" i="1" s="1"/>
  <c r="AG58" i="1" s="1"/>
  <c r="M58" i="1" s="1"/>
  <c r="U57" i="1" s="1"/>
  <c r="V57" i="1" s="1"/>
  <c r="AE57" i="1"/>
  <c r="AF57" i="1" s="1"/>
  <c r="AG57" i="1" s="1"/>
  <c r="M57" i="1" s="1"/>
  <c r="AE56" i="1"/>
  <c r="AF56" i="1" s="1"/>
  <c r="AG56" i="1" s="1"/>
  <c r="M56" i="1" s="1"/>
  <c r="M55" i="1"/>
  <c r="M54" i="1"/>
  <c r="M53" i="1"/>
  <c r="M52" i="1"/>
  <c r="M51" i="1"/>
  <c r="M50" i="1"/>
  <c r="M42" i="1"/>
  <c r="M38" i="1"/>
  <c r="M34" i="1"/>
  <c r="M30" i="1"/>
  <c r="M26" i="1"/>
  <c r="M22" i="1"/>
  <c r="AE18" i="1"/>
  <c r="AF18" i="1" s="1"/>
  <c r="AG18" i="1" s="1"/>
  <c r="M18" i="1" s="1"/>
  <c r="AE14" i="1"/>
  <c r="AF14" i="1" s="1"/>
  <c r="AG14" i="1" s="1"/>
  <c r="M14" i="1" s="1"/>
  <c r="AE10" i="1"/>
  <c r="AF10" i="1" s="1"/>
  <c r="AG10" i="1" s="1"/>
  <c r="M10" i="1" s="1"/>
  <c r="M43" i="1"/>
  <c r="U43" i="1" s="1"/>
  <c r="M39" i="1"/>
  <c r="U39" i="1" s="1"/>
  <c r="M35" i="1"/>
  <c r="M31" i="1"/>
  <c r="M27" i="1"/>
  <c r="M23" i="1"/>
  <c r="U23" i="1" s="1"/>
  <c r="AE19" i="1"/>
  <c r="AF19" i="1" s="1"/>
  <c r="AG19" i="1" s="1"/>
  <c r="M19" i="1" s="1"/>
  <c r="M15" i="1"/>
  <c r="AE11" i="1"/>
  <c r="AF11" i="1" s="1"/>
  <c r="AG11" i="1" s="1"/>
  <c r="M11" i="1" s="1"/>
  <c r="M49" i="1"/>
  <c r="M48" i="1"/>
  <c r="M47" i="1"/>
  <c r="M46" i="1"/>
  <c r="M45" i="1"/>
  <c r="AE44" i="1"/>
  <c r="AF44" i="1" s="1"/>
  <c r="AG44" i="1" s="1"/>
  <c r="M44" i="1" s="1"/>
  <c r="M41" i="1"/>
  <c r="M40" i="1"/>
  <c r="M37" i="1"/>
  <c r="M36" i="1"/>
  <c r="M33" i="1"/>
  <c r="AE32" i="1"/>
  <c r="AF32" i="1" s="1"/>
  <c r="AG32" i="1" s="1"/>
  <c r="M32" i="1" s="1"/>
  <c r="M29" i="1"/>
  <c r="M28" i="1"/>
  <c r="M25" i="1"/>
  <c r="M24" i="1"/>
  <c r="M21" i="1"/>
  <c r="AE20" i="1"/>
  <c r="AF20" i="1" s="1"/>
  <c r="AG20" i="1" s="1"/>
  <c r="M20" i="1" s="1"/>
  <c r="M17" i="1"/>
  <c r="AE16" i="1"/>
  <c r="AF16" i="1" s="1"/>
  <c r="AG16" i="1" s="1"/>
  <c r="M16" i="1" s="1"/>
  <c r="M13" i="1"/>
  <c r="U13" i="1" s="1"/>
  <c r="AE12" i="1"/>
  <c r="AF12" i="1" s="1"/>
  <c r="AG12" i="1" s="1"/>
  <c r="M12" i="1" s="1"/>
  <c r="AC9" i="1"/>
  <c r="AD9" i="1" s="1"/>
  <c r="AE9" i="1" s="1"/>
  <c r="AF9" i="1" s="1"/>
  <c r="AG9" i="1" s="1"/>
  <c r="M9" i="1" s="1"/>
  <c r="AE8" i="1"/>
  <c r="AF8" i="1" s="1"/>
  <c r="AG8" i="1" s="1"/>
  <c r="M8" i="1" s="1"/>
  <c r="AC7" i="1"/>
  <c r="AD7" i="1" s="1"/>
  <c r="AE7" i="1" s="1"/>
  <c r="AF7" i="1" s="1"/>
  <c r="AG7" i="1" s="1"/>
  <c r="M7" i="1" s="1"/>
  <c r="AE5" i="1"/>
  <c r="AF5" i="1" s="1"/>
  <c r="AG5" i="1" s="1"/>
  <c r="M5" i="1" s="1"/>
  <c r="U4" i="1" s="1"/>
  <c r="AB4" i="1"/>
  <c r="AC4" i="1" s="1"/>
  <c r="AD4" i="1" s="1"/>
  <c r="AE4" i="1" s="1"/>
  <c r="AF4" i="1" s="1"/>
  <c r="AG4" i="1" s="1"/>
  <c r="M4" i="1" s="1"/>
  <c r="AC16" i="9"/>
  <c r="AD16" i="9" s="1"/>
  <c r="AE16" i="9" s="1"/>
  <c r="AF16" i="9" s="1"/>
  <c r="AG16" i="9" s="1"/>
  <c r="M16" i="9" s="1"/>
  <c r="AC36" i="9"/>
  <c r="AD36" i="9" s="1"/>
  <c r="AE36" i="9" s="1"/>
  <c r="AF36" i="9" s="1"/>
  <c r="AG36" i="9" s="1"/>
  <c r="M36" i="9" s="1"/>
  <c r="AC27" i="9"/>
  <c r="AD27" i="9" s="1"/>
  <c r="AE27" i="9" s="1"/>
  <c r="AF27" i="9" s="1"/>
  <c r="AG27" i="9" s="1"/>
  <c r="M27" i="9" s="1"/>
  <c r="AC29" i="9"/>
  <c r="AD29" i="9" s="1"/>
  <c r="AE29" i="9" s="1"/>
  <c r="AF29" i="9" s="1"/>
  <c r="AG29" i="9" s="1"/>
  <c r="M29" i="9" s="1"/>
  <c r="AC32" i="9"/>
  <c r="AD32" i="9" s="1"/>
  <c r="AE32" i="9" s="1"/>
  <c r="AF32" i="9" s="1"/>
  <c r="AG32" i="9" s="1"/>
  <c r="M32" i="9" s="1"/>
  <c r="AC34" i="9"/>
  <c r="AD34" i="9" s="1"/>
  <c r="AE34" i="9" s="1"/>
  <c r="AF34" i="9" s="1"/>
  <c r="AG34" i="9" s="1"/>
  <c r="M34" i="9" s="1"/>
  <c r="AE39" i="9"/>
  <c r="AF39" i="9" s="1"/>
  <c r="AG39" i="9" s="1"/>
  <c r="M39" i="9" s="1"/>
  <c r="AE10" i="9"/>
  <c r="AF10" i="9" s="1"/>
  <c r="AG10" i="9" s="1"/>
  <c r="M10" i="9" s="1"/>
  <c r="AE25" i="9"/>
  <c r="AF25" i="9" s="1"/>
  <c r="AG25" i="9" s="1"/>
  <c r="M25" i="9" s="1"/>
  <c r="AE21" i="9"/>
  <c r="AF21" i="9" s="1"/>
  <c r="AG21" i="9" s="1"/>
  <c r="M21" i="9" s="1"/>
  <c r="AE17" i="9"/>
  <c r="AF17" i="9" s="1"/>
  <c r="AG17" i="9" s="1"/>
  <c r="M17" i="9" s="1"/>
  <c r="AE13" i="9"/>
  <c r="AF13" i="9" s="1"/>
  <c r="AG13" i="9" s="1"/>
  <c r="M13" i="9" s="1"/>
  <c r="AE7" i="9"/>
  <c r="AF7" i="9" s="1"/>
  <c r="AG7" i="9" s="1"/>
  <c r="M7" i="9" s="1"/>
  <c r="AE35" i="9"/>
  <c r="AF35" i="9" s="1"/>
  <c r="AG35" i="9" s="1"/>
  <c r="M35" i="9" s="1"/>
  <c r="AE28" i="9"/>
  <c r="AF28" i="9" s="1"/>
  <c r="AG28" i="9" s="1"/>
  <c r="M28" i="9" s="1"/>
  <c r="AE22" i="9"/>
  <c r="AF22" i="9" s="1"/>
  <c r="AG22" i="9" s="1"/>
  <c r="M22" i="9" s="1"/>
  <c r="AE8" i="9"/>
  <c r="AF8" i="9" s="1"/>
  <c r="AG8" i="9" s="1"/>
  <c r="M8" i="9" s="1"/>
  <c r="AE42" i="9"/>
  <c r="AF42" i="9" s="1"/>
  <c r="AG42" i="9" s="1"/>
  <c r="M42" i="9" s="1"/>
  <c r="AE40" i="9"/>
  <c r="AF40" i="9" s="1"/>
  <c r="AG40" i="9" s="1"/>
  <c r="M40" i="9" s="1"/>
  <c r="AE38" i="9"/>
  <c r="AF38" i="9" s="1"/>
  <c r="AG38" i="9" s="1"/>
  <c r="M38" i="9" s="1"/>
  <c r="AE31" i="9"/>
  <c r="AF31" i="9" s="1"/>
  <c r="AG31" i="9" s="1"/>
  <c r="M31" i="9" s="1"/>
  <c r="AC41" i="9"/>
  <c r="AD41" i="9" s="1"/>
  <c r="AE41" i="9" s="1"/>
  <c r="AF41" i="9" s="1"/>
  <c r="AG41" i="9" s="1"/>
  <c r="M41" i="9" s="1"/>
  <c r="AC39" i="9"/>
  <c r="AD39" i="9" s="1"/>
  <c r="AC37" i="9"/>
  <c r="AD37" i="9" s="1"/>
  <c r="AE37" i="9" s="1"/>
  <c r="AF37" i="9" s="1"/>
  <c r="AG37" i="9" s="1"/>
  <c r="M37" i="9" s="1"/>
  <c r="AC33" i="9"/>
  <c r="AD33" i="9" s="1"/>
  <c r="AE33" i="9" s="1"/>
  <c r="AF33" i="9" s="1"/>
  <c r="AG33" i="9" s="1"/>
  <c r="M33" i="9" s="1"/>
  <c r="AE30" i="9"/>
  <c r="AF30" i="9" s="1"/>
  <c r="AG30" i="9" s="1"/>
  <c r="M30" i="9" s="1"/>
  <c r="AC26" i="9"/>
  <c r="AD26" i="9" s="1"/>
  <c r="AE26" i="9" s="1"/>
  <c r="AF26" i="9" s="1"/>
  <c r="AG26" i="9" s="1"/>
  <c r="M26" i="9" s="1"/>
  <c r="AC24" i="9"/>
  <c r="AD24" i="9" s="1"/>
  <c r="AE24" i="9" s="1"/>
  <c r="AF24" i="9" s="1"/>
  <c r="AG24" i="9" s="1"/>
  <c r="M24" i="9" s="1"/>
  <c r="AE23" i="9"/>
  <c r="AF23" i="9" s="1"/>
  <c r="AG23" i="9" s="1"/>
  <c r="M23" i="9" s="1"/>
  <c r="AE19" i="9"/>
  <c r="AF19" i="9" s="1"/>
  <c r="AG19" i="9" s="1"/>
  <c r="M19" i="9" s="1"/>
  <c r="AE15" i="9"/>
  <c r="AF15" i="9" s="1"/>
  <c r="AG15" i="9" s="1"/>
  <c r="M15" i="9" s="1"/>
  <c r="AE11" i="9"/>
  <c r="AF11" i="9" s="1"/>
  <c r="AG11" i="9" s="1"/>
  <c r="M11" i="9" s="1"/>
  <c r="AC10" i="9"/>
  <c r="AD10" i="9" s="1"/>
  <c r="AE9" i="9"/>
  <c r="AF9" i="9" s="1"/>
  <c r="AG9" i="9" s="1"/>
  <c r="M9" i="9" s="1"/>
  <c r="AC6" i="9"/>
  <c r="AD6" i="9" s="1"/>
  <c r="AE6" i="9" s="1"/>
  <c r="AF6" i="9" s="1"/>
  <c r="AG6" i="9" s="1"/>
  <c r="M6" i="9" s="1"/>
  <c r="AE5" i="9"/>
  <c r="AF5" i="9" s="1"/>
  <c r="AG5" i="9" s="1"/>
  <c r="M5" i="9" s="1"/>
  <c r="AC4" i="9"/>
  <c r="AD4" i="9" s="1"/>
  <c r="AE4" i="9" s="1"/>
  <c r="AF4" i="9" s="1"/>
  <c r="AG4" i="9" s="1"/>
  <c r="M4" i="9" s="1"/>
  <c r="AE50" i="8"/>
  <c r="AF50" i="8" s="1"/>
  <c r="AG50" i="8" s="1"/>
  <c r="M50" i="8" s="1"/>
  <c r="AE34" i="8"/>
  <c r="AF34" i="8" s="1"/>
  <c r="AG34" i="8" s="1"/>
  <c r="M34" i="8" s="1"/>
  <c r="AC43" i="8"/>
  <c r="AD43" i="8" s="1"/>
  <c r="AE43" i="8" s="1"/>
  <c r="AF43" i="8" s="1"/>
  <c r="AG43" i="8" s="1"/>
  <c r="M43" i="8" s="1"/>
  <c r="AC37" i="8"/>
  <c r="AD37" i="8" s="1"/>
  <c r="AE37" i="8" s="1"/>
  <c r="AF37" i="8" s="1"/>
  <c r="AG37" i="8" s="1"/>
  <c r="M37" i="8" s="1"/>
  <c r="AC14" i="8"/>
  <c r="AD14" i="8" s="1"/>
  <c r="AE14" i="8" s="1"/>
  <c r="AF14" i="8" s="1"/>
  <c r="AC9" i="8"/>
  <c r="AD9" i="8" s="1"/>
  <c r="AE9" i="8" s="1"/>
  <c r="AF9" i="8" s="1"/>
  <c r="AG9" i="8" s="1"/>
  <c r="M9" i="8" s="1"/>
  <c r="AC47" i="8"/>
  <c r="AD47" i="8" s="1"/>
  <c r="AE47" i="8" s="1"/>
  <c r="AF47" i="8" s="1"/>
  <c r="AG47" i="8" s="1"/>
  <c r="M47" i="8" s="1"/>
  <c r="AE44" i="8"/>
  <c r="AF44" i="8" s="1"/>
  <c r="AG44" i="8" s="1"/>
  <c r="M44" i="8" s="1"/>
  <c r="AC41" i="8"/>
  <c r="AD41" i="8" s="1"/>
  <c r="AE41" i="8" s="1"/>
  <c r="AF41" i="8" s="1"/>
  <c r="AG41" i="8" s="1"/>
  <c r="M41" i="8" s="1"/>
  <c r="AC31" i="8"/>
  <c r="AD31" i="8" s="1"/>
  <c r="AE31" i="8" s="1"/>
  <c r="AF31" i="8" s="1"/>
  <c r="AG31" i="8" s="1"/>
  <c r="M31" i="8" s="1"/>
  <c r="AC29" i="8"/>
  <c r="AD29" i="8" s="1"/>
  <c r="AE29" i="8" s="1"/>
  <c r="AF29" i="8" s="1"/>
  <c r="AG29" i="8" s="1"/>
  <c r="M29" i="8" s="1"/>
  <c r="AE20" i="8"/>
  <c r="AF20" i="8" s="1"/>
  <c r="AG20" i="8" s="1"/>
  <c r="M20" i="8" s="1"/>
  <c r="AC18" i="8"/>
  <c r="AD18" i="8" s="1"/>
  <c r="AE18" i="8" s="1"/>
  <c r="AF18" i="8" s="1"/>
  <c r="AG18" i="8" s="1"/>
  <c r="M18" i="8" s="1"/>
  <c r="AC13" i="8"/>
  <c r="AD13" i="8" s="1"/>
  <c r="AE13" i="8" s="1"/>
  <c r="AF13" i="8" s="1"/>
  <c r="AG13" i="8" s="1"/>
  <c r="M13" i="8" s="1"/>
  <c r="AC25" i="8"/>
  <c r="AD25" i="8" s="1"/>
  <c r="AE25" i="8" s="1"/>
  <c r="AF25" i="8" s="1"/>
  <c r="AG25" i="8" s="1"/>
  <c r="M25" i="8" s="1"/>
  <c r="AC51" i="8"/>
  <c r="AD51" i="8" s="1"/>
  <c r="AE51" i="8" s="1"/>
  <c r="AF51" i="8" s="1"/>
  <c r="AG51" i="8" s="1"/>
  <c r="M51" i="8" s="1"/>
  <c r="AE48" i="8"/>
  <c r="AF48" i="8" s="1"/>
  <c r="AG48" i="8" s="1"/>
  <c r="M48" i="8" s="1"/>
  <c r="AC45" i="8"/>
  <c r="AD45" i="8" s="1"/>
  <c r="AE45" i="8" s="1"/>
  <c r="AF45" i="8" s="1"/>
  <c r="AG45" i="8" s="1"/>
  <c r="M45" i="8" s="1"/>
  <c r="AE42" i="8"/>
  <c r="AF42" i="8" s="1"/>
  <c r="AG42" i="8" s="1"/>
  <c r="M42" i="8" s="1"/>
  <c r="AC35" i="8"/>
  <c r="AD35" i="8" s="1"/>
  <c r="AE35" i="8" s="1"/>
  <c r="AF35" i="8" s="1"/>
  <c r="AG35" i="8" s="1"/>
  <c r="M35" i="8" s="1"/>
  <c r="AE32" i="8"/>
  <c r="AF32" i="8" s="1"/>
  <c r="AG32" i="8" s="1"/>
  <c r="M32" i="8" s="1"/>
  <c r="AE24" i="8"/>
  <c r="AF24" i="8" s="1"/>
  <c r="AG24" i="8" s="1"/>
  <c r="M24" i="8" s="1"/>
  <c r="AC22" i="8"/>
  <c r="AD22" i="8" s="1"/>
  <c r="AE22" i="8" s="1"/>
  <c r="AF22" i="8" s="1"/>
  <c r="AG22" i="8" s="1"/>
  <c r="M22" i="8" s="1"/>
  <c r="AC17" i="8"/>
  <c r="AD17" i="8" s="1"/>
  <c r="AE17" i="8" s="1"/>
  <c r="AF17" i="8" s="1"/>
  <c r="AG17" i="8" s="1"/>
  <c r="M17" i="8" s="1"/>
  <c r="AE8" i="8"/>
  <c r="AF8" i="8" s="1"/>
  <c r="AG8" i="8" s="1"/>
  <c r="M8" i="8" s="1"/>
  <c r="AC6" i="8"/>
  <c r="AD6" i="8" s="1"/>
  <c r="AE6" i="8" s="1"/>
  <c r="AF6" i="8" s="1"/>
  <c r="AG6" i="8" s="1"/>
  <c r="M6" i="8" s="1"/>
  <c r="AE54" i="8"/>
  <c r="AF54" i="8" s="1"/>
  <c r="AG54" i="8" s="1"/>
  <c r="M54" i="8" s="1"/>
  <c r="AC49" i="8"/>
  <c r="AD49" i="8" s="1"/>
  <c r="AE49" i="8" s="1"/>
  <c r="AF49" i="8" s="1"/>
  <c r="AG49" i="8" s="1"/>
  <c r="M49" i="8" s="1"/>
  <c r="AE46" i="8"/>
  <c r="AF46" i="8" s="1"/>
  <c r="AG46" i="8" s="1"/>
  <c r="M46" i="8" s="1"/>
  <c r="AC39" i="8"/>
  <c r="AD39" i="8" s="1"/>
  <c r="AE39" i="8" s="1"/>
  <c r="AF39" i="8" s="1"/>
  <c r="AG39" i="8" s="1"/>
  <c r="M39" i="8" s="1"/>
  <c r="AC33" i="8"/>
  <c r="AD33" i="8" s="1"/>
  <c r="AE33" i="8" s="1"/>
  <c r="AF33" i="8" s="1"/>
  <c r="AG33" i="8" s="1"/>
  <c r="M33" i="8" s="1"/>
  <c r="AE30" i="8"/>
  <c r="AF30" i="8" s="1"/>
  <c r="AG30" i="8" s="1"/>
  <c r="M30" i="8" s="1"/>
  <c r="AC26" i="8"/>
  <c r="AD26" i="8" s="1"/>
  <c r="AE26" i="8" s="1"/>
  <c r="AF26" i="8" s="1"/>
  <c r="AG26" i="8" s="1"/>
  <c r="M26" i="8" s="1"/>
  <c r="AC21" i="8"/>
  <c r="AD21" i="8" s="1"/>
  <c r="AE21" i="8" s="1"/>
  <c r="AF21" i="8" s="1"/>
  <c r="AG21" i="8" s="1"/>
  <c r="M21" i="8" s="1"/>
  <c r="AC10" i="8"/>
  <c r="AD10" i="8" s="1"/>
  <c r="AE10" i="8" s="1"/>
  <c r="AF10" i="8" s="1"/>
  <c r="AG10" i="8" s="1"/>
  <c r="M10" i="8" s="1"/>
  <c r="AC5" i="8"/>
  <c r="AD5" i="8" s="1"/>
  <c r="AE5" i="8" s="1"/>
  <c r="AF5" i="8" s="1"/>
  <c r="AG5" i="8" s="1"/>
  <c r="M5" i="8" s="1"/>
  <c r="AE27" i="8"/>
  <c r="AF27" i="8" s="1"/>
  <c r="AG27" i="8" s="1"/>
  <c r="M27" i="8" s="1"/>
  <c r="AE23" i="8"/>
  <c r="AF23" i="8" s="1"/>
  <c r="AG23" i="8" s="1"/>
  <c r="M23" i="8" s="1"/>
  <c r="AE19" i="8"/>
  <c r="AF19" i="8" s="1"/>
  <c r="AG19" i="8" s="1"/>
  <c r="M19" i="8" s="1"/>
  <c r="AE15" i="8"/>
  <c r="AF15" i="8" s="1"/>
  <c r="AG15" i="8" s="1"/>
  <c r="M15" i="8" s="1"/>
  <c r="AE11" i="8"/>
  <c r="AF11" i="8" s="1"/>
  <c r="AG11" i="8" s="1"/>
  <c r="M11" i="8" s="1"/>
  <c r="AE7" i="8"/>
  <c r="AF7" i="8" s="1"/>
  <c r="AG7" i="8" s="1"/>
  <c r="M7" i="8" s="1"/>
  <c r="AP46" i="4" l="1"/>
  <c r="AQ46" i="4" s="1"/>
  <c r="AR46" i="4" s="1"/>
  <c r="M46" i="4" s="1"/>
  <c r="AP7" i="4"/>
  <c r="AQ7" i="4" s="1"/>
  <c r="AR7" i="4" s="1"/>
  <c r="M7" i="4" s="1"/>
  <c r="Y42" i="10"/>
  <c r="Y54" i="10"/>
  <c r="Y16" i="10"/>
  <c r="Y14" i="11"/>
  <c r="Y16" i="11"/>
  <c r="Z16" i="11" s="1"/>
  <c r="AP45" i="7"/>
  <c r="AQ45" i="7" s="1"/>
  <c r="AR45" i="7" s="1"/>
  <c r="M45" i="7" s="1"/>
  <c r="Y24" i="11"/>
  <c r="AP17" i="5"/>
  <c r="AQ17" i="5" s="1"/>
  <c r="AR17" i="5" s="1"/>
  <c r="M17" i="5" s="1"/>
  <c r="AP5" i="4"/>
  <c r="AQ5" i="4" s="1"/>
  <c r="AR5" i="4" s="1"/>
  <c r="M5" i="4" s="1"/>
  <c r="AP6" i="4"/>
  <c r="AQ6" i="4" s="1"/>
  <c r="AR6" i="4" s="1"/>
  <c r="M6" i="4" s="1"/>
  <c r="Y36" i="10"/>
  <c r="Z36" i="10" s="1"/>
  <c r="R36" i="10"/>
  <c r="Y12" i="13"/>
  <c r="Z12" i="13" s="1"/>
  <c r="Y32" i="11"/>
  <c r="Z32" i="11" s="1"/>
  <c r="Y26" i="13"/>
  <c r="Z26" i="13" s="1"/>
  <c r="Y24" i="13"/>
  <c r="AD24" i="13" s="1"/>
  <c r="AP38" i="6"/>
  <c r="AQ38" i="6" s="1"/>
  <c r="AR38" i="6" s="1"/>
  <c r="M38" i="6" s="1"/>
  <c r="Y38" i="11"/>
  <c r="Z38" i="11" s="1"/>
  <c r="AP15" i="5"/>
  <c r="AQ15" i="5" s="1"/>
  <c r="AR15" i="5" s="1"/>
  <c r="M15" i="5" s="1"/>
  <c r="AP35" i="5"/>
  <c r="AQ35" i="5" s="1"/>
  <c r="AR35" i="5" s="1"/>
  <c r="M35" i="5" s="1"/>
  <c r="Y14" i="13"/>
  <c r="Z14" i="13" s="1"/>
  <c r="P24" i="12"/>
  <c r="Q24" i="12"/>
  <c r="Q35" i="12"/>
  <c r="P35" i="12"/>
  <c r="AH40" i="12"/>
  <c r="O40" i="12" s="1"/>
  <c r="AH9" i="12"/>
  <c r="O9" i="12" s="1"/>
  <c r="AH22" i="12"/>
  <c r="O22" i="12" s="1"/>
  <c r="AH7" i="12"/>
  <c r="O7" i="12" s="1"/>
  <c r="AH20" i="12"/>
  <c r="O20" i="12" s="1"/>
  <c r="AH17" i="12"/>
  <c r="O17" i="12" s="1"/>
  <c r="AH51" i="12"/>
  <c r="O51" i="12" s="1"/>
  <c r="AH18" i="12"/>
  <c r="O18" i="12" s="1"/>
  <c r="AH25" i="12"/>
  <c r="O25" i="12" s="1"/>
  <c r="AH48" i="12"/>
  <c r="O48" i="12" s="1"/>
  <c r="AH13" i="12"/>
  <c r="O13" i="12" s="1"/>
  <c r="AH8" i="12"/>
  <c r="O8" i="12" s="1"/>
  <c r="AH49" i="12"/>
  <c r="O49" i="12" s="1"/>
  <c r="AH46" i="12"/>
  <c r="O46" i="12" s="1"/>
  <c r="AH23" i="12"/>
  <c r="O23" i="12" s="1"/>
  <c r="AH4" i="12"/>
  <c r="O4" i="12" s="1"/>
  <c r="AH45" i="12"/>
  <c r="O45" i="12" s="1"/>
  <c r="AH15" i="12"/>
  <c r="O15" i="12" s="1"/>
  <c r="AH6" i="12"/>
  <c r="O6" i="12" s="1"/>
  <c r="AH39" i="12"/>
  <c r="O39" i="12" s="1"/>
  <c r="AH44" i="12"/>
  <c r="O44" i="12" s="1"/>
  <c r="AH5" i="12"/>
  <c r="O5" i="12" s="1"/>
  <c r="AH10" i="12"/>
  <c r="O10" i="12" s="1"/>
  <c r="AH36" i="12"/>
  <c r="O36" i="12" s="1"/>
  <c r="R36" i="12" s="1"/>
  <c r="AH14" i="12"/>
  <c r="O14" i="12" s="1"/>
  <c r="AH30" i="12"/>
  <c r="O30" i="12" s="1"/>
  <c r="R30" i="12" s="1"/>
  <c r="AH34" i="12"/>
  <c r="O34" i="12" s="1"/>
  <c r="R34" i="12" s="1"/>
  <c r="AH29" i="12"/>
  <c r="O29" i="12" s="1"/>
  <c r="AH28" i="12"/>
  <c r="O28" i="12" s="1"/>
  <c r="AH31" i="12"/>
  <c r="O31" i="12" s="1"/>
  <c r="AH12" i="12"/>
  <c r="O12" i="12" s="1"/>
  <c r="AH54" i="12"/>
  <c r="O54" i="12" s="1"/>
  <c r="AH42" i="12"/>
  <c r="O42" i="12" s="1"/>
  <c r="AH21" i="12"/>
  <c r="O21" i="12" s="1"/>
  <c r="AH16" i="12"/>
  <c r="O16" i="12" s="1"/>
  <c r="AH32" i="12"/>
  <c r="O32" i="12" s="1"/>
  <c r="R32" i="12" s="1"/>
  <c r="AH52" i="12"/>
  <c r="O52" i="12" s="1"/>
  <c r="AH43" i="12"/>
  <c r="O43" i="12" s="1"/>
  <c r="AH19" i="12"/>
  <c r="O19" i="12" s="1"/>
  <c r="AH33" i="12"/>
  <c r="O33" i="12" s="1"/>
  <c r="AH53" i="12"/>
  <c r="O53" i="12" s="1"/>
  <c r="AH50" i="12"/>
  <c r="O50" i="12" s="1"/>
  <c r="AH37" i="12"/>
  <c r="O37" i="12" s="1"/>
  <c r="AH47" i="12"/>
  <c r="O47" i="12" s="1"/>
  <c r="AH11" i="12"/>
  <c r="O11" i="12" s="1"/>
  <c r="AH41" i="12"/>
  <c r="O41" i="12" s="1"/>
  <c r="AH27" i="12"/>
  <c r="O27" i="12" s="1"/>
  <c r="AH38" i="12"/>
  <c r="O38" i="12" s="1"/>
  <c r="AH26" i="12"/>
  <c r="O26" i="12" s="1"/>
  <c r="AP42" i="7"/>
  <c r="AQ42" i="7" s="1"/>
  <c r="AR42" i="7" s="1"/>
  <c r="M42" i="7" s="1"/>
  <c r="Z26" i="11"/>
  <c r="AD26" i="11"/>
  <c r="Y34" i="11"/>
  <c r="Y6" i="10"/>
  <c r="Y30" i="11"/>
  <c r="Y20" i="11"/>
  <c r="Y30" i="10"/>
  <c r="AD16" i="11"/>
  <c r="Y24" i="10"/>
  <c r="Y28" i="11"/>
  <c r="Y22" i="13"/>
  <c r="Z22" i="13" s="1"/>
  <c r="Y28" i="13"/>
  <c r="Z28" i="13" s="1"/>
  <c r="Q32" i="10"/>
  <c r="Y32" i="10"/>
  <c r="Y46" i="10"/>
  <c r="Y14" i="10"/>
  <c r="AD16" i="10"/>
  <c r="Z16" i="10"/>
  <c r="Y8" i="10"/>
  <c r="Y16" i="13"/>
  <c r="AD16" i="13" s="1"/>
  <c r="Y12" i="10"/>
  <c r="Y4" i="10"/>
  <c r="AD54" i="10"/>
  <c r="Z54" i="10"/>
  <c r="Y42" i="13"/>
  <c r="Z42" i="13" s="1"/>
  <c r="Y50" i="10"/>
  <c r="Y36" i="11"/>
  <c r="Y40" i="10"/>
  <c r="Y28" i="10"/>
  <c r="Y40" i="13"/>
  <c r="AD40" i="13" s="1"/>
  <c r="Y20" i="10"/>
  <c r="Z24" i="11"/>
  <c r="AD24" i="11"/>
  <c r="Y44" i="10"/>
  <c r="Z42" i="10"/>
  <c r="AD42" i="10"/>
  <c r="Y10" i="10"/>
  <c r="Y34" i="10"/>
  <c r="Z14" i="11"/>
  <c r="AD14" i="11"/>
  <c r="Y18" i="11"/>
  <c r="Y26" i="10"/>
  <c r="Y18" i="10"/>
  <c r="Y22" i="10"/>
  <c r="Y40" i="11"/>
  <c r="Y48" i="10"/>
  <c r="Y52" i="10"/>
  <c r="Y22" i="11"/>
  <c r="Y38" i="10"/>
  <c r="Y42" i="11"/>
  <c r="Y30" i="13"/>
  <c r="AD30" i="13" s="1"/>
  <c r="AP9" i="5"/>
  <c r="AQ9" i="5" s="1"/>
  <c r="AR9" i="5" s="1"/>
  <c r="M9" i="5" s="1"/>
  <c r="AP16" i="5"/>
  <c r="AQ16" i="5" s="1"/>
  <c r="AR16" i="5" s="1"/>
  <c r="M16" i="5" s="1"/>
  <c r="AP32" i="7"/>
  <c r="AQ32" i="7" s="1"/>
  <c r="AR32" i="7" s="1"/>
  <c r="M32" i="7" s="1"/>
  <c r="AP44" i="5"/>
  <c r="AQ44" i="5" s="1"/>
  <c r="AR44" i="5" s="1"/>
  <c r="M44" i="5" s="1"/>
  <c r="Y4" i="13"/>
  <c r="Y18" i="13"/>
  <c r="AD42" i="13"/>
  <c r="Y32" i="13"/>
  <c r="Y20" i="13"/>
  <c r="Y38" i="13"/>
  <c r="Y10" i="13"/>
  <c r="Y36" i="13"/>
  <c r="Y8" i="13"/>
  <c r="Y34" i="13"/>
  <c r="Y6" i="13"/>
  <c r="AP33" i="6"/>
  <c r="AQ33" i="6" s="1"/>
  <c r="AR33" i="6" s="1"/>
  <c r="M33" i="6" s="1"/>
  <c r="AP32" i="6"/>
  <c r="AQ32" i="6" s="1"/>
  <c r="AR32" i="6" s="1"/>
  <c r="M32" i="6" s="1"/>
  <c r="AP36" i="5"/>
  <c r="AQ36" i="5" s="1"/>
  <c r="AR36" i="5" s="1"/>
  <c r="M36" i="5" s="1"/>
  <c r="AP11" i="4"/>
  <c r="AQ11" i="4" s="1"/>
  <c r="AR11" i="4" s="1"/>
  <c r="M11" i="4" s="1"/>
  <c r="AP19" i="4"/>
  <c r="AQ19" i="4" s="1"/>
  <c r="AR19" i="4" s="1"/>
  <c r="M19" i="4" s="1"/>
  <c r="AP18" i="4"/>
  <c r="AQ18" i="4" s="1"/>
  <c r="AR18" i="4" s="1"/>
  <c r="M18" i="4" s="1"/>
  <c r="AP40" i="4"/>
  <c r="AQ40" i="4" s="1"/>
  <c r="AR40" i="4" s="1"/>
  <c r="M40" i="4" s="1"/>
  <c r="AP42" i="4"/>
  <c r="AQ42" i="4" s="1"/>
  <c r="AR42" i="4" s="1"/>
  <c r="M42" i="4" s="1"/>
  <c r="AP15" i="4"/>
  <c r="AQ15" i="4" s="1"/>
  <c r="AR15" i="4" s="1"/>
  <c r="M15" i="4" s="1"/>
  <c r="AP26" i="4"/>
  <c r="AQ26" i="4" s="1"/>
  <c r="AR26" i="4" s="1"/>
  <c r="M26" i="4" s="1"/>
  <c r="AP30" i="4"/>
  <c r="AQ30" i="4" s="1"/>
  <c r="AR30" i="4" s="1"/>
  <c r="M30" i="4" s="1"/>
  <c r="AP36" i="4"/>
  <c r="AQ36" i="4" s="1"/>
  <c r="AR36" i="4" s="1"/>
  <c r="M36" i="4" s="1"/>
  <c r="AP38" i="4"/>
  <c r="AQ38" i="4" s="1"/>
  <c r="AR38" i="4" s="1"/>
  <c r="M38" i="4" s="1"/>
  <c r="AP23" i="4"/>
  <c r="AQ23" i="4" s="1"/>
  <c r="AR23" i="4" s="1"/>
  <c r="M23" i="4" s="1"/>
  <c r="AP20" i="4"/>
  <c r="AQ20" i="4" s="1"/>
  <c r="AR20" i="4" s="1"/>
  <c r="M20" i="4" s="1"/>
  <c r="AP13" i="4"/>
  <c r="AQ13" i="4" s="1"/>
  <c r="AR13" i="4" s="1"/>
  <c r="M13" i="4" s="1"/>
  <c r="U49" i="1"/>
  <c r="U51" i="1"/>
  <c r="U55" i="1"/>
  <c r="U37" i="1"/>
  <c r="V39" i="1"/>
  <c r="AI39" i="1"/>
  <c r="U33" i="1"/>
  <c r="V43" i="1"/>
  <c r="AI43" i="1"/>
  <c r="V4" i="1"/>
  <c r="AI4" i="1"/>
  <c r="U19" i="1"/>
  <c r="U35" i="1"/>
  <c r="U45" i="1"/>
  <c r="U11" i="1"/>
  <c r="U63" i="1"/>
  <c r="V63" i="1" s="1"/>
  <c r="AP31" i="6"/>
  <c r="AQ31" i="6" s="1"/>
  <c r="AR31" i="6" s="1"/>
  <c r="M31" i="6" s="1"/>
  <c r="N4" i="1"/>
  <c r="O4" i="1"/>
  <c r="U17" i="1"/>
  <c r="U41" i="1"/>
  <c r="U47" i="1"/>
  <c r="U15" i="1"/>
  <c r="V15" i="1" s="1"/>
  <c r="N10" i="1"/>
  <c r="U9" i="1"/>
  <c r="U53" i="1"/>
  <c r="U61" i="1"/>
  <c r="V61" i="1" s="1"/>
  <c r="U65" i="1"/>
  <c r="V65" i="1" s="1"/>
  <c r="V58" i="3"/>
  <c r="AI58" i="3"/>
  <c r="U60" i="3"/>
  <c r="U52" i="3"/>
  <c r="V50" i="3"/>
  <c r="AI50" i="3"/>
  <c r="U56" i="3"/>
  <c r="U54" i="3"/>
  <c r="U44" i="3"/>
  <c r="U46" i="3"/>
  <c r="U42" i="3"/>
  <c r="U48" i="3"/>
  <c r="AI40" i="3"/>
  <c r="V40" i="3"/>
  <c r="AI32" i="3"/>
  <c r="V32" i="3"/>
  <c r="V34" i="3"/>
  <c r="AI34" i="3"/>
  <c r="V38" i="3"/>
  <c r="AI38" i="3"/>
  <c r="U36" i="3"/>
  <c r="U30" i="3"/>
  <c r="AP8" i="7"/>
  <c r="AQ8" i="7" s="1"/>
  <c r="AR8" i="7" s="1"/>
  <c r="M8" i="7" s="1"/>
  <c r="AP33" i="5"/>
  <c r="AQ33" i="5" s="1"/>
  <c r="AR33" i="5" s="1"/>
  <c r="M33" i="5" s="1"/>
  <c r="U6" i="3"/>
  <c r="AI6" i="3" s="1"/>
  <c r="U14" i="3"/>
  <c r="AI14" i="3" s="1"/>
  <c r="U22" i="3"/>
  <c r="V22" i="3" s="1"/>
  <c r="U16" i="3"/>
  <c r="AP37" i="5"/>
  <c r="AQ37" i="5" s="1"/>
  <c r="AR37" i="5" s="1"/>
  <c r="M37" i="5" s="1"/>
  <c r="AP43" i="5"/>
  <c r="AQ43" i="5" s="1"/>
  <c r="AR43" i="5" s="1"/>
  <c r="M43" i="5" s="1"/>
  <c r="AI28" i="3"/>
  <c r="V28" i="3"/>
  <c r="AI22" i="3"/>
  <c r="U26" i="3"/>
  <c r="U24" i="3"/>
  <c r="U20" i="3"/>
  <c r="V16" i="3"/>
  <c r="AI16" i="3"/>
  <c r="U18" i="3"/>
  <c r="V14" i="3"/>
  <c r="U10" i="3"/>
  <c r="U8" i="3"/>
  <c r="U4" i="3"/>
  <c r="U12" i="3"/>
  <c r="V6" i="3"/>
  <c r="V18" i="3"/>
  <c r="AI18" i="3"/>
  <c r="U29" i="1"/>
  <c r="U27" i="1"/>
  <c r="U21" i="1"/>
  <c r="V23" i="1"/>
  <c r="AI23" i="1"/>
  <c r="U25" i="1"/>
  <c r="U31" i="1"/>
  <c r="V17" i="1"/>
  <c r="AI17" i="1"/>
  <c r="V13" i="1"/>
  <c r="AI13" i="1"/>
  <c r="AG14" i="8"/>
  <c r="M14" i="8" s="1"/>
  <c r="AP12" i="4"/>
  <c r="AQ12" i="4" s="1"/>
  <c r="AR12" i="4" s="1"/>
  <c r="M12" i="4" s="1"/>
  <c r="AP32" i="4"/>
  <c r="AQ32" i="4" s="1"/>
  <c r="AR32" i="4" s="1"/>
  <c r="M32" i="4" s="1"/>
  <c r="Q34" i="11"/>
  <c r="P34" i="11"/>
  <c r="P29" i="13"/>
  <c r="Q29" i="13"/>
  <c r="Q38" i="11"/>
  <c r="P38" i="11"/>
  <c r="Q39" i="11"/>
  <c r="P39" i="11"/>
  <c r="P30" i="11"/>
  <c r="Q30" i="11"/>
  <c r="P39" i="13"/>
  <c r="Q39" i="13"/>
  <c r="P40" i="10"/>
  <c r="Q40" i="10"/>
  <c r="P21" i="13"/>
  <c r="Q21" i="13"/>
  <c r="P20" i="10"/>
  <c r="Q20" i="10"/>
  <c r="P17" i="11"/>
  <c r="Q17" i="11"/>
  <c r="Q27" i="11"/>
  <c r="P27" i="11"/>
  <c r="P41" i="13"/>
  <c r="Q41" i="13"/>
  <c r="P40" i="11"/>
  <c r="Q40" i="11"/>
  <c r="P23" i="13"/>
  <c r="Q23" i="13"/>
  <c r="Q27" i="10"/>
  <c r="P27" i="10"/>
  <c r="Q37" i="11"/>
  <c r="P37" i="11"/>
  <c r="Q33" i="11"/>
  <c r="P33" i="11"/>
  <c r="P30" i="13"/>
  <c r="Q30" i="13"/>
  <c r="P29" i="11"/>
  <c r="Q29" i="11"/>
  <c r="P28" i="11"/>
  <c r="Q28" i="11"/>
  <c r="Q22" i="11"/>
  <c r="P22" i="11"/>
  <c r="P27" i="13"/>
  <c r="Q27" i="13"/>
  <c r="AP40" i="7"/>
  <c r="AQ40" i="7" s="1"/>
  <c r="AR40" i="7" s="1"/>
  <c r="M40" i="7" s="1"/>
  <c r="P42" i="11"/>
  <c r="Q42" i="11"/>
  <c r="P41" i="11"/>
  <c r="Q41" i="11"/>
  <c r="Q20" i="11"/>
  <c r="P20" i="11"/>
  <c r="P25" i="13"/>
  <c r="Q25" i="13"/>
  <c r="AP29" i="5"/>
  <c r="AQ29" i="5" s="1"/>
  <c r="AR29" i="5" s="1"/>
  <c r="M29" i="5" s="1"/>
  <c r="P22" i="13"/>
  <c r="Q22" i="13"/>
  <c r="Q32" i="11"/>
  <c r="P32" i="11"/>
  <c r="P19" i="13"/>
  <c r="Q19" i="13"/>
  <c r="Q25" i="11"/>
  <c r="P25" i="11"/>
  <c r="Q38" i="13"/>
  <c r="P38" i="13"/>
  <c r="P28" i="13"/>
  <c r="Q28" i="13"/>
  <c r="Q24" i="11"/>
  <c r="P24" i="11"/>
  <c r="Q19" i="11"/>
  <c r="P19" i="11"/>
  <c r="P37" i="13"/>
  <c r="Q37" i="13"/>
  <c r="AP44" i="4"/>
  <c r="AQ44" i="4" s="1"/>
  <c r="AR44" i="4" s="1"/>
  <c r="M44" i="4" s="1"/>
  <c r="AP35" i="6"/>
  <c r="AQ35" i="6" s="1"/>
  <c r="AR35" i="6" s="1"/>
  <c r="M35" i="6" s="1"/>
  <c r="P16" i="11"/>
  <c r="Q16" i="11"/>
  <c r="P36" i="13"/>
  <c r="Q36" i="13"/>
  <c r="Q35" i="11"/>
  <c r="P35" i="11"/>
  <c r="P35" i="13"/>
  <c r="Q35" i="13"/>
  <c r="P17" i="13"/>
  <c r="Q17" i="13"/>
  <c r="Q32" i="13"/>
  <c r="P32" i="13"/>
  <c r="AP16" i="4"/>
  <c r="AQ16" i="4" s="1"/>
  <c r="AR16" i="4" s="1"/>
  <c r="M16" i="4" s="1"/>
  <c r="AP41" i="5"/>
  <c r="AQ41" i="5" s="1"/>
  <c r="AR41" i="5" s="1"/>
  <c r="M41" i="5" s="1"/>
  <c r="AP28" i="6"/>
  <c r="AQ28" i="6" s="1"/>
  <c r="AR28" i="6" s="1"/>
  <c r="M28" i="6" s="1"/>
  <c r="P16" i="13"/>
  <c r="Q16" i="13"/>
  <c r="P33" i="13"/>
  <c r="Q33" i="13"/>
  <c r="P32" i="10"/>
  <c r="Q31" i="11"/>
  <c r="P31" i="11"/>
  <c r="P42" i="13"/>
  <c r="Q42" i="13"/>
  <c r="P34" i="13"/>
  <c r="Q34" i="13"/>
  <c r="AP36" i="6"/>
  <c r="AQ36" i="6" s="1"/>
  <c r="AR36" i="6" s="1"/>
  <c r="M36" i="6" s="1"/>
  <c r="AP16" i="7"/>
  <c r="AQ16" i="7" s="1"/>
  <c r="AR16" i="7" s="1"/>
  <c r="M16" i="7" s="1"/>
  <c r="Q26" i="11"/>
  <c r="P26" i="11"/>
  <c r="Q36" i="11"/>
  <c r="P36" i="11"/>
  <c r="P18" i="11"/>
  <c r="Q18" i="11"/>
  <c r="P40" i="13"/>
  <c r="Q40" i="13"/>
  <c r="Q26" i="13"/>
  <c r="P26" i="13"/>
  <c r="P18" i="13"/>
  <c r="Q18" i="13"/>
  <c r="Q20" i="13"/>
  <c r="P20" i="13"/>
  <c r="Q21" i="11"/>
  <c r="P21" i="11"/>
  <c r="Q23" i="11"/>
  <c r="P23" i="11"/>
  <c r="P24" i="13"/>
  <c r="Q24" i="13"/>
  <c r="P31" i="13"/>
  <c r="Q31" i="13"/>
  <c r="P13" i="13"/>
  <c r="Q13" i="13"/>
  <c r="P5" i="13"/>
  <c r="Q5" i="13"/>
  <c r="P12" i="13"/>
  <c r="Q12" i="13"/>
  <c r="P8" i="13"/>
  <c r="Q8" i="13"/>
  <c r="P4" i="13"/>
  <c r="Q4" i="13"/>
  <c r="P15" i="13"/>
  <c r="Q15" i="13"/>
  <c r="P11" i="13"/>
  <c r="Q11" i="13"/>
  <c r="P7" i="13"/>
  <c r="Q7" i="13"/>
  <c r="P9" i="13"/>
  <c r="Q9" i="13"/>
  <c r="P14" i="13"/>
  <c r="Q14" i="13"/>
  <c r="P10" i="13"/>
  <c r="Q10" i="13"/>
  <c r="P6" i="13"/>
  <c r="Q6" i="13"/>
  <c r="P13" i="11"/>
  <c r="Q13" i="11"/>
  <c r="P15" i="11"/>
  <c r="Q15" i="11"/>
  <c r="P14" i="11"/>
  <c r="Q14" i="11"/>
  <c r="P9" i="11"/>
  <c r="Q9" i="11"/>
  <c r="P7" i="11"/>
  <c r="Q7" i="11"/>
  <c r="P11" i="11"/>
  <c r="Q11" i="11"/>
  <c r="P5" i="11"/>
  <c r="Q5" i="11"/>
  <c r="Q54" i="10"/>
  <c r="P54" i="10"/>
  <c r="P33" i="10"/>
  <c r="Q33" i="10"/>
  <c r="P29" i="10"/>
  <c r="Q29" i="10"/>
  <c r="P21" i="10"/>
  <c r="Q21" i="10"/>
  <c r="P13" i="10"/>
  <c r="Q13" i="10"/>
  <c r="P17" i="10"/>
  <c r="Q17" i="10"/>
  <c r="Q9" i="10"/>
  <c r="P9" i="10"/>
  <c r="P25" i="10"/>
  <c r="Q25" i="10"/>
  <c r="Q10" i="10"/>
  <c r="P10" i="10"/>
  <c r="Q7" i="10"/>
  <c r="P7" i="10"/>
  <c r="Q8" i="10"/>
  <c r="P8" i="10"/>
  <c r="Q37" i="10"/>
  <c r="P37" i="10"/>
  <c r="Q42" i="10"/>
  <c r="P42" i="10"/>
  <c r="Q49" i="10"/>
  <c r="P49" i="10"/>
  <c r="Q15" i="10"/>
  <c r="P15" i="10"/>
  <c r="Q4" i="10"/>
  <c r="P4" i="10"/>
  <c r="P35" i="10"/>
  <c r="Q35" i="10"/>
  <c r="Q36" i="10"/>
  <c r="P36" i="10"/>
  <c r="Q23" i="10"/>
  <c r="P23" i="10"/>
  <c r="P47" i="10"/>
  <c r="Q47" i="10"/>
  <c r="Q19" i="10"/>
  <c r="P19" i="10"/>
  <c r="Q5" i="10"/>
  <c r="P5" i="10"/>
  <c r="Q18" i="10"/>
  <c r="P18" i="10"/>
  <c r="Q22" i="10"/>
  <c r="P22" i="10"/>
  <c r="Q6" i="10"/>
  <c r="P6" i="10"/>
  <c r="Q50" i="10"/>
  <c r="P50" i="10"/>
  <c r="P39" i="10"/>
  <c r="Q39" i="10"/>
  <c r="P43" i="10"/>
  <c r="Q43" i="10"/>
  <c r="Q16" i="10"/>
  <c r="P16" i="10"/>
  <c r="Q45" i="10"/>
  <c r="P45" i="10"/>
  <c r="Q12" i="10"/>
  <c r="P12" i="10"/>
  <c r="Q52" i="10"/>
  <c r="P52" i="10"/>
  <c r="P14" i="10"/>
  <c r="Q14" i="10"/>
  <c r="Q46" i="10"/>
  <c r="P46" i="10"/>
  <c r="Q48" i="10"/>
  <c r="P48" i="10"/>
  <c r="Q26" i="10"/>
  <c r="P26" i="10"/>
  <c r="P51" i="10"/>
  <c r="Q51" i="10"/>
  <c r="Q41" i="10"/>
  <c r="P41" i="10"/>
  <c r="P31" i="10"/>
  <c r="Q31" i="10"/>
  <c r="Q28" i="10"/>
  <c r="P28" i="10"/>
  <c r="P11" i="10"/>
  <c r="Q11" i="10"/>
  <c r="Q53" i="10"/>
  <c r="P53" i="10"/>
  <c r="Q44" i="10"/>
  <c r="P44" i="10"/>
  <c r="Q34" i="10"/>
  <c r="P34" i="10"/>
  <c r="Q38" i="10"/>
  <c r="P38" i="10"/>
  <c r="Q30" i="10"/>
  <c r="P30" i="10"/>
  <c r="Q24" i="10"/>
  <c r="P24" i="10"/>
  <c r="AP8" i="4"/>
  <c r="AQ8" i="4" s="1"/>
  <c r="AR8" i="4" s="1"/>
  <c r="M8" i="4" s="1"/>
  <c r="AP28" i="4"/>
  <c r="AQ28" i="4" s="1"/>
  <c r="AR28" i="4" s="1"/>
  <c r="M28" i="4" s="1"/>
  <c r="AP24" i="7"/>
  <c r="AQ24" i="7" s="1"/>
  <c r="AR24" i="7" s="1"/>
  <c r="M24" i="7" s="1"/>
  <c r="AP13" i="5"/>
  <c r="AQ13" i="5" s="1"/>
  <c r="AR13" i="5" s="1"/>
  <c r="M13" i="5" s="1"/>
  <c r="AP21" i="5"/>
  <c r="AQ21" i="5" s="1"/>
  <c r="AR21" i="5" s="1"/>
  <c r="M21" i="5" s="1"/>
  <c r="AN56" i="4"/>
  <c r="AO56" i="4" s="1"/>
  <c r="AP56" i="4" s="1"/>
  <c r="AQ56" i="4" s="1"/>
  <c r="AR56" i="4" s="1"/>
  <c r="M56" i="4" s="1"/>
  <c r="Z24" i="13" l="1"/>
  <c r="AD36" i="10"/>
  <c r="Z40" i="13"/>
  <c r="AD38" i="11"/>
  <c r="AD26" i="13"/>
  <c r="AD12" i="13"/>
  <c r="AD32" i="11"/>
  <c r="AD28" i="13"/>
  <c r="AD14" i="13"/>
  <c r="Z16" i="13"/>
  <c r="AD22" i="13"/>
  <c r="Q4" i="12"/>
  <c r="P4" i="12"/>
  <c r="P21" i="12"/>
  <c r="Q21" i="12"/>
  <c r="Q46" i="12"/>
  <c r="P46" i="12"/>
  <c r="P42" i="12"/>
  <c r="Q42" i="12"/>
  <c r="P49" i="12"/>
  <c r="Q49" i="12"/>
  <c r="P54" i="12"/>
  <c r="Q54" i="12"/>
  <c r="Q8" i="12"/>
  <c r="P8" i="12"/>
  <c r="P12" i="12"/>
  <c r="Q12" i="12"/>
  <c r="P13" i="12"/>
  <c r="Q13" i="12"/>
  <c r="Q31" i="12"/>
  <c r="P31" i="12"/>
  <c r="P48" i="12"/>
  <c r="Q48" i="12"/>
  <c r="P26" i="12"/>
  <c r="Q26" i="12"/>
  <c r="P28" i="12"/>
  <c r="Q28" i="12"/>
  <c r="P25" i="12"/>
  <c r="Q25" i="12"/>
  <c r="P38" i="12"/>
  <c r="Q38" i="12"/>
  <c r="P29" i="12"/>
  <c r="Q29" i="12"/>
  <c r="P18" i="12"/>
  <c r="Q18" i="12"/>
  <c r="P23" i="12"/>
  <c r="Q23" i="12"/>
  <c r="P27" i="12"/>
  <c r="Q27" i="12"/>
  <c r="P34" i="12"/>
  <c r="Q34" i="12"/>
  <c r="P51" i="12"/>
  <c r="Q51" i="12"/>
  <c r="P20" i="12"/>
  <c r="Q20" i="12"/>
  <c r="P32" i="12"/>
  <c r="Q32" i="12"/>
  <c r="Q41" i="12"/>
  <c r="P41" i="12"/>
  <c r="P37" i="12"/>
  <c r="Q37" i="12"/>
  <c r="P10" i="12"/>
  <c r="Q10" i="12"/>
  <c r="P22" i="12"/>
  <c r="Q22" i="12"/>
  <c r="Q50" i="12"/>
  <c r="P50" i="12"/>
  <c r="P5" i="12"/>
  <c r="Q5" i="12"/>
  <c r="P9" i="12"/>
  <c r="Q9" i="12"/>
  <c r="P16" i="12"/>
  <c r="Q16" i="12"/>
  <c r="P53" i="12"/>
  <c r="Q53" i="12"/>
  <c r="P44" i="12"/>
  <c r="Q44" i="12"/>
  <c r="Q40" i="12"/>
  <c r="P40" i="12"/>
  <c r="Q30" i="12"/>
  <c r="P30" i="12"/>
  <c r="P11" i="12"/>
  <c r="Q11" i="12"/>
  <c r="P36" i="12"/>
  <c r="Q36" i="12"/>
  <c r="P33" i="12"/>
  <c r="Q33" i="12"/>
  <c r="P39" i="12"/>
  <c r="Q39" i="12"/>
  <c r="P14" i="12"/>
  <c r="Q14" i="12"/>
  <c r="P47" i="12"/>
  <c r="Q47" i="12"/>
  <c r="P19" i="12"/>
  <c r="Q19" i="12"/>
  <c r="P6" i="12"/>
  <c r="Q6" i="12"/>
  <c r="P17" i="12"/>
  <c r="Q17" i="12"/>
  <c r="P7" i="12"/>
  <c r="Q7" i="12"/>
  <c r="P43" i="12"/>
  <c r="Q43" i="12"/>
  <c r="P15" i="12"/>
  <c r="Q15" i="12"/>
  <c r="P52" i="12"/>
  <c r="Q52" i="12"/>
  <c r="Q45" i="12"/>
  <c r="P45" i="12"/>
  <c r="Y26" i="12"/>
  <c r="AD26" i="12" s="1"/>
  <c r="Y54" i="12"/>
  <c r="AD54" i="12" s="1"/>
  <c r="Y38" i="12"/>
  <c r="Y12" i="12"/>
  <c r="Z12" i="12" s="1"/>
  <c r="Y46" i="12"/>
  <c r="Y34" i="12"/>
  <c r="Z34" i="12" s="1"/>
  <c r="Y42" i="12"/>
  <c r="Z42" i="12" s="1"/>
  <c r="Y30" i="12"/>
  <c r="Z30" i="12" s="1"/>
  <c r="Y8" i="12"/>
  <c r="Z8" i="12" s="1"/>
  <c r="Y14" i="12"/>
  <c r="Y18" i="12"/>
  <c r="AD18" i="12" s="1"/>
  <c r="Y4" i="12"/>
  <c r="Z4" i="12" s="1"/>
  <c r="Y24" i="12"/>
  <c r="Z24" i="12" s="1"/>
  <c r="Y52" i="12"/>
  <c r="Z52" i="12" s="1"/>
  <c r="Y44" i="12"/>
  <c r="Y20" i="12"/>
  <c r="AD20" i="12" s="1"/>
  <c r="Y10" i="12"/>
  <c r="AD10" i="12" s="1"/>
  <c r="Y16" i="12"/>
  <c r="AD16" i="12" s="1"/>
  <c r="Y22" i="12"/>
  <c r="Z22" i="12" s="1"/>
  <c r="Y6" i="12"/>
  <c r="AD6" i="12" s="1"/>
  <c r="Y36" i="12"/>
  <c r="Z36" i="12" s="1"/>
  <c r="Y50" i="12"/>
  <c r="Z38" i="10"/>
  <c r="AD38" i="10"/>
  <c r="Z20" i="10"/>
  <c r="AD20" i="10"/>
  <c r="Z22" i="11"/>
  <c r="AD22" i="11"/>
  <c r="Z14" i="10"/>
  <c r="AD14" i="10"/>
  <c r="AD52" i="10"/>
  <c r="Z52" i="10"/>
  <c r="AD46" i="10"/>
  <c r="Z46" i="10"/>
  <c r="Z48" i="10"/>
  <c r="AD48" i="10"/>
  <c r="Z32" i="10"/>
  <c r="AD32" i="10"/>
  <c r="AD28" i="10"/>
  <c r="Z28" i="10"/>
  <c r="Z40" i="10"/>
  <c r="AD40" i="10"/>
  <c r="Z40" i="11"/>
  <c r="AD40" i="11"/>
  <c r="Z36" i="11"/>
  <c r="AD36" i="11"/>
  <c r="AD22" i="10"/>
  <c r="Z22" i="10"/>
  <c r="Z50" i="10"/>
  <c r="AD50" i="10"/>
  <c r="Z28" i="11"/>
  <c r="AD28" i="11"/>
  <c r="Z18" i="10"/>
  <c r="AD18" i="10"/>
  <c r="Z24" i="10"/>
  <c r="AD24" i="10"/>
  <c r="Z42" i="11"/>
  <c r="AD42" i="11"/>
  <c r="Z26" i="10"/>
  <c r="AD26" i="10"/>
  <c r="Z18" i="11"/>
  <c r="AD18" i="11"/>
  <c r="Z30" i="10"/>
  <c r="AD30" i="10"/>
  <c r="Z30" i="13"/>
  <c r="Z20" i="11"/>
  <c r="AD20" i="11"/>
  <c r="Z34" i="10"/>
  <c r="AD34" i="10"/>
  <c r="Z30" i="11"/>
  <c r="AD30" i="11"/>
  <c r="AD10" i="10"/>
  <c r="Z10" i="10"/>
  <c r="Z4" i="10"/>
  <c r="AD4" i="10"/>
  <c r="Z6" i="10"/>
  <c r="AD6" i="10"/>
  <c r="Z12" i="10"/>
  <c r="AD12" i="10"/>
  <c r="Z34" i="11"/>
  <c r="AD34" i="11"/>
  <c r="Z44" i="10"/>
  <c r="AD44" i="10"/>
  <c r="Z8" i="10"/>
  <c r="AD8" i="10"/>
  <c r="Z32" i="13"/>
  <c r="AD32" i="13"/>
  <c r="Z6" i="13"/>
  <c r="AD6" i="13"/>
  <c r="Z34" i="13"/>
  <c r="AD34" i="13"/>
  <c r="Z8" i="13"/>
  <c r="AD8" i="13"/>
  <c r="Z18" i="13"/>
  <c r="AD18" i="13"/>
  <c r="AD36" i="13"/>
  <c r="Z36" i="13"/>
  <c r="Z10" i="13"/>
  <c r="AD10" i="13"/>
  <c r="Z4" i="13"/>
  <c r="AD4" i="13"/>
  <c r="Z38" i="13"/>
  <c r="AD38" i="13"/>
  <c r="Z20" i="13"/>
  <c r="AD20" i="13"/>
  <c r="Z38" i="12"/>
  <c r="AD38" i="12"/>
  <c r="V55" i="1"/>
  <c r="AI55" i="1"/>
  <c r="V45" i="1"/>
  <c r="AI45" i="1"/>
  <c r="V53" i="1"/>
  <c r="AI53" i="1"/>
  <c r="V47" i="1"/>
  <c r="AI47" i="1"/>
  <c r="V51" i="1"/>
  <c r="AI51" i="1"/>
  <c r="V49" i="1"/>
  <c r="AI49" i="1"/>
  <c r="V33" i="1"/>
  <c r="AI33" i="1"/>
  <c r="V41" i="1"/>
  <c r="AI41" i="1"/>
  <c r="V35" i="1"/>
  <c r="AI35" i="1"/>
  <c r="V37" i="1"/>
  <c r="AI37" i="1"/>
  <c r="V19" i="1"/>
  <c r="AI19" i="1"/>
  <c r="AI15" i="1"/>
  <c r="V11" i="1"/>
  <c r="AI11" i="1"/>
  <c r="V9" i="1"/>
  <c r="AI9" i="1"/>
  <c r="V52" i="3"/>
  <c r="AI52" i="3"/>
  <c r="AI54" i="3"/>
  <c r="V54" i="3"/>
  <c r="V56" i="3"/>
  <c r="AI56" i="3"/>
  <c r="V60" i="3"/>
  <c r="AI60" i="3"/>
  <c r="V46" i="3"/>
  <c r="AI46" i="3"/>
  <c r="V44" i="3"/>
  <c r="AI44" i="3"/>
  <c r="V48" i="3"/>
  <c r="AI48" i="3"/>
  <c r="V42" i="3"/>
  <c r="AI42" i="3"/>
  <c r="V30" i="3"/>
  <c r="AI30" i="3"/>
  <c r="V36" i="3"/>
  <c r="AI36" i="3"/>
  <c r="V20" i="3"/>
  <c r="AI20" i="3"/>
  <c r="V24" i="3"/>
  <c r="AI24" i="3"/>
  <c r="V26" i="3"/>
  <c r="AI26" i="3"/>
  <c r="V8" i="3"/>
  <c r="AI8" i="3"/>
  <c r="V10" i="3"/>
  <c r="AI10" i="3"/>
  <c r="V12" i="3"/>
  <c r="AI12" i="3"/>
  <c r="AI4" i="3"/>
  <c r="V4" i="3"/>
  <c r="V31" i="1"/>
  <c r="AI31" i="1"/>
  <c r="V21" i="1"/>
  <c r="AI21" i="1"/>
  <c r="AI25" i="1"/>
  <c r="V25" i="1"/>
  <c r="AI27" i="1"/>
  <c r="V27" i="1"/>
  <c r="V29" i="1"/>
  <c r="AI29" i="1"/>
  <c r="U42" i="9"/>
  <c r="W42" i="9" s="1"/>
  <c r="O42" i="9" s="1"/>
  <c r="Q42" i="9" s="1"/>
  <c r="U41" i="9"/>
  <c r="W41" i="9" s="1"/>
  <c r="O41" i="9" s="1"/>
  <c r="U40" i="9"/>
  <c r="U39" i="9"/>
  <c r="W39" i="9" s="1"/>
  <c r="O39" i="9" s="1"/>
  <c r="Q39" i="9" s="1"/>
  <c r="U38" i="9"/>
  <c r="W38" i="9" s="1"/>
  <c r="O38" i="9" s="1"/>
  <c r="Q38" i="9" s="1"/>
  <c r="U37" i="9"/>
  <c r="W37" i="9" s="1"/>
  <c r="O37" i="9" s="1"/>
  <c r="U36" i="9"/>
  <c r="U35" i="9"/>
  <c r="W35" i="9" s="1"/>
  <c r="O35" i="9" s="1"/>
  <c r="U34" i="9"/>
  <c r="W34" i="9" s="1"/>
  <c r="O34" i="9" s="1"/>
  <c r="Q34" i="9" s="1"/>
  <c r="U33" i="9"/>
  <c r="W33" i="9" s="1"/>
  <c r="O33" i="9" s="1"/>
  <c r="U32" i="9"/>
  <c r="U31" i="9"/>
  <c r="V31" i="9" s="1"/>
  <c r="N31" i="9" s="1"/>
  <c r="U30" i="9"/>
  <c r="W30" i="9" s="1"/>
  <c r="O30" i="9" s="1"/>
  <c r="Q30" i="9" s="1"/>
  <c r="U29" i="9"/>
  <c r="W29" i="9" s="1"/>
  <c r="O29" i="9" s="1"/>
  <c r="P29" i="9" s="1"/>
  <c r="U28" i="9"/>
  <c r="W28" i="9" s="1"/>
  <c r="O28" i="9" s="1"/>
  <c r="P28" i="9" s="1"/>
  <c r="U27" i="9"/>
  <c r="W27" i="9" s="1"/>
  <c r="O27" i="9" s="1"/>
  <c r="U26" i="9"/>
  <c r="U25" i="9"/>
  <c r="W25" i="9" s="1"/>
  <c r="O25" i="9" s="1"/>
  <c r="Q25" i="9" s="1"/>
  <c r="U24" i="9"/>
  <c r="W24" i="9" s="1"/>
  <c r="O24" i="9" s="1"/>
  <c r="U23" i="9"/>
  <c r="W23" i="9" s="1"/>
  <c r="O23" i="9" s="1"/>
  <c r="U22" i="9"/>
  <c r="W22" i="9" s="1"/>
  <c r="O22" i="9" s="1"/>
  <c r="P22" i="9" s="1"/>
  <c r="U21" i="9"/>
  <c r="V21" i="9" s="1"/>
  <c r="N21" i="9" s="1"/>
  <c r="U20" i="9"/>
  <c r="V20" i="9" s="1"/>
  <c r="N20" i="9" s="1"/>
  <c r="U19" i="9"/>
  <c r="W19" i="9" s="1"/>
  <c r="O19" i="9" s="1"/>
  <c r="U18" i="9"/>
  <c r="W18" i="9" s="1"/>
  <c r="O18" i="9" s="1"/>
  <c r="U17" i="9"/>
  <c r="V17" i="9" s="1"/>
  <c r="N17" i="9" s="1"/>
  <c r="U16" i="9"/>
  <c r="W16" i="9" s="1"/>
  <c r="O16" i="9" s="1"/>
  <c r="U15" i="9"/>
  <c r="W15" i="9" s="1"/>
  <c r="O15" i="9" s="1"/>
  <c r="Q15" i="9" s="1"/>
  <c r="U14" i="9"/>
  <c r="W14" i="9" s="1"/>
  <c r="O14" i="9" s="1"/>
  <c r="P14" i="9" s="1"/>
  <c r="U13" i="9"/>
  <c r="V13" i="9" s="1"/>
  <c r="N13" i="9" s="1"/>
  <c r="U12" i="9"/>
  <c r="V12" i="9" s="1"/>
  <c r="N12" i="9" s="1"/>
  <c r="U11" i="9"/>
  <c r="W11" i="9" s="1"/>
  <c r="O11" i="9" s="1"/>
  <c r="U10" i="9"/>
  <c r="W10" i="9" s="1"/>
  <c r="O10" i="9" s="1"/>
  <c r="U9" i="9"/>
  <c r="V9" i="9" s="1"/>
  <c r="N9" i="9" s="1"/>
  <c r="U8" i="9"/>
  <c r="W8" i="9" s="1"/>
  <c r="O8" i="9" s="1"/>
  <c r="U7" i="9"/>
  <c r="W7" i="9" s="1"/>
  <c r="O7" i="9" s="1"/>
  <c r="U6" i="9"/>
  <c r="W6" i="9" s="1"/>
  <c r="O6" i="9" s="1"/>
  <c r="U5" i="9"/>
  <c r="W5" i="9" s="1"/>
  <c r="O5" i="9" s="1"/>
  <c r="U4" i="9"/>
  <c r="W4" i="9" s="1"/>
  <c r="O4" i="9" s="1"/>
  <c r="AD30" i="12" l="1"/>
  <c r="AD24" i="12"/>
  <c r="AD8" i="12"/>
  <c r="Z20" i="12"/>
  <c r="Z54" i="12"/>
  <c r="Z6" i="12"/>
  <c r="Z26" i="12"/>
  <c r="Z50" i="12"/>
  <c r="AD50" i="12"/>
  <c r="Z46" i="12"/>
  <c r="AD46" i="12"/>
  <c r="AD44" i="12"/>
  <c r="Z44" i="12"/>
  <c r="Y48" i="12"/>
  <c r="AD22" i="12"/>
  <c r="AD42" i="12"/>
  <c r="AD36" i="12"/>
  <c r="Z16" i="12"/>
  <c r="AD12" i="12"/>
  <c r="AD4" i="12"/>
  <c r="Z10" i="12"/>
  <c r="Y40" i="12"/>
  <c r="Z18" i="12"/>
  <c r="AD34" i="12"/>
  <c r="AD14" i="12"/>
  <c r="Z14" i="12"/>
  <c r="AD52" i="12"/>
  <c r="Y32" i="12"/>
  <c r="Y28" i="12"/>
  <c r="Q4" i="9"/>
  <c r="P4" i="9"/>
  <c r="W31" i="9"/>
  <c r="O31" i="9" s="1"/>
  <c r="Q31" i="9" s="1"/>
  <c r="V30" i="9"/>
  <c r="N30" i="9" s="1"/>
  <c r="V38" i="9"/>
  <c r="N38" i="9" s="1"/>
  <c r="W12" i="9"/>
  <c r="O12" i="9" s="1"/>
  <c r="Q12" i="9" s="1"/>
  <c r="V39" i="9"/>
  <c r="N39" i="9" s="1"/>
  <c r="V7" i="9"/>
  <c r="N7" i="9" s="1"/>
  <c r="V5" i="9"/>
  <c r="N5" i="9" s="1"/>
  <c r="V27" i="9"/>
  <c r="N27" i="9" s="1"/>
  <c r="Q35" i="9"/>
  <c r="P35" i="9"/>
  <c r="V4" i="9"/>
  <c r="N4" i="9" s="1"/>
  <c r="W20" i="9"/>
  <c r="O20" i="9" s="1"/>
  <c r="Q20" i="9" s="1"/>
  <c r="V35" i="9"/>
  <c r="N35" i="9" s="1"/>
  <c r="P8" i="9"/>
  <c r="Q8" i="9"/>
  <c r="V29" i="9"/>
  <c r="N29" i="9" s="1"/>
  <c r="P38" i="9"/>
  <c r="P39" i="9"/>
  <c r="V8" i="9"/>
  <c r="N8" i="9" s="1"/>
  <c r="W9" i="9"/>
  <c r="O9" i="9" s="1"/>
  <c r="Q9" i="9" s="1"/>
  <c r="V15" i="9"/>
  <c r="N15" i="9" s="1"/>
  <c r="V23" i="9"/>
  <c r="N23" i="9" s="1"/>
  <c r="V16" i="9"/>
  <c r="N16" i="9" s="1"/>
  <c r="W17" i="9"/>
  <c r="O17" i="9" s="1"/>
  <c r="Q17" i="9" s="1"/>
  <c r="V25" i="9"/>
  <c r="N25" i="9" s="1"/>
  <c r="V28" i="9"/>
  <c r="N28" i="9" s="1"/>
  <c r="V34" i="9"/>
  <c r="N34" i="9" s="1"/>
  <c r="V42" i="9"/>
  <c r="N42" i="9" s="1"/>
  <c r="P5" i="9"/>
  <c r="Q5" i="9"/>
  <c r="P6" i="9"/>
  <c r="Q6" i="9"/>
  <c r="Q19" i="9"/>
  <c r="P19" i="9"/>
  <c r="Q7" i="9"/>
  <c r="P7" i="9"/>
  <c r="P10" i="9"/>
  <c r="Q10" i="9"/>
  <c r="Q23" i="9"/>
  <c r="P23" i="9"/>
  <c r="Q11" i="9"/>
  <c r="P11" i="9"/>
  <c r="P18" i="9"/>
  <c r="Q18" i="9"/>
  <c r="P24" i="9"/>
  <c r="Q24" i="9"/>
  <c r="Q33" i="9"/>
  <c r="P33" i="9"/>
  <c r="V10" i="9"/>
  <c r="N10" i="9" s="1"/>
  <c r="V18" i="9"/>
  <c r="N18" i="9" s="1"/>
  <c r="Q22" i="9"/>
  <c r="P25" i="9"/>
  <c r="W32" i="9"/>
  <c r="O32" i="9" s="1"/>
  <c r="V32" i="9"/>
  <c r="N32" i="9" s="1"/>
  <c r="Q41" i="9"/>
  <c r="P41" i="9"/>
  <c r="V11" i="9"/>
  <c r="N11" i="9" s="1"/>
  <c r="W13" i="9"/>
  <c r="O13" i="9" s="1"/>
  <c r="P15" i="9"/>
  <c r="V19" i="9"/>
  <c r="N19" i="9" s="1"/>
  <c r="W21" i="9"/>
  <c r="O21" i="9" s="1"/>
  <c r="V24" i="9"/>
  <c r="N24" i="9" s="1"/>
  <c r="Q27" i="9"/>
  <c r="P27" i="9"/>
  <c r="P30" i="9"/>
  <c r="W36" i="9"/>
  <c r="O36" i="9" s="1"/>
  <c r="V36" i="9"/>
  <c r="N36" i="9" s="1"/>
  <c r="V37" i="9"/>
  <c r="N37" i="9" s="1"/>
  <c r="W26" i="9"/>
  <c r="O26" i="9" s="1"/>
  <c r="V26" i="9"/>
  <c r="N26" i="9" s="1"/>
  <c r="Q37" i="9"/>
  <c r="P37" i="9"/>
  <c r="Q14" i="9"/>
  <c r="Q28" i="9"/>
  <c r="Q29" i="9"/>
  <c r="V33" i="9"/>
  <c r="N33" i="9" s="1"/>
  <c r="P42" i="9"/>
  <c r="V6" i="9"/>
  <c r="N6" i="9" s="1"/>
  <c r="V14" i="9"/>
  <c r="N14" i="9" s="1"/>
  <c r="V22" i="9"/>
  <c r="N22" i="9" s="1"/>
  <c r="P34" i="9"/>
  <c r="W40" i="9"/>
  <c r="O40" i="9" s="1"/>
  <c r="V40" i="9"/>
  <c r="N40" i="9" s="1"/>
  <c r="V41" i="9"/>
  <c r="N41" i="9" s="1"/>
  <c r="U54" i="8"/>
  <c r="W54" i="8" s="1"/>
  <c r="U53" i="8"/>
  <c r="W53" i="8" s="1"/>
  <c r="O53" i="8" s="1"/>
  <c r="U52" i="8"/>
  <c r="U51" i="8"/>
  <c r="V51" i="8" s="1"/>
  <c r="U50" i="8"/>
  <c r="W50" i="8" s="1"/>
  <c r="U49" i="8"/>
  <c r="W49" i="8" s="1"/>
  <c r="U48" i="8"/>
  <c r="W48" i="8" s="1"/>
  <c r="O48" i="8" s="1"/>
  <c r="U47" i="8"/>
  <c r="U46" i="8"/>
  <c r="V46" i="8" s="1"/>
  <c r="U45" i="8"/>
  <c r="W45" i="8" s="1"/>
  <c r="O45" i="8" s="1"/>
  <c r="U44" i="8"/>
  <c r="W44" i="8" s="1"/>
  <c r="O44" i="8" s="1"/>
  <c r="U43" i="8"/>
  <c r="U42" i="8"/>
  <c r="V42" i="8" s="1"/>
  <c r="U41" i="8"/>
  <c r="W41" i="8" s="1"/>
  <c r="O41" i="8" s="1"/>
  <c r="U40" i="8"/>
  <c r="W40" i="8" s="1"/>
  <c r="O40" i="8" s="1"/>
  <c r="AM40" i="8" s="1"/>
  <c r="U39" i="8"/>
  <c r="U38" i="8"/>
  <c r="V38" i="8" s="1"/>
  <c r="U37" i="8"/>
  <c r="V37" i="8" s="1"/>
  <c r="U36" i="8"/>
  <c r="W36" i="8" s="1"/>
  <c r="O36" i="8" s="1"/>
  <c r="U35" i="8"/>
  <c r="U34" i="8"/>
  <c r="V34" i="8" s="1"/>
  <c r="U33" i="8"/>
  <c r="V33" i="8" s="1"/>
  <c r="U32" i="8"/>
  <c r="V32" i="8" s="1"/>
  <c r="U31" i="8"/>
  <c r="W31" i="8" s="1"/>
  <c r="O31" i="8" s="1"/>
  <c r="U30" i="8"/>
  <c r="U29" i="8"/>
  <c r="V29" i="8" s="1"/>
  <c r="U28" i="8"/>
  <c r="W28" i="8" s="1"/>
  <c r="O28" i="8" s="1"/>
  <c r="U27" i="8"/>
  <c r="W27" i="8" s="1"/>
  <c r="O27" i="8" s="1"/>
  <c r="U26" i="8"/>
  <c r="U25" i="8"/>
  <c r="V25" i="8" s="1"/>
  <c r="U24" i="8"/>
  <c r="V24" i="8" s="1"/>
  <c r="U23" i="8"/>
  <c r="W23" i="8" s="1"/>
  <c r="O23" i="8" s="1"/>
  <c r="U22" i="8"/>
  <c r="W22" i="8" s="1"/>
  <c r="O22" i="8" s="1"/>
  <c r="U21" i="8"/>
  <c r="U20" i="8"/>
  <c r="V20" i="8" s="1"/>
  <c r="U19" i="8"/>
  <c r="V19" i="8" s="1"/>
  <c r="U18" i="8"/>
  <c r="W18" i="8" s="1"/>
  <c r="O18" i="8" s="1"/>
  <c r="U17" i="8"/>
  <c r="U16" i="8"/>
  <c r="V16" i="8" s="1"/>
  <c r="U15" i="8"/>
  <c r="W15" i="8" s="1"/>
  <c r="O15" i="8" s="1"/>
  <c r="U14" i="8"/>
  <c r="U13" i="8"/>
  <c r="V13" i="8" s="1"/>
  <c r="U12" i="8"/>
  <c r="W12" i="8" s="1"/>
  <c r="O12" i="8" s="1"/>
  <c r="U11" i="8"/>
  <c r="V11" i="8" s="1"/>
  <c r="U10" i="8"/>
  <c r="W10" i="8" s="1"/>
  <c r="O10" i="8" s="1"/>
  <c r="U9" i="8"/>
  <c r="V9" i="8" s="1"/>
  <c r="N9" i="8" s="1"/>
  <c r="U8" i="8"/>
  <c r="V8" i="8" s="1"/>
  <c r="N8" i="8" s="1"/>
  <c r="U7" i="8"/>
  <c r="W7" i="8" s="1"/>
  <c r="O7" i="8" s="1"/>
  <c r="U6" i="8"/>
  <c r="W6" i="8" s="1"/>
  <c r="U5" i="8"/>
  <c r="V5" i="8" s="1"/>
  <c r="N5" i="8" s="1"/>
  <c r="U4" i="8"/>
  <c r="W4" i="8" s="1"/>
  <c r="AF61" i="7"/>
  <c r="AH61" i="7" s="1"/>
  <c r="O61" i="7" s="1"/>
  <c r="AF60" i="7"/>
  <c r="AG60" i="7" s="1"/>
  <c r="N60" i="7" s="1"/>
  <c r="AF59" i="7"/>
  <c r="AH59" i="7" s="1"/>
  <c r="O59" i="7" s="1"/>
  <c r="R59" i="7" s="1"/>
  <c r="AF58" i="7"/>
  <c r="AH58" i="7" s="1"/>
  <c r="O58" i="7" s="1"/>
  <c r="AF57" i="7"/>
  <c r="AG57" i="7" s="1"/>
  <c r="N57" i="7" s="1"/>
  <c r="AF56" i="7"/>
  <c r="AH56" i="7" s="1"/>
  <c r="O56" i="7" s="1"/>
  <c r="R56" i="7" s="1"/>
  <c r="AF55" i="7"/>
  <c r="AH55" i="7" s="1"/>
  <c r="O55" i="7" s="1"/>
  <c r="R55" i="7" s="1"/>
  <c r="AF54" i="7"/>
  <c r="AH54" i="7" s="1"/>
  <c r="O54" i="7" s="1"/>
  <c r="AF53" i="7"/>
  <c r="AG53" i="7" s="1"/>
  <c r="N53" i="7" s="1"/>
  <c r="AF52" i="7"/>
  <c r="AG52" i="7" s="1"/>
  <c r="N52" i="7" s="1"/>
  <c r="AF51" i="7"/>
  <c r="AG51" i="7" s="1"/>
  <c r="N51" i="7" s="1"/>
  <c r="AF50" i="7"/>
  <c r="AH50" i="7" s="1"/>
  <c r="O50" i="7" s="1"/>
  <c r="AF49" i="7"/>
  <c r="AG49" i="7" s="1"/>
  <c r="N49" i="7" s="1"/>
  <c r="AF48" i="7"/>
  <c r="AH48" i="7" s="1"/>
  <c r="O48" i="7" s="1"/>
  <c r="AF47" i="7"/>
  <c r="AG47" i="7" s="1"/>
  <c r="N47" i="7" s="1"/>
  <c r="AF46" i="7"/>
  <c r="AH46" i="7" s="1"/>
  <c r="O46" i="7" s="1"/>
  <c r="R46" i="7" s="1"/>
  <c r="AF45" i="7"/>
  <c r="AG45" i="7" s="1"/>
  <c r="N45" i="7" s="1"/>
  <c r="AF44" i="7"/>
  <c r="AG44" i="7" s="1"/>
  <c r="N44" i="7" s="1"/>
  <c r="AF43" i="7"/>
  <c r="AF42" i="7"/>
  <c r="AH42" i="7" s="1"/>
  <c r="O42" i="7" s="1"/>
  <c r="AF41" i="7"/>
  <c r="AF40" i="7"/>
  <c r="AG40" i="7" s="1"/>
  <c r="N40" i="7" s="1"/>
  <c r="AF39" i="7"/>
  <c r="AF38" i="7"/>
  <c r="AH38" i="7" s="1"/>
  <c r="O38" i="7" s="1"/>
  <c r="AF37" i="7"/>
  <c r="AF36" i="7"/>
  <c r="AG36" i="7" s="1"/>
  <c r="N36" i="7" s="1"/>
  <c r="AF35" i="7"/>
  <c r="AG35" i="7" s="1"/>
  <c r="N35" i="7" s="1"/>
  <c r="AF34" i="7"/>
  <c r="AG34" i="7" s="1"/>
  <c r="N34" i="7" s="1"/>
  <c r="AF33" i="7"/>
  <c r="AF32" i="7"/>
  <c r="AH32" i="7" s="1"/>
  <c r="O32" i="7" s="1"/>
  <c r="AF31" i="7"/>
  <c r="AF30" i="7"/>
  <c r="AH30" i="7" s="1"/>
  <c r="O30" i="7" s="1"/>
  <c r="R30" i="7" s="1"/>
  <c r="AF29" i="7"/>
  <c r="AH29" i="7" s="1"/>
  <c r="O29" i="7" s="1"/>
  <c r="AF28" i="7"/>
  <c r="AF27" i="7"/>
  <c r="AG27" i="7" s="1"/>
  <c r="N27" i="7" s="1"/>
  <c r="AF26" i="7"/>
  <c r="AF25" i="7"/>
  <c r="AH25" i="7" s="1"/>
  <c r="O25" i="7" s="1"/>
  <c r="AF24" i="7"/>
  <c r="AG24" i="7" s="1"/>
  <c r="N24" i="7" s="1"/>
  <c r="AF23" i="7"/>
  <c r="AG23" i="7" s="1"/>
  <c r="N23" i="7" s="1"/>
  <c r="AF22" i="7"/>
  <c r="AH22" i="7" s="1"/>
  <c r="O22" i="7" s="1"/>
  <c r="AF21" i="7"/>
  <c r="AH21" i="7" s="1"/>
  <c r="O21" i="7" s="1"/>
  <c r="AF20" i="7"/>
  <c r="AF19" i="7"/>
  <c r="AG19" i="7" s="1"/>
  <c r="N19" i="7" s="1"/>
  <c r="AF18" i="7"/>
  <c r="AF17" i="7"/>
  <c r="AG17" i="7" s="1"/>
  <c r="N17" i="7" s="1"/>
  <c r="AF16" i="7"/>
  <c r="AF15" i="7"/>
  <c r="AH15" i="7" s="1"/>
  <c r="O15" i="7" s="1"/>
  <c r="R15" i="7" s="1"/>
  <c r="AF14" i="7"/>
  <c r="AG14" i="7" s="1"/>
  <c r="N14" i="7" s="1"/>
  <c r="AF13" i="7"/>
  <c r="AG13" i="7" s="1"/>
  <c r="N13" i="7" s="1"/>
  <c r="AF12" i="7"/>
  <c r="AH12" i="7" s="1"/>
  <c r="O12" i="7" s="1"/>
  <c r="AF11" i="7"/>
  <c r="AH11" i="7" s="1"/>
  <c r="O11" i="7" s="1"/>
  <c r="AF10" i="7"/>
  <c r="AF9" i="7"/>
  <c r="AG9" i="7" s="1"/>
  <c r="N9" i="7" s="1"/>
  <c r="AF8" i="7"/>
  <c r="AF7" i="7"/>
  <c r="AF6" i="7"/>
  <c r="AG6" i="7" s="1"/>
  <c r="N6" i="7" s="1"/>
  <c r="AF5" i="7"/>
  <c r="AH5" i="7" s="1"/>
  <c r="O5" i="7" s="1"/>
  <c r="R5" i="7" s="1"/>
  <c r="AF4" i="7"/>
  <c r="AG4" i="7" s="1"/>
  <c r="N4" i="7" s="1"/>
  <c r="AF65" i="6"/>
  <c r="AH65" i="6" s="1"/>
  <c r="O65" i="6" s="1"/>
  <c r="AF64" i="6"/>
  <c r="AH64" i="6" s="1"/>
  <c r="O64" i="6" s="1"/>
  <c r="R64" i="6" s="1"/>
  <c r="AF63" i="6"/>
  <c r="AF62" i="6"/>
  <c r="AG62" i="6" s="1"/>
  <c r="N62" i="6" s="1"/>
  <c r="AF61" i="6"/>
  <c r="AG61" i="6" s="1"/>
  <c r="N61" i="6" s="1"/>
  <c r="AF60" i="6"/>
  <c r="AH60" i="6" s="1"/>
  <c r="O60" i="6" s="1"/>
  <c r="AF59" i="6"/>
  <c r="AF58" i="6"/>
  <c r="AG58" i="6" s="1"/>
  <c r="N58" i="6" s="1"/>
  <c r="AF57" i="6"/>
  <c r="AH57" i="6" s="1"/>
  <c r="O57" i="6" s="1"/>
  <c r="AF56" i="6"/>
  <c r="AH56" i="6" s="1"/>
  <c r="O56" i="6" s="1"/>
  <c r="AF55" i="6"/>
  <c r="AF54" i="6"/>
  <c r="AG54" i="6" s="1"/>
  <c r="N54" i="6" s="1"/>
  <c r="AF53" i="6"/>
  <c r="AG53" i="6" s="1"/>
  <c r="N53" i="6" s="1"/>
  <c r="AF52" i="6"/>
  <c r="AH52" i="6" s="1"/>
  <c r="O52" i="6" s="1"/>
  <c r="AF51" i="6"/>
  <c r="AH51" i="6" s="1"/>
  <c r="O51" i="6" s="1"/>
  <c r="AF50" i="6"/>
  <c r="AF49" i="6"/>
  <c r="AG49" i="6" s="1"/>
  <c r="N49" i="6" s="1"/>
  <c r="AF48" i="6"/>
  <c r="AH48" i="6" s="1"/>
  <c r="O48" i="6" s="1"/>
  <c r="AF47" i="6"/>
  <c r="AH47" i="6" s="1"/>
  <c r="O47" i="6" s="1"/>
  <c r="AF46" i="6"/>
  <c r="AF45" i="6"/>
  <c r="AG45" i="6" s="1"/>
  <c r="N45" i="6" s="1"/>
  <c r="AF44" i="6"/>
  <c r="AH44" i="6" s="1"/>
  <c r="O44" i="6" s="1"/>
  <c r="AF43" i="6"/>
  <c r="AH43" i="6" s="1"/>
  <c r="O43" i="6" s="1"/>
  <c r="AF42" i="6"/>
  <c r="AF41" i="6"/>
  <c r="AG41" i="6" s="1"/>
  <c r="N41" i="6" s="1"/>
  <c r="AF40" i="6"/>
  <c r="AH40" i="6" s="1"/>
  <c r="O40" i="6" s="1"/>
  <c r="AF39" i="6"/>
  <c r="AH39" i="6" s="1"/>
  <c r="O39" i="6" s="1"/>
  <c r="AF38" i="6"/>
  <c r="AF37" i="6"/>
  <c r="AH37" i="6" s="1"/>
  <c r="O37" i="6" s="1"/>
  <c r="AF36" i="6"/>
  <c r="AG36" i="6" s="1"/>
  <c r="N36" i="6" s="1"/>
  <c r="AF35" i="6"/>
  <c r="AG35" i="6" s="1"/>
  <c r="N35" i="6" s="1"/>
  <c r="AF34" i="6"/>
  <c r="AF33" i="6"/>
  <c r="AH33" i="6" s="1"/>
  <c r="O33" i="6" s="1"/>
  <c r="AF32" i="6"/>
  <c r="AH32" i="6" s="1"/>
  <c r="O32" i="6" s="1"/>
  <c r="Q32" i="6" s="1"/>
  <c r="AF31" i="6"/>
  <c r="AH31" i="6" s="1"/>
  <c r="O31" i="6" s="1"/>
  <c r="R31" i="6" s="1"/>
  <c r="AF30" i="6"/>
  <c r="AH30" i="6" s="1"/>
  <c r="O30" i="6" s="1"/>
  <c r="AF29" i="6"/>
  <c r="AH29" i="6" s="1"/>
  <c r="O29" i="6" s="1"/>
  <c r="AF28" i="6"/>
  <c r="AF27" i="6"/>
  <c r="AG27" i="6" s="1"/>
  <c r="N27" i="6" s="1"/>
  <c r="AF26" i="6"/>
  <c r="AG26" i="6" s="1"/>
  <c r="N26" i="6" s="1"/>
  <c r="AF25" i="6"/>
  <c r="AH25" i="6" s="1"/>
  <c r="O25" i="6" s="1"/>
  <c r="AF24" i="6"/>
  <c r="AF23" i="6"/>
  <c r="AH23" i="6" s="1"/>
  <c r="O23" i="6" s="1"/>
  <c r="AF22" i="6"/>
  <c r="AG22" i="6" s="1"/>
  <c r="N22" i="6" s="1"/>
  <c r="AF21" i="6"/>
  <c r="AH21" i="6" s="1"/>
  <c r="O21" i="6" s="1"/>
  <c r="AF20" i="6"/>
  <c r="AF19" i="6"/>
  <c r="AG19" i="6" s="1"/>
  <c r="N19" i="6" s="1"/>
  <c r="AF18" i="6"/>
  <c r="AH18" i="6" s="1"/>
  <c r="O18" i="6" s="1"/>
  <c r="AF17" i="6"/>
  <c r="AF16" i="6"/>
  <c r="AG16" i="6" s="1"/>
  <c r="N16" i="6" s="1"/>
  <c r="AF15" i="6"/>
  <c r="AG15" i="6" s="1"/>
  <c r="N15" i="6" s="1"/>
  <c r="AF14" i="6"/>
  <c r="AH14" i="6" s="1"/>
  <c r="O14" i="6" s="1"/>
  <c r="AF13" i="6"/>
  <c r="AF12" i="6"/>
  <c r="AH12" i="6" s="1"/>
  <c r="O12" i="6" s="1"/>
  <c r="AF11" i="6"/>
  <c r="AG11" i="6" s="1"/>
  <c r="N11" i="6" s="1"/>
  <c r="AF10" i="6"/>
  <c r="AH10" i="6" s="1"/>
  <c r="O10" i="6" s="1"/>
  <c r="R10" i="6" s="1"/>
  <c r="AF9" i="6"/>
  <c r="AF8" i="6"/>
  <c r="AH8" i="6" s="1"/>
  <c r="O8" i="6" s="1"/>
  <c r="AF7" i="6"/>
  <c r="AH7" i="6" s="1"/>
  <c r="O7" i="6" s="1"/>
  <c r="AF6" i="6"/>
  <c r="AF5" i="6"/>
  <c r="AG5" i="6" s="1"/>
  <c r="N5" i="6" s="1"/>
  <c r="AF4" i="6"/>
  <c r="AG4" i="6" s="1"/>
  <c r="N4" i="6" s="1"/>
  <c r="AF5" i="5"/>
  <c r="AH5" i="5" s="1"/>
  <c r="O5" i="5" s="1"/>
  <c r="AF6" i="5"/>
  <c r="AH6" i="5" s="1"/>
  <c r="O6" i="5" s="1"/>
  <c r="AF7" i="5"/>
  <c r="AG7" i="5" s="1"/>
  <c r="N7" i="5" s="1"/>
  <c r="AF8" i="5"/>
  <c r="AG8" i="5" s="1"/>
  <c r="N8" i="5" s="1"/>
  <c r="AF9" i="5"/>
  <c r="AH9" i="5" s="1"/>
  <c r="O9" i="5" s="1"/>
  <c r="R9" i="5" s="1"/>
  <c r="AF10" i="5"/>
  <c r="AH10" i="5" s="1"/>
  <c r="O10" i="5" s="1"/>
  <c r="AF11" i="5"/>
  <c r="AG11" i="5" s="1"/>
  <c r="N11" i="5" s="1"/>
  <c r="AF12" i="5"/>
  <c r="AH12" i="5" s="1"/>
  <c r="O12" i="5" s="1"/>
  <c r="AF13" i="5"/>
  <c r="AH13" i="5" s="1"/>
  <c r="O13" i="5" s="1"/>
  <c r="R13" i="5" s="1"/>
  <c r="AF14" i="5"/>
  <c r="AH14" i="5" s="1"/>
  <c r="O14" i="5" s="1"/>
  <c r="AF15" i="5"/>
  <c r="AG15" i="5" s="1"/>
  <c r="N15" i="5" s="1"/>
  <c r="AF16" i="5"/>
  <c r="AG16" i="5" s="1"/>
  <c r="N16" i="5" s="1"/>
  <c r="AF17" i="5"/>
  <c r="AH17" i="5" s="1"/>
  <c r="O17" i="5" s="1"/>
  <c r="AF18" i="5"/>
  <c r="AH18" i="5" s="1"/>
  <c r="O18" i="5" s="1"/>
  <c r="AF19" i="5"/>
  <c r="AG19" i="5" s="1"/>
  <c r="N19" i="5" s="1"/>
  <c r="AF20" i="5"/>
  <c r="AG20" i="5" s="1"/>
  <c r="N20" i="5" s="1"/>
  <c r="AF21" i="5"/>
  <c r="AH21" i="5" s="1"/>
  <c r="O21" i="5" s="1"/>
  <c r="AF22" i="5"/>
  <c r="AH22" i="5" s="1"/>
  <c r="O22" i="5" s="1"/>
  <c r="AF23" i="5"/>
  <c r="AG23" i="5" s="1"/>
  <c r="N23" i="5" s="1"/>
  <c r="AF24" i="5"/>
  <c r="AG24" i="5" s="1"/>
  <c r="N24" i="5" s="1"/>
  <c r="AF25" i="5"/>
  <c r="AH25" i="5" s="1"/>
  <c r="O25" i="5" s="1"/>
  <c r="AF26" i="5"/>
  <c r="AH26" i="5" s="1"/>
  <c r="O26" i="5" s="1"/>
  <c r="AF27" i="5"/>
  <c r="AG27" i="5" s="1"/>
  <c r="N27" i="5" s="1"/>
  <c r="AF28" i="5"/>
  <c r="AG28" i="5" s="1"/>
  <c r="N28" i="5" s="1"/>
  <c r="AY28" i="5" s="1"/>
  <c r="AF29" i="5"/>
  <c r="AH29" i="5" s="1"/>
  <c r="O29" i="5" s="1"/>
  <c r="AF30" i="5"/>
  <c r="AH30" i="5" s="1"/>
  <c r="O30" i="5" s="1"/>
  <c r="AF31" i="5"/>
  <c r="AG31" i="5" s="1"/>
  <c r="N31" i="5" s="1"/>
  <c r="AF32" i="5"/>
  <c r="AG32" i="5" s="1"/>
  <c r="N32" i="5" s="1"/>
  <c r="AF33" i="5"/>
  <c r="AH33" i="5" s="1"/>
  <c r="O33" i="5" s="1"/>
  <c r="AF34" i="5"/>
  <c r="AH34" i="5" s="1"/>
  <c r="O34" i="5" s="1"/>
  <c r="AF35" i="5"/>
  <c r="AG35" i="5" s="1"/>
  <c r="N35" i="5" s="1"/>
  <c r="AF36" i="5"/>
  <c r="AG36" i="5" s="1"/>
  <c r="N36" i="5" s="1"/>
  <c r="AF37" i="5"/>
  <c r="AH37" i="5" s="1"/>
  <c r="O37" i="5" s="1"/>
  <c r="AF38" i="5"/>
  <c r="AH38" i="5" s="1"/>
  <c r="O38" i="5" s="1"/>
  <c r="AF39" i="5"/>
  <c r="AG39" i="5" s="1"/>
  <c r="N39" i="5" s="1"/>
  <c r="AF40" i="5"/>
  <c r="AG40" i="5" s="1"/>
  <c r="N40" i="5" s="1"/>
  <c r="AF41" i="5"/>
  <c r="AH41" i="5" s="1"/>
  <c r="O41" i="5" s="1"/>
  <c r="AF42" i="5"/>
  <c r="AH42" i="5" s="1"/>
  <c r="O42" i="5" s="1"/>
  <c r="AF43" i="5"/>
  <c r="AG43" i="5" s="1"/>
  <c r="N43" i="5" s="1"/>
  <c r="AF44" i="5"/>
  <c r="AG44" i="5" s="1"/>
  <c r="N44" i="5" s="1"/>
  <c r="AF45" i="5"/>
  <c r="AH45" i="5" s="1"/>
  <c r="O45" i="5" s="1"/>
  <c r="AF46" i="5"/>
  <c r="AH46" i="5" s="1"/>
  <c r="O46" i="5" s="1"/>
  <c r="AF47" i="5"/>
  <c r="AG47" i="5" s="1"/>
  <c r="N47" i="5" s="1"/>
  <c r="AF48" i="5"/>
  <c r="AG48" i="5" s="1"/>
  <c r="N48" i="5" s="1"/>
  <c r="AY48" i="5" s="1"/>
  <c r="AF49" i="5"/>
  <c r="AH49" i="5" s="1"/>
  <c r="O49" i="5" s="1"/>
  <c r="AF50" i="5"/>
  <c r="AH50" i="5" s="1"/>
  <c r="O50" i="5" s="1"/>
  <c r="AF51" i="5"/>
  <c r="AG51" i="5" s="1"/>
  <c r="N51" i="5" s="1"/>
  <c r="AF52" i="5"/>
  <c r="AG52" i="5" s="1"/>
  <c r="N52" i="5" s="1"/>
  <c r="AF53" i="5"/>
  <c r="AH53" i="5" s="1"/>
  <c r="O53" i="5" s="1"/>
  <c r="AF54" i="5"/>
  <c r="AH54" i="5" s="1"/>
  <c r="O54" i="5" s="1"/>
  <c r="AF55" i="5"/>
  <c r="AG55" i="5" s="1"/>
  <c r="N55" i="5" s="1"/>
  <c r="AF56" i="5"/>
  <c r="AG56" i="5" s="1"/>
  <c r="N56" i="5" s="1"/>
  <c r="AF57" i="5"/>
  <c r="AH57" i="5" s="1"/>
  <c r="O57" i="5" s="1"/>
  <c r="AF58" i="5"/>
  <c r="AH58" i="5" s="1"/>
  <c r="O58" i="5" s="1"/>
  <c r="AF59" i="5"/>
  <c r="AG59" i="5" s="1"/>
  <c r="N59" i="5" s="1"/>
  <c r="AF60" i="5"/>
  <c r="AH60" i="5" s="1"/>
  <c r="O60" i="5" s="1"/>
  <c r="AF61" i="5"/>
  <c r="AH61" i="5" s="1"/>
  <c r="O61" i="5" s="1"/>
  <c r="AF4" i="5"/>
  <c r="AH4" i="5" s="1"/>
  <c r="O4" i="5" s="1"/>
  <c r="P64" i="1"/>
  <c r="P38" i="1"/>
  <c r="P59" i="3"/>
  <c r="P56" i="3"/>
  <c r="P55" i="3"/>
  <c r="P35" i="3"/>
  <c r="P34" i="3"/>
  <c r="P30" i="3"/>
  <c r="P18" i="3"/>
  <c r="P17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N17" i="3"/>
  <c r="O17" i="3"/>
  <c r="N15" i="3"/>
  <c r="O15" i="3"/>
  <c r="N14" i="3"/>
  <c r="O14" i="3"/>
  <c r="N13" i="3"/>
  <c r="O13" i="3"/>
  <c r="P5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8" i="3"/>
  <c r="N18" i="3"/>
  <c r="O16" i="3"/>
  <c r="N16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65" i="1"/>
  <c r="N65" i="1"/>
  <c r="O64" i="1"/>
  <c r="N64" i="1"/>
  <c r="O63" i="1"/>
  <c r="N63" i="1"/>
  <c r="O61" i="1"/>
  <c r="N61" i="1"/>
  <c r="O60" i="1"/>
  <c r="N60" i="1"/>
  <c r="O59" i="1"/>
  <c r="N59" i="1"/>
  <c r="O58" i="1"/>
  <c r="N58" i="1"/>
  <c r="O57" i="1"/>
  <c r="N57" i="1"/>
  <c r="O55" i="1"/>
  <c r="N55" i="1"/>
  <c r="P54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1" i="1"/>
  <c r="N31" i="1"/>
  <c r="P30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O10" i="1"/>
  <c r="N9" i="1"/>
  <c r="O9" i="1"/>
  <c r="N7" i="1"/>
  <c r="O7" i="1"/>
  <c r="N5" i="1"/>
  <c r="O5" i="1"/>
  <c r="P5" i="1"/>
  <c r="BG28" i="5" l="1"/>
  <c r="BH28" i="5"/>
  <c r="BG48" i="5"/>
  <c r="BH48" i="5"/>
  <c r="Y38" i="5"/>
  <c r="Z38" i="5" s="1"/>
  <c r="R26" i="5"/>
  <c r="R46" i="5"/>
  <c r="P11" i="7"/>
  <c r="R11" i="7"/>
  <c r="P30" i="6"/>
  <c r="R30" i="6"/>
  <c r="AV56" i="5"/>
  <c r="AW56" i="5"/>
  <c r="AW36" i="5"/>
  <c r="AV36" i="5"/>
  <c r="AW16" i="5"/>
  <c r="AV16" i="5"/>
  <c r="AV55" i="5"/>
  <c r="AW55" i="5"/>
  <c r="AW35" i="5"/>
  <c r="AV35" i="5"/>
  <c r="AV15" i="5"/>
  <c r="AW15" i="5"/>
  <c r="AV52" i="5"/>
  <c r="AW52" i="5"/>
  <c r="AV32" i="5"/>
  <c r="AW32" i="5"/>
  <c r="AW51" i="5"/>
  <c r="AV51" i="5"/>
  <c r="AV31" i="5"/>
  <c r="AW31" i="5"/>
  <c r="AW11" i="5"/>
  <c r="AV11" i="5"/>
  <c r="AV27" i="5"/>
  <c r="AW27" i="5"/>
  <c r="AW28" i="5"/>
  <c r="AV28" i="5"/>
  <c r="AW7" i="5"/>
  <c r="AV7" i="5"/>
  <c r="AV44" i="5"/>
  <c r="AW44" i="5"/>
  <c r="AV24" i="5"/>
  <c r="AW24" i="5"/>
  <c r="AV43" i="5"/>
  <c r="AW43" i="5"/>
  <c r="AV23" i="5"/>
  <c r="AW23" i="5"/>
  <c r="AV59" i="5"/>
  <c r="AW59" i="5"/>
  <c r="AV8" i="5"/>
  <c r="AW8" i="5"/>
  <c r="AV48" i="5"/>
  <c r="AW48" i="5"/>
  <c r="AV47" i="5"/>
  <c r="AW47" i="5"/>
  <c r="AW40" i="5"/>
  <c r="AV40" i="5"/>
  <c r="AV20" i="5"/>
  <c r="AW20" i="5"/>
  <c r="AD28" i="12"/>
  <c r="Z28" i="12"/>
  <c r="Z48" i="12"/>
  <c r="AD48" i="12"/>
  <c r="Z32" i="12"/>
  <c r="AD32" i="12"/>
  <c r="Z40" i="12"/>
  <c r="AD40" i="12"/>
  <c r="Y4" i="5"/>
  <c r="R18" i="5"/>
  <c r="Y18" i="5"/>
  <c r="P42" i="7"/>
  <c r="P46" i="7"/>
  <c r="Q56" i="7"/>
  <c r="P58" i="7"/>
  <c r="Q23" i="6"/>
  <c r="Y65" i="6"/>
  <c r="Q31" i="6"/>
  <c r="Y31" i="6"/>
  <c r="P33" i="6"/>
  <c r="P37" i="6"/>
  <c r="Q39" i="6"/>
  <c r="P12" i="9"/>
  <c r="P31" i="9"/>
  <c r="AN40" i="8"/>
  <c r="AQ40" i="8"/>
  <c r="AM22" i="8"/>
  <c r="P10" i="8"/>
  <c r="Q10" i="8"/>
  <c r="Q23" i="8"/>
  <c r="P23" i="8"/>
  <c r="P12" i="8"/>
  <c r="Q12" i="8"/>
  <c r="P36" i="8"/>
  <c r="Q36" i="8"/>
  <c r="P48" i="8"/>
  <c r="Q48" i="8"/>
  <c r="Q15" i="8"/>
  <c r="P15" i="8"/>
  <c r="Q27" i="8"/>
  <c r="P27" i="8"/>
  <c r="Q28" i="8"/>
  <c r="P28" i="8"/>
  <c r="Q40" i="8"/>
  <c r="P40" i="8"/>
  <c r="P41" i="8"/>
  <c r="Q41" i="8"/>
  <c r="P53" i="8"/>
  <c r="Q53" i="8"/>
  <c r="P18" i="8"/>
  <c r="Q18" i="8"/>
  <c r="P7" i="8"/>
  <c r="Q7" i="8"/>
  <c r="P31" i="8"/>
  <c r="Q31" i="8"/>
  <c r="P44" i="8"/>
  <c r="Q44" i="8"/>
  <c r="Q45" i="8"/>
  <c r="P45" i="8"/>
  <c r="P22" i="8"/>
  <c r="Q22" i="8"/>
  <c r="AG48" i="7"/>
  <c r="N48" i="7" s="1"/>
  <c r="Q42" i="7"/>
  <c r="AG5" i="7"/>
  <c r="N5" i="7" s="1"/>
  <c r="AH44" i="7"/>
  <c r="O44" i="7" s="1"/>
  <c r="Q37" i="6"/>
  <c r="AH54" i="6"/>
  <c r="O54" i="6" s="1"/>
  <c r="R54" i="6" s="1"/>
  <c r="AG57" i="6"/>
  <c r="N57" i="6" s="1"/>
  <c r="AG52" i="6"/>
  <c r="N52" i="6" s="1"/>
  <c r="P17" i="9"/>
  <c r="O49" i="8"/>
  <c r="O50" i="8"/>
  <c r="O54" i="8"/>
  <c r="AM54" i="8" s="1"/>
  <c r="O4" i="8"/>
  <c r="O6" i="8"/>
  <c r="P20" i="9"/>
  <c r="P9" i="9"/>
  <c r="P21" i="9"/>
  <c r="Q21" i="9"/>
  <c r="P40" i="9"/>
  <c r="Q40" i="9"/>
  <c r="P32" i="9"/>
  <c r="Q32" i="9"/>
  <c r="P36" i="9"/>
  <c r="Q36" i="9"/>
  <c r="P13" i="9"/>
  <c r="Q13" i="9"/>
  <c r="V54" i="8"/>
  <c r="W20" i="8"/>
  <c r="V23" i="8"/>
  <c r="W29" i="8"/>
  <c r="V36" i="8"/>
  <c r="V12" i="8"/>
  <c r="W24" i="8"/>
  <c r="V4" i="8"/>
  <c r="N4" i="8" s="1"/>
  <c r="W37" i="8"/>
  <c r="O37" i="8" s="1"/>
  <c r="V18" i="8"/>
  <c r="W32" i="8"/>
  <c r="W34" i="8"/>
  <c r="V45" i="8"/>
  <c r="V31" i="8"/>
  <c r="W33" i="8"/>
  <c r="W38" i="8"/>
  <c r="O38" i="8" s="1"/>
  <c r="AM38" i="8" s="1"/>
  <c r="V40" i="8"/>
  <c r="W46" i="8"/>
  <c r="V48" i="8"/>
  <c r="W51" i="8"/>
  <c r="W11" i="8"/>
  <c r="V28" i="8"/>
  <c r="V53" i="8"/>
  <c r="W5" i="8"/>
  <c r="O5" i="8" s="1"/>
  <c r="V6" i="8"/>
  <c r="N6" i="8" s="1"/>
  <c r="W8" i="8"/>
  <c r="V15" i="8"/>
  <c r="W19" i="8"/>
  <c r="W13" i="8"/>
  <c r="O13" i="8" s="1"/>
  <c r="W25" i="8"/>
  <c r="V27" i="8"/>
  <c r="N27" i="8" s="1"/>
  <c r="V41" i="8"/>
  <c r="W42" i="8"/>
  <c r="O42" i="8" s="1"/>
  <c r="V44" i="8"/>
  <c r="V50" i="8"/>
  <c r="W16" i="8"/>
  <c r="V22" i="8"/>
  <c r="V49" i="8"/>
  <c r="W39" i="8"/>
  <c r="O39" i="8" s="1"/>
  <c r="V39" i="8"/>
  <c r="W43" i="8"/>
  <c r="O43" i="8" s="1"/>
  <c r="AM44" i="8" s="1"/>
  <c r="V43" i="8"/>
  <c r="W47" i="8"/>
  <c r="O47" i="8" s="1"/>
  <c r="AM48" i="8" s="1"/>
  <c r="V47" i="8"/>
  <c r="V7" i="8"/>
  <c r="N7" i="8" s="1"/>
  <c r="W9" i="8"/>
  <c r="O9" i="8" s="1"/>
  <c r="W26" i="8"/>
  <c r="O26" i="8" s="1"/>
  <c r="V26" i="8"/>
  <c r="W30" i="8"/>
  <c r="O30" i="8" s="1"/>
  <c r="V30" i="8"/>
  <c r="W35" i="8"/>
  <c r="O35" i="8" s="1"/>
  <c r="AM36" i="8" s="1"/>
  <c r="V35" i="8"/>
  <c r="V10" i="8"/>
  <c r="N10" i="8" s="1"/>
  <c r="W14" i="8"/>
  <c r="O14" i="8" s="1"/>
  <c r="AM14" i="8" s="1"/>
  <c r="V14" i="8"/>
  <c r="W17" i="8"/>
  <c r="O17" i="8" s="1"/>
  <c r="V17" i="8"/>
  <c r="W21" i="8"/>
  <c r="O21" i="8" s="1"/>
  <c r="V21" i="8"/>
  <c r="W52" i="8"/>
  <c r="O52" i="8" s="1"/>
  <c r="AM52" i="8" s="1"/>
  <c r="V52" i="8"/>
  <c r="AH17" i="7"/>
  <c r="O17" i="7" s="1"/>
  <c r="R17" i="7" s="1"/>
  <c r="AH24" i="7"/>
  <c r="O24" i="7" s="1"/>
  <c r="AG59" i="7"/>
  <c r="N59" i="7" s="1"/>
  <c r="AG12" i="7"/>
  <c r="N12" i="7" s="1"/>
  <c r="AH23" i="7"/>
  <c r="O23" i="7" s="1"/>
  <c r="P23" i="7" s="1"/>
  <c r="AH52" i="7"/>
  <c r="O52" i="7" s="1"/>
  <c r="P52" i="7" s="1"/>
  <c r="AG58" i="7"/>
  <c r="N58" i="7" s="1"/>
  <c r="AG42" i="7"/>
  <c r="N42" i="7" s="1"/>
  <c r="AG55" i="7"/>
  <c r="N55" i="7" s="1"/>
  <c r="AH60" i="7"/>
  <c r="O60" i="7" s="1"/>
  <c r="AH19" i="7"/>
  <c r="O19" i="7" s="1"/>
  <c r="Q19" i="7" s="1"/>
  <c r="AH49" i="7"/>
  <c r="O49" i="7" s="1"/>
  <c r="Q49" i="7" s="1"/>
  <c r="AH51" i="7"/>
  <c r="O51" i="7" s="1"/>
  <c r="P51" i="7" s="1"/>
  <c r="P56" i="7"/>
  <c r="P21" i="7"/>
  <c r="Q21" i="7"/>
  <c r="Q5" i="7"/>
  <c r="P5" i="7"/>
  <c r="Q59" i="7"/>
  <c r="P59" i="7"/>
  <c r="AH4" i="7"/>
  <c r="O4" i="7" s="1"/>
  <c r="AH9" i="7"/>
  <c r="O9" i="7" s="1"/>
  <c r="AH13" i="7"/>
  <c r="O13" i="7" s="1"/>
  <c r="AH14" i="7"/>
  <c r="O14" i="7" s="1"/>
  <c r="AG22" i="7"/>
  <c r="N22" i="7" s="1"/>
  <c r="AH27" i="7"/>
  <c r="O27" i="7" s="1"/>
  <c r="Q27" i="7" s="1"/>
  <c r="AG32" i="7"/>
  <c r="N32" i="7" s="1"/>
  <c r="AH35" i="7"/>
  <c r="O35" i="7" s="1"/>
  <c r="R35" i="7" s="1"/>
  <c r="AH36" i="7"/>
  <c r="O36" i="7" s="1"/>
  <c r="R36" i="7" s="1"/>
  <c r="AH40" i="7"/>
  <c r="O40" i="7" s="1"/>
  <c r="AH34" i="7"/>
  <c r="O34" i="7" s="1"/>
  <c r="R34" i="7" s="1"/>
  <c r="AG54" i="7"/>
  <c r="N54" i="7" s="1"/>
  <c r="AG56" i="7"/>
  <c r="N56" i="7" s="1"/>
  <c r="AH6" i="7"/>
  <c r="O6" i="7" s="1"/>
  <c r="Q11" i="7"/>
  <c r="AG38" i="7"/>
  <c r="N38" i="7" s="1"/>
  <c r="AG46" i="7"/>
  <c r="N46" i="7" s="1"/>
  <c r="AG50" i="7"/>
  <c r="N50" i="7" s="1"/>
  <c r="AH5" i="6"/>
  <c r="O5" i="6" s="1"/>
  <c r="AH15" i="6"/>
  <c r="O15" i="6" s="1"/>
  <c r="AH26" i="6"/>
  <c r="O26" i="6" s="1"/>
  <c r="Q26" i="6" s="1"/>
  <c r="AG48" i="6"/>
  <c r="N48" i="6" s="1"/>
  <c r="AG40" i="6"/>
  <c r="N40" i="6" s="1"/>
  <c r="AG60" i="6"/>
  <c r="N60" i="6" s="1"/>
  <c r="AH16" i="6"/>
  <c r="O16" i="6" s="1"/>
  <c r="AH35" i="6"/>
  <c r="O35" i="6" s="1"/>
  <c r="AG44" i="6"/>
  <c r="N44" i="6" s="1"/>
  <c r="Q40" i="6"/>
  <c r="P40" i="6"/>
  <c r="Q52" i="6"/>
  <c r="P52" i="6"/>
  <c r="Q44" i="6"/>
  <c r="P44" i="6"/>
  <c r="Q8" i="6"/>
  <c r="P8" i="6"/>
  <c r="Q12" i="6"/>
  <c r="P12" i="6"/>
  <c r="Q48" i="6"/>
  <c r="P48" i="6"/>
  <c r="AH11" i="6"/>
  <c r="O11" i="6" s="1"/>
  <c r="P11" i="6" s="1"/>
  <c r="AG12" i="6"/>
  <c r="N12" i="6" s="1"/>
  <c r="AH19" i="6"/>
  <c r="O19" i="6" s="1"/>
  <c r="AH22" i="6"/>
  <c r="O22" i="6" s="1"/>
  <c r="AH27" i="6"/>
  <c r="O27" i="6" s="1"/>
  <c r="AG29" i="6"/>
  <c r="N29" i="6" s="1"/>
  <c r="AH36" i="6"/>
  <c r="O36" i="6" s="1"/>
  <c r="Q36" i="6" s="1"/>
  <c r="P39" i="6"/>
  <c r="AH58" i="6"/>
  <c r="O58" i="6" s="1"/>
  <c r="R58" i="6" s="1"/>
  <c r="AH61" i="6"/>
  <c r="O61" i="6" s="1"/>
  <c r="Y60" i="6" s="1"/>
  <c r="AH4" i="6"/>
  <c r="O4" i="6" s="1"/>
  <c r="AG8" i="6"/>
  <c r="AG32" i="6"/>
  <c r="N32" i="6" s="1"/>
  <c r="AG23" i="6"/>
  <c r="N23" i="6" s="1"/>
  <c r="AG31" i="6"/>
  <c r="N31" i="6" s="1"/>
  <c r="AH41" i="6"/>
  <c r="O41" i="6" s="1"/>
  <c r="AH45" i="6"/>
  <c r="O45" i="6" s="1"/>
  <c r="AH49" i="6"/>
  <c r="O49" i="6" s="1"/>
  <c r="AH53" i="6"/>
  <c r="O53" i="6" s="1"/>
  <c r="AG56" i="6"/>
  <c r="N56" i="6" s="1"/>
  <c r="AH62" i="6"/>
  <c r="O62" i="6" s="1"/>
  <c r="Q62" i="6" s="1"/>
  <c r="AG64" i="6"/>
  <c r="N64" i="6" s="1"/>
  <c r="AG30" i="6"/>
  <c r="N30" i="6" s="1"/>
  <c r="Q33" i="6"/>
  <c r="Q10" i="6"/>
  <c r="P10" i="6"/>
  <c r="Q7" i="6"/>
  <c r="P7" i="6"/>
  <c r="Q57" i="6"/>
  <c r="P57" i="6"/>
  <c r="AG7" i="6"/>
  <c r="N7" i="6" s="1"/>
  <c r="Q18" i="6"/>
  <c r="P18" i="6"/>
  <c r="Q51" i="6"/>
  <c r="P51" i="6"/>
  <c r="P29" i="7"/>
  <c r="Q29" i="7"/>
  <c r="AH31" i="7"/>
  <c r="O31" i="7" s="1"/>
  <c r="AG31" i="7"/>
  <c r="N31" i="7" s="1"/>
  <c r="P48" i="7"/>
  <c r="Q48" i="7"/>
  <c r="AH13" i="6"/>
  <c r="O13" i="6" s="1"/>
  <c r="Y13" i="6" s="1"/>
  <c r="AG13" i="6"/>
  <c r="N13" i="6" s="1"/>
  <c r="AG14" i="6"/>
  <c r="N14" i="6" s="1"/>
  <c r="AH20" i="6"/>
  <c r="O20" i="6" s="1"/>
  <c r="AG20" i="6"/>
  <c r="AG21" i="6"/>
  <c r="N21" i="6" s="1"/>
  <c r="Q29" i="6"/>
  <c r="P29" i="6"/>
  <c r="P31" i="6"/>
  <c r="P32" i="6"/>
  <c r="Q64" i="6"/>
  <c r="P64" i="6"/>
  <c r="Q55" i="7"/>
  <c r="P55" i="7"/>
  <c r="Q14" i="6"/>
  <c r="P14" i="6"/>
  <c r="Q21" i="6"/>
  <c r="P21" i="6"/>
  <c r="P23" i="6"/>
  <c r="AH28" i="6"/>
  <c r="O28" i="6" s="1"/>
  <c r="Y29" i="6" s="1"/>
  <c r="AG28" i="6"/>
  <c r="N28" i="6" s="1"/>
  <c r="Q47" i="6"/>
  <c r="P47" i="6"/>
  <c r="Q32" i="7"/>
  <c r="P32" i="7"/>
  <c r="AG37" i="7"/>
  <c r="N37" i="7" s="1"/>
  <c r="AH37" i="7"/>
  <c r="O37" i="7" s="1"/>
  <c r="Y38" i="7" s="1"/>
  <c r="AG43" i="7"/>
  <c r="N43" i="7" s="1"/>
  <c r="AH43" i="7"/>
  <c r="O43" i="7" s="1"/>
  <c r="P50" i="7"/>
  <c r="Q50" i="7"/>
  <c r="AH6" i="6"/>
  <c r="O6" i="6" s="1"/>
  <c r="AG6" i="6"/>
  <c r="N6" i="6" s="1"/>
  <c r="AH9" i="6"/>
  <c r="O9" i="6" s="1"/>
  <c r="Y9" i="6" s="1"/>
  <c r="AG9" i="6"/>
  <c r="N9" i="6" s="1"/>
  <c r="AG10" i="6"/>
  <c r="N10" i="6" s="1"/>
  <c r="Q25" i="6"/>
  <c r="P25" i="6"/>
  <c r="Q30" i="6"/>
  <c r="AH34" i="6"/>
  <c r="O34" i="6" s="1"/>
  <c r="AG34" i="6"/>
  <c r="N34" i="6" s="1"/>
  <c r="AH38" i="6"/>
  <c r="O38" i="6" s="1"/>
  <c r="R38" i="6" s="1"/>
  <c r="AG38" i="6"/>
  <c r="N38" i="6" s="1"/>
  <c r="AH17" i="6"/>
  <c r="O17" i="6" s="1"/>
  <c r="AG17" i="6"/>
  <c r="N17" i="6" s="1"/>
  <c r="AG18" i="6"/>
  <c r="N18" i="6" s="1"/>
  <c r="AH24" i="6"/>
  <c r="O24" i="6" s="1"/>
  <c r="AG24" i="6"/>
  <c r="N24" i="6" s="1"/>
  <c r="AG25" i="6"/>
  <c r="N25" i="6" s="1"/>
  <c r="Q43" i="6"/>
  <c r="P43" i="6"/>
  <c r="AH7" i="7"/>
  <c r="O7" i="7" s="1"/>
  <c r="R7" i="7" s="1"/>
  <c r="AG7" i="7"/>
  <c r="N7" i="7" s="1"/>
  <c r="Q12" i="7"/>
  <c r="P12" i="7"/>
  <c r="AH16" i="7"/>
  <c r="O16" i="7" s="1"/>
  <c r="AG16" i="7"/>
  <c r="N16" i="7" s="1"/>
  <c r="Q22" i="7"/>
  <c r="P22" i="7"/>
  <c r="AH26" i="7"/>
  <c r="O26" i="7" s="1"/>
  <c r="R26" i="7" s="1"/>
  <c r="AG26" i="7"/>
  <c r="N26" i="7" s="1"/>
  <c r="Q30" i="7"/>
  <c r="P30" i="7"/>
  <c r="AG39" i="7"/>
  <c r="N39" i="7" s="1"/>
  <c r="AH39" i="7"/>
  <c r="O39" i="7" s="1"/>
  <c r="P54" i="7"/>
  <c r="Q54" i="7"/>
  <c r="Q56" i="6"/>
  <c r="P56" i="6"/>
  <c r="Q60" i="6"/>
  <c r="P60" i="6"/>
  <c r="Q65" i="6"/>
  <c r="P65" i="6"/>
  <c r="AG33" i="6"/>
  <c r="N33" i="6" s="1"/>
  <c r="AG37" i="6"/>
  <c r="N37" i="6" s="1"/>
  <c r="AG39" i="6"/>
  <c r="N39" i="6" s="1"/>
  <c r="AH42" i="6"/>
  <c r="O42" i="6" s="1"/>
  <c r="Y43" i="6" s="1"/>
  <c r="AG42" i="6"/>
  <c r="N42" i="6" s="1"/>
  <c r="AG43" i="6"/>
  <c r="N43" i="6" s="1"/>
  <c r="AH46" i="6"/>
  <c r="O46" i="6" s="1"/>
  <c r="AG46" i="6"/>
  <c r="N46" i="6" s="1"/>
  <c r="AG47" i="6"/>
  <c r="N47" i="6" s="1"/>
  <c r="AH50" i="6"/>
  <c r="O50" i="6" s="1"/>
  <c r="Y51" i="6" s="1"/>
  <c r="AG50" i="6"/>
  <c r="N50" i="6" s="1"/>
  <c r="AG51" i="6"/>
  <c r="N51" i="6" s="1"/>
  <c r="AG65" i="6"/>
  <c r="N65" i="6" s="1"/>
  <c r="AG10" i="7"/>
  <c r="N10" i="7" s="1"/>
  <c r="AH10" i="7"/>
  <c r="O10" i="7" s="1"/>
  <c r="AG15" i="7"/>
  <c r="N15" i="7" s="1"/>
  <c r="AG20" i="7"/>
  <c r="N20" i="7" s="1"/>
  <c r="AH20" i="7"/>
  <c r="O20" i="7" s="1"/>
  <c r="Y20" i="7" s="1"/>
  <c r="AG25" i="7"/>
  <c r="N25" i="7" s="1"/>
  <c r="AG30" i="7"/>
  <c r="N30" i="7" s="1"/>
  <c r="P38" i="7"/>
  <c r="Q38" i="7"/>
  <c r="Q46" i="7"/>
  <c r="P15" i="7"/>
  <c r="Q15" i="7"/>
  <c r="P25" i="7"/>
  <c r="Q25" i="7"/>
  <c r="AH55" i="6"/>
  <c r="O55" i="6" s="1"/>
  <c r="Y55" i="6" s="1"/>
  <c r="AG55" i="6"/>
  <c r="N55" i="6" s="1"/>
  <c r="AH59" i="6"/>
  <c r="O59" i="6" s="1"/>
  <c r="AG59" i="6"/>
  <c r="N59" i="6" s="1"/>
  <c r="AH63" i="6"/>
  <c r="O63" i="6" s="1"/>
  <c r="Y63" i="6" s="1"/>
  <c r="AG63" i="6"/>
  <c r="N63" i="6" s="1"/>
  <c r="AH8" i="7"/>
  <c r="O8" i="7" s="1"/>
  <c r="AG8" i="7"/>
  <c r="N8" i="7" s="1"/>
  <c r="AH18" i="7"/>
  <c r="O18" i="7" s="1"/>
  <c r="R18" i="7" s="1"/>
  <c r="AG18" i="7"/>
  <c r="N18" i="7" s="1"/>
  <c r="AG28" i="7"/>
  <c r="N28" i="7" s="1"/>
  <c r="AH28" i="7"/>
  <c r="O28" i="7" s="1"/>
  <c r="AG33" i="7"/>
  <c r="N33" i="7" s="1"/>
  <c r="AH33" i="7"/>
  <c r="O33" i="7" s="1"/>
  <c r="AG41" i="7"/>
  <c r="N41" i="7" s="1"/>
  <c r="AH41" i="7"/>
  <c r="O41" i="7" s="1"/>
  <c r="AH53" i="7"/>
  <c r="O53" i="7" s="1"/>
  <c r="Y54" i="7" s="1"/>
  <c r="Q58" i="7"/>
  <c r="AG11" i="7"/>
  <c r="N11" i="7" s="1"/>
  <c r="AG21" i="7"/>
  <c r="N21" i="7" s="1"/>
  <c r="AG29" i="7"/>
  <c r="N29" i="7" s="1"/>
  <c r="AH45" i="7"/>
  <c r="O45" i="7" s="1"/>
  <c r="AH47" i="7"/>
  <c r="O47" i="7" s="1"/>
  <c r="AH57" i="7"/>
  <c r="O57" i="7" s="1"/>
  <c r="Y58" i="7" s="1"/>
  <c r="P61" i="7"/>
  <c r="Q61" i="7"/>
  <c r="AG61" i="7"/>
  <c r="N61" i="7" s="1"/>
  <c r="AG50" i="5"/>
  <c r="N50" i="5" s="1"/>
  <c r="AY50" i="5" s="1"/>
  <c r="AG26" i="5"/>
  <c r="N26" i="5" s="1"/>
  <c r="P4" i="5"/>
  <c r="Q4" i="5"/>
  <c r="P58" i="5"/>
  <c r="Q58" i="5"/>
  <c r="P54" i="5"/>
  <c r="Q54" i="5"/>
  <c r="P50" i="5"/>
  <c r="Q50" i="5"/>
  <c r="P46" i="5"/>
  <c r="Q46" i="5"/>
  <c r="P42" i="5"/>
  <c r="Q42" i="5"/>
  <c r="P38" i="5"/>
  <c r="Q38" i="5"/>
  <c r="R34" i="5"/>
  <c r="P34" i="5"/>
  <c r="Q34" i="5"/>
  <c r="P30" i="5"/>
  <c r="R30" i="5"/>
  <c r="Q30" i="5"/>
  <c r="P26" i="5"/>
  <c r="Q26" i="5"/>
  <c r="P22" i="5"/>
  <c r="Q22" i="5"/>
  <c r="P18" i="5"/>
  <c r="Q18" i="5"/>
  <c r="P14" i="5"/>
  <c r="Q14" i="5"/>
  <c r="P10" i="5"/>
  <c r="Q10" i="5"/>
  <c r="P6" i="5"/>
  <c r="Q6" i="5"/>
  <c r="AG46" i="5"/>
  <c r="N46" i="5" s="1"/>
  <c r="AG18" i="5"/>
  <c r="N18" i="5" s="1"/>
  <c r="Q61" i="5"/>
  <c r="P61" i="5"/>
  <c r="Q57" i="5"/>
  <c r="P57" i="5"/>
  <c r="Q53" i="5"/>
  <c r="P53" i="5"/>
  <c r="Q49" i="5"/>
  <c r="P49" i="5"/>
  <c r="Q45" i="5"/>
  <c r="P45" i="5"/>
  <c r="Q41" i="5"/>
  <c r="P41" i="5"/>
  <c r="Q37" i="5"/>
  <c r="P37" i="5"/>
  <c r="Q33" i="5"/>
  <c r="P33" i="5"/>
  <c r="Q29" i="5"/>
  <c r="P29" i="5"/>
  <c r="Q25" i="5"/>
  <c r="P25" i="5"/>
  <c r="Q21" i="5"/>
  <c r="P21" i="5"/>
  <c r="Q17" i="5"/>
  <c r="R17" i="5"/>
  <c r="P17" i="5"/>
  <c r="Q13" i="5"/>
  <c r="P13" i="5"/>
  <c r="Q9" i="5"/>
  <c r="P9" i="5"/>
  <c r="R5" i="5"/>
  <c r="Q5" i="5"/>
  <c r="P5" i="5"/>
  <c r="AG34" i="5"/>
  <c r="N34" i="5" s="1"/>
  <c r="AG14" i="5"/>
  <c r="N14" i="5" s="1"/>
  <c r="Q60" i="5"/>
  <c r="P60" i="5"/>
  <c r="Q12" i="5"/>
  <c r="P12" i="5"/>
  <c r="AG4" i="5"/>
  <c r="N4" i="5" s="1"/>
  <c r="AG30" i="5"/>
  <c r="N30" i="5" s="1"/>
  <c r="AY30" i="5" s="1"/>
  <c r="AG10" i="5"/>
  <c r="N10" i="5" s="1"/>
  <c r="AG58" i="5"/>
  <c r="N58" i="5" s="1"/>
  <c r="AG42" i="5"/>
  <c r="N42" i="5" s="1"/>
  <c r="AG54" i="5"/>
  <c r="N54" i="5" s="1"/>
  <c r="AG38" i="5"/>
  <c r="N38" i="5" s="1"/>
  <c r="AG22" i="5"/>
  <c r="N22" i="5" s="1"/>
  <c r="AG6" i="5"/>
  <c r="N6" i="5" s="1"/>
  <c r="AY6" i="5" s="1"/>
  <c r="BI6" i="5" s="1"/>
  <c r="BJ6" i="5" s="1"/>
  <c r="AH8" i="5"/>
  <c r="O8" i="5" s="1"/>
  <c r="AG61" i="5"/>
  <c r="N61" i="5" s="1"/>
  <c r="AG57" i="5"/>
  <c r="N57" i="5" s="1"/>
  <c r="AY56" i="5" s="1"/>
  <c r="AG53" i="5"/>
  <c r="N53" i="5" s="1"/>
  <c r="AY52" i="5" s="1"/>
  <c r="AG49" i="5"/>
  <c r="N49" i="5" s="1"/>
  <c r="AG45" i="5"/>
  <c r="N45" i="5" s="1"/>
  <c r="AY44" i="5" s="1"/>
  <c r="AG41" i="5"/>
  <c r="N41" i="5" s="1"/>
  <c r="AY40" i="5" s="1"/>
  <c r="AG37" i="5"/>
  <c r="N37" i="5" s="1"/>
  <c r="AY36" i="5" s="1"/>
  <c r="AG33" i="5"/>
  <c r="N33" i="5" s="1"/>
  <c r="AY32" i="5" s="1"/>
  <c r="AG29" i="5"/>
  <c r="N29" i="5" s="1"/>
  <c r="AG25" i="5"/>
  <c r="N25" i="5" s="1"/>
  <c r="AY24" i="5" s="1"/>
  <c r="AG21" i="5"/>
  <c r="N21" i="5" s="1"/>
  <c r="AY20" i="5" s="1"/>
  <c r="AG17" i="5"/>
  <c r="N17" i="5" s="1"/>
  <c r="AY16" i="5" s="1"/>
  <c r="BI16" i="5" s="1"/>
  <c r="BJ16" i="5" s="1"/>
  <c r="AG13" i="5"/>
  <c r="N13" i="5" s="1"/>
  <c r="AG9" i="5"/>
  <c r="N9" i="5" s="1"/>
  <c r="AY8" i="5" s="1"/>
  <c r="BI8" i="5" s="1"/>
  <c r="BJ8" i="5" s="1"/>
  <c r="AG5" i="5"/>
  <c r="N5" i="5" s="1"/>
  <c r="AH59" i="5"/>
  <c r="O59" i="5" s="1"/>
  <c r="Y58" i="5" s="1"/>
  <c r="AH55" i="5"/>
  <c r="O55" i="5" s="1"/>
  <c r="Y54" i="5" s="1"/>
  <c r="AH51" i="5"/>
  <c r="O51" i="5" s="1"/>
  <c r="Y50" i="5" s="1"/>
  <c r="AH47" i="5"/>
  <c r="O47" i="5" s="1"/>
  <c r="Y46" i="5" s="1"/>
  <c r="AH43" i="5"/>
  <c r="O43" i="5" s="1"/>
  <c r="Y42" i="5" s="1"/>
  <c r="AS42" i="5" s="1"/>
  <c r="AH39" i="5"/>
  <c r="O39" i="5" s="1"/>
  <c r="AH35" i="5"/>
  <c r="O35" i="5" s="1"/>
  <c r="Y34" i="5" s="1"/>
  <c r="AS34" i="5" s="1"/>
  <c r="AH31" i="5"/>
  <c r="O31" i="5" s="1"/>
  <c r="Y30" i="5" s="1"/>
  <c r="AH27" i="5"/>
  <c r="O27" i="5" s="1"/>
  <c r="Y26" i="5" s="1"/>
  <c r="AH23" i="5"/>
  <c r="O23" i="5" s="1"/>
  <c r="Y22" i="5" s="1"/>
  <c r="AS22" i="5" s="1"/>
  <c r="AH19" i="5"/>
  <c r="O19" i="5" s="1"/>
  <c r="AH15" i="5"/>
  <c r="O15" i="5" s="1"/>
  <c r="AH11" i="5"/>
  <c r="O11" i="5" s="1"/>
  <c r="AH7" i="5"/>
  <c r="O7" i="5" s="1"/>
  <c r="AH56" i="5"/>
  <c r="O56" i="5" s="1"/>
  <c r="AH52" i="5"/>
  <c r="O52" i="5" s="1"/>
  <c r="AH48" i="5"/>
  <c r="O48" i="5" s="1"/>
  <c r="AH44" i="5"/>
  <c r="O44" i="5" s="1"/>
  <c r="AH40" i="5"/>
  <c r="O40" i="5" s="1"/>
  <c r="AH36" i="5"/>
  <c r="O36" i="5" s="1"/>
  <c r="AH32" i="5"/>
  <c r="O32" i="5" s="1"/>
  <c r="AH28" i="5"/>
  <c r="O28" i="5" s="1"/>
  <c r="AH24" i="5"/>
  <c r="O24" i="5" s="1"/>
  <c r="AH20" i="5"/>
  <c r="O20" i="5" s="1"/>
  <c r="AH16" i="5"/>
  <c r="O16" i="5" s="1"/>
  <c r="AG60" i="5"/>
  <c r="N60" i="5" s="1"/>
  <c r="AG12" i="5"/>
  <c r="N12" i="5" s="1"/>
  <c r="Z4" i="5" l="1"/>
  <c r="AS4" i="5"/>
  <c r="AY60" i="5"/>
  <c r="Y53" i="6"/>
  <c r="BG50" i="5"/>
  <c r="BH50" i="5"/>
  <c r="BG8" i="5"/>
  <c r="BH8" i="5"/>
  <c r="BG56" i="5"/>
  <c r="BH56" i="5"/>
  <c r="BG60" i="5"/>
  <c r="BH60" i="5"/>
  <c r="BG16" i="5"/>
  <c r="BH16" i="5"/>
  <c r="BG30" i="5"/>
  <c r="BH30" i="5"/>
  <c r="BG20" i="5"/>
  <c r="BH20" i="5"/>
  <c r="BG6" i="5"/>
  <c r="BH6" i="5"/>
  <c r="BG32" i="5"/>
  <c r="BH32" i="5"/>
  <c r="BG44" i="5"/>
  <c r="BH44" i="5"/>
  <c r="BG24" i="5"/>
  <c r="BH24" i="5"/>
  <c r="BG36" i="5"/>
  <c r="BH36" i="5"/>
  <c r="BG40" i="5"/>
  <c r="BH40" i="5"/>
  <c r="BG52" i="5"/>
  <c r="BH52" i="5"/>
  <c r="AX11" i="5"/>
  <c r="AZ28" i="5"/>
  <c r="BD28" i="5" s="1"/>
  <c r="AX16" i="5"/>
  <c r="AZ48" i="5"/>
  <c r="BD48" i="5" s="1"/>
  <c r="AX15" i="5"/>
  <c r="AX7" i="5"/>
  <c r="Y20" i="5"/>
  <c r="Z20" i="5" s="1"/>
  <c r="Y40" i="5"/>
  <c r="AD40" i="5" s="1"/>
  <c r="R36" i="5"/>
  <c r="AD38" i="5"/>
  <c r="AX8" i="5"/>
  <c r="AY4" i="5"/>
  <c r="BI4" i="5" s="1"/>
  <c r="BJ4" i="5" s="1"/>
  <c r="AY46" i="5"/>
  <c r="AY10" i="5"/>
  <c r="BI10" i="5" s="1"/>
  <c r="BJ10" i="5" s="1"/>
  <c r="AY18" i="5"/>
  <c r="BI18" i="5" s="1"/>
  <c r="BJ18" i="5" s="1"/>
  <c r="Y21" i="6"/>
  <c r="R22" i="6"/>
  <c r="Y12" i="7"/>
  <c r="Z12" i="7" s="1"/>
  <c r="R13" i="7"/>
  <c r="Y47" i="6"/>
  <c r="AD47" i="6" s="1"/>
  <c r="R46" i="6"/>
  <c r="Y33" i="6"/>
  <c r="R34" i="6"/>
  <c r="P9" i="7"/>
  <c r="R9" i="7"/>
  <c r="AY14" i="5"/>
  <c r="BI14" i="5" s="1"/>
  <c r="BJ14" i="5" s="1"/>
  <c r="P5" i="6"/>
  <c r="R5" i="6"/>
  <c r="AD4" i="5"/>
  <c r="AY34" i="5"/>
  <c r="Q54" i="6"/>
  <c r="AY26" i="5"/>
  <c r="P54" i="6"/>
  <c r="Y28" i="5"/>
  <c r="Z28" i="5" s="1"/>
  <c r="Y8" i="5"/>
  <c r="AD8" i="5" s="1"/>
  <c r="AY22" i="5"/>
  <c r="AY38" i="5"/>
  <c r="AY54" i="5"/>
  <c r="AY12" i="5"/>
  <c r="BI12" i="5" s="1"/>
  <c r="BJ12" i="5" s="1"/>
  <c r="AY42" i="5"/>
  <c r="AY58" i="5"/>
  <c r="AV34" i="5"/>
  <c r="AW34" i="5"/>
  <c r="AV41" i="5"/>
  <c r="AW41" i="5"/>
  <c r="AW45" i="5"/>
  <c r="AV45" i="5"/>
  <c r="AW53" i="5"/>
  <c r="AV53" i="5"/>
  <c r="AV37" i="5"/>
  <c r="AW37" i="5"/>
  <c r="AV12" i="5"/>
  <c r="AW12" i="5"/>
  <c r="AV57" i="5"/>
  <c r="AW57" i="5"/>
  <c r="AW61" i="5"/>
  <c r="AV61" i="5"/>
  <c r="AV6" i="5"/>
  <c r="AW6" i="5"/>
  <c r="Y24" i="5"/>
  <c r="AV22" i="5"/>
  <c r="AW22" i="5"/>
  <c r="AV26" i="5"/>
  <c r="AW26" i="5"/>
  <c r="Y14" i="5"/>
  <c r="R15" i="5"/>
  <c r="AV54" i="5"/>
  <c r="AW54" i="5"/>
  <c r="AV5" i="5"/>
  <c r="AW5" i="5"/>
  <c r="AW13" i="5"/>
  <c r="AV13" i="5"/>
  <c r="AV60" i="5"/>
  <c r="AW60" i="5"/>
  <c r="AV9" i="5"/>
  <c r="AW9" i="5"/>
  <c r="AV30" i="5"/>
  <c r="AW30" i="5"/>
  <c r="AV18" i="5"/>
  <c r="AW18" i="5"/>
  <c r="AW14" i="5"/>
  <c r="AV14" i="5"/>
  <c r="AV50" i="5"/>
  <c r="AW50" i="5"/>
  <c r="AV42" i="5"/>
  <c r="AW42" i="5"/>
  <c r="AV21" i="5"/>
  <c r="AW21" i="5"/>
  <c r="AW4" i="5"/>
  <c r="AV4" i="5"/>
  <c r="AV46" i="5"/>
  <c r="AW46" i="5"/>
  <c r="Y16" i="5"/>
  <c r="AV25" i="5"/>
  <c r="AW25" i="5"/>
  <c r="AV58" i="5"/>
  <c r="AW58" i="5"/>
  <c r="AW17" i="5"/>
  <c r="AV17" i="5"/>
  <c r="AW38" i="5"/>
  <c r="AV38" i="5"/>
  <c r="AV10" i="5"/>
  <c r="AW10" i="5"/>
  <c r="Y56" i="5"/>
  <c r="AD56" i="5" s="1"/>
  <c r="Y6" i="5"/>
  <c r="R7" i="5"/>
  <c r="Y12" i="5"/>
  <c r="Z12" i="5" s="1"/>
  <c r="R11" i="5"/>
  <c r="AV33" i="5"/>
  <c r="AW33" i="5"/>
  <c r="Y56" i="7"/>
  <c r="Z56" i="7" s="1"/>
  <c r="Q52" i="7"/>
  <c r="Y28" i="7"/>
  <c r="Z28" i="7" s="1"/>
  <c r="Y18" i="7"/>
  <c r="Z18" i="7" s="1"/>
  <c r="Y26" i="7"/>
  <c r="Z26" i="7" s="1"/>
  <c r="P58" i="6"/>
  <c r="Y37" i="6"/>
  <c r="Y14" i="7"/>
  <c r="Z14" i="7" s="1"/>
  <c r="Q51" i="7"/>
  <c r="Y10" i="5"/>
  <c r="Z10" i="5" s="1"/>
  <c r="Y42" i="7"/>
  <c r="Z42" i="7" s="1"/>
  <c r="Y46" i="7"/>
  <c r="Z46" i="7" s="1"/>
  <c r="Y59" i="6"/>
  <c r="Z59" i="6" s="1"/>
  <c r="Y23" i="6"/>
  <c r="AD23" i="6" s="1"/>
  <c r="AD22" i="5"/>
  <c r="Z22" i="5"/>
  <c r="Z60" i="6"/>
  <c r="AD60" i="6"/>
  <c r="Z26" i="5"/>
  <c r="AD26" i="5"/>
  <c r="Z34" i="5"/>
  <c r="AD34" i="5"/>
  <c r="Z46" i="5"/>
  <c r="AD46" i="5"/>
  <c r="Z42" i="5"/>
  <c r="AD42" i="5"/>
  <c r="AD50" i="5"/>
  <c r="Z50" i="5"/>
  <c r="Z58" i="5"/>
  <c r="AD58" i="5"/>
  <c r="AD54" i="5"/>
  <c r="Z54" i="5"/>
  <c r="Y57" i="6"/>
  <c r="Y36" i="7"/>
  <c r="Z36" i="7" s="1"/>
  <c r="Z30" i="5"/>
  <c r="AD30" i="5"/>
  <c r="Z18" i="5"/>
  <c r="AD18" i="5"/>
  <c r="Y52" i="7"/>
  <c r="Z52" i="7" s="1"/>
  <c r="Y60" i="5"/>
  <c r="Y50" i="7"/>
  <c r="Z50" i="7" s="1"/>
  <c r="Y52" i="5"/>
  <c r="Y36" i="5"/>
  <c r="Y32" i="7"/>
  <c r="AD32" i="7" s="1"/>
  <c r="Y6" i="6"/>
  <c r="Z6" i="6" s="1"/>
  <c r="Y32" i="5"/>
  <c r="AS32" i="5" s="1"/>
  <c r="Y44" i="5"/>
  <c r="AS44" i="5" s="1"/>
  <c r="Y48" i="5"/>
  <c r="Z58" i="7"/>
  <c r="AD58" i="7"/>
  <c r="Q60" i="7"/>
  <c r="Y60" i="7"/>
  <c r="Y16" i="7"/>
  <c r="Z38" i="7"/>
  <c r="AD38" i="7"/>
  <c r="Q24" i="7"/>
  <c r="Y24" i="7"/>
  <c r="Z54" i="7"/>
  <c r="AD54" i="7"/>
  <c r="Z4" i="7"/>
  <c r="AD4" i="7"/>
  <c r="Y30" i="7"/>
  <c r="P44" i="7"/>
  <c r="Y44" i="7"/>
  <c r="Y8" i="7"/>
  <c r="Y48" i="7"/>
  <c r="Z20" i="7"/>
  <c r="AD20" i="7"/>
  <c r="Y6" i="7"/>
  <c r="Y10" i="7"/>
  <c r="Q36" i="7"/>
  <c r="P36" i="7"/>
  <c r="P34" i="7"/>
  <c r="Y34" i="7"/>
  <c r="P40" i="7"/>
  <c r="Y40" i="7"/>
  <c r="Y22" i="7"/>
  <c r="Z21" i="6"/>
  <c r="AD21" i="6"/>
  <c r="Z37" i="6"/>
  <c r="AD37" i="6"/>
  <c r="Z43" i="6"/>
  <c r="AD43" i="6"/>
  <c r="Z33" i="6"/>
  <c r="AD33" i="6"/>
  <c r="Z29" i="6"/>
  <c r="AD29" i="6"/>
  <c r="Y17" i="6"/>
  <c r="Y39" i="6"/>
  <c r="Z55" i="6"/>
  <c r="AD55" i="6"/>
  <c r="Q4" i="6"/>
  <c r="Y4" i="6"/>
  <c r="Q61" i="6"/>
  <c r="Q27" i="6"/>
  <c r="Y27" i="6"/>
  <c r="Z31" i="6"/>
  <c r="AD31" i="6"/>
  <c r="Z51" i="6"/>
  <c r="AD51" i="6"/>
  <c r="Q19" i="6"/>
  <c r="Y19" i="6"/>
  <c r="Z65" i="6"/>
  <c r="AD65" i="6"/>
  <c r="Z9" i="6"/>
  <c r="AD9" i="6"/>
  <c r="Q11" i="6"/>
  <c r="Y11" i="6"/>
  <c r="Q15" i="6"/>
  <c r="Y15" i="6"/>
  <c r="Y25" i="6"/>
  <c r="Q35" i="6"/>
  <c r="Y35" i="6"/>
  <c r="Z13" i="6"/>
  <c r="AD13" i="6"/>
  <c r="Z53" i="6"/>
  <c r="AD53" i="6"/>
  <c r="Z63" i="6"/>
  <c r="AD63" i="6"/>
  <c r="Y49" i="6"/>
  <c r="Y45" i="6"/>
  <c r="Y41" i="6"/>
  <c r="AN36" i="8"/>
  <c r="AQ36" i="8"/>
  <c r="AN48" i="8"/>
  <c r="AQ48" i="8"/>
  <c r="AQ44" i="8"/>
  <c r="AN44" i="8"/>
  <c r="AM26" i="8"/>
  <c r="AQ14" i="8"/>
  <c r="AN14" i="8"/>
  <c r="AN54" i="8"/>
  <c r="AQ54" i="8"/>
  <c r="AN52" i="8"/>
  <c r="AQ52" i="8"/>
  <c r="AN38" i="8"/>
  <c r="AQ38" i="8"/>
  <c r="AN22" i="8"/>
  <c r="AQ22" i="8"/>
  <c r="AM42" i="8"/>
  <c r="AM50" i="8"/>
  <c r="AM6" i="8"/>
  <c r="Q4" i="8"/>
  <c r="AM4" i="8"/>
  <c r="P35" i="6"/>
  <c r="P5" i="8"/>
  <c r="Q5" i="8"/>
  <c r="P6" i="8"/>
  <c r="Q6" i="8"/>
  <c r="Q9" i="8"/>
  <c r="P9" i="8"/>
  <c r="P54" i="8"/>
  <c r="Q54" i="8"/>
  <c r="P26" i="8"/>
  <c r="Q26" i="8"/>
  <c r="P17" i="8"/>
  <c r="Q17" i="8"/>
  <c r="P42" i="8"/>
  <c r="Q42" i="8"/>
  <c r="P37" i="8"/>
  <c r="Q37" i="8"/>
  <c r="P50" i="8"/>
  <c r="Q50" i="8"/>
  <c r="P21" i="8"/>
  <c r="Q21" i="8"/>
  <c r="P49" i="8"/>
  <c r="Q49" i="8"/>
  <c r="P14" i="8"/>
  <c r="Q14" i="8"/>
  <c r="Q47" i="8"/>
  <c r="P47" i="8"/>
  <c r="P4" i="8"/>
  <c r="P43" i="8"/>
  <c r="Q43" i="8"/>
  <c r="P13" i="8"/>
  <c r="Q13" i="8"/>
  <c r="P38" i="8"/>
  <c r="Q38" i="8"/>
  <c r="Q23" i="7"/>
  <c r="P35" i="8"/>
  <c r="Q35" i="8"/>
  <c r="Q39" i="8"/>
  <c r="P39" i="8"/>
  <c r="Q52" i="8"/>
  <c r="P52" i="8"/>
  <c r="P30" i="8"/>
  <c r="Q30" i="8"/>
  <c r="Q58" i="6"/>
  <c r="Q35" i="7"/>
  <c r="Q17" i="7"/>
  <c r="P17" i="7"/>
  <c r="Q44" i="7"/>
  <c r="P49" i="7"/>
  <c r="Q34" i="7"/>
  <c r="P26" i="6"/>
  <c r="P19" i="7"/>
  <c r="Q9" i="7"/>
  <c r="P60" i="7"/>
  <c r="P24" i="7"/>
  <c r="P19" i="6"/>
  <c r="P4" i="6"/>
  <c r="P15" i="6"/>
  <c r="P61" i="6"/>
  <c r="P62" i="6"/>
  <c r="Q5" i="6"/>
  <c r="O25" i="8"/>
  <c r="O51" i="8"/>
  <c r="O34" i="8"/>
  <c r="O29" i="8"/>
  <c r="AM28" i="8" s="1"/>
  <c r="O33" i="8"/>
  <c r="O32" i="8"/>
  <c r="AM32" i="8" s="1"/>
  <c r="O24" i="8"/>
  <c r="O16" i="8"/>
  <c r="AM16" i="8" s="1"/>
  <c r="O19" i="8"/>
  <c r="AM18" i="8" s="1"/>
  <c r="O46" i="8"/>
  <c r="AM46" i="8" s="1"/>
  <c r="O20" i="8"/>
  <c r="O11" i="8"/>
  <c r="AM12" i="8" s="1"/>
  <c r="O8" i="8"/>
  <c r="AM8" i="8" s="1"/>
  <c r="P27" i="7"/>
  <c r="Q40" i="7"/>
  <c r="P35" i="7"/>
  <c r="Q6" i="7"/>
  <c r="P6" i="7"/>
  <c r="Q14" i="7"/>
  <c r="P14" i="7"/>
  <c r="P13" i="7"/>
  <c r="Q13" i="7"/>
  <c r="Q4" i="7"/>
  <c r="P4" i="7"/>
  <c r="P27" i="6"/>
  <c r="Q16" i="6"/>
  <c r="P16" i="6"/>
  <c r="P36" i="6"/>
  <c r="P49" i="6"/>
  <c r="Q49" i="6"/>
  <c r="Q22" i="6"/>
  <c r="P22" i="6"/>
  <c r="P45" i="6"/>
  <c r="Q45" i="6"/>
  <c r="P41" i="6"/>
  <c r="Q41" i="6"/>
  <c r="P53" i="6"/>
  <c r="Q53" i="6"/>
  <c r="P28" i="7"/>
  <c r="Q28" i="7"/>
  <c r="P50" i="6"/>
  <c r="Q50" i="6"/>
  <c r="Q26" i="7"/>
  <c r="P26" i="7"/>
  <c r="P7" i="7"/>
  <c r="Q7" i="7"/>
  <c r="P17" i="6"/>
  <c r="Q17" i="6"/>
  <c r="P9" i="6"/>
  <c r="Q9" i="6"/>
  <c r="Q57" i="7"/>
  <c r="P57" i="7"/>
  <c r="Q53" i="7"/>
  <c r="P53" i="7"/>
  <c r="P59" i="6"/>
  <c r="Q59" i="6"/>
  <c r="P24" i="6"/>
  <c r="Q24" i="6"/>
  <c r="Q43" i="7"/>
  <c r="P43" i="7"/>
  <c r="Q47" i="7"/>
  <c r="P47" i="7"/>
  <c r="P33" i="7"/>
  <c r="Q33" i="7"/>
  <c r="P42" i="6"/>
  <c r="Q42" i="6"/>
  <c r="Q39" i="7"/>
  <c r="P39" i="7"/>
  <c r="Q38" i="6"/>
  <c r="P38" i="6"/>
  <c r="P6" i="6"/>
  <c r="Q6" i="6"/>
  <c r="P13" i="6"/>
  <c r="Q13" i="6"/>
  <c r="Q41" i="7"/>
  <c r="P41" i="7"/>
  <c r="Q16" i="7"/>
  <c r="P16" i="7"/>
  <c r="Q34" i="6"/>
  <c r="P34" i="6"/>
  <c r="Q8" i="7"/>
  <c r="P8" i="7"/>
  <c r="Q45" i="7"/>
  <c r="P45" i="7"/>
  <c r="P18" i="7"/>
  <c r="Q18" i="7"/>
  <c r="P63" i="6"/>
  <c r="Q63" i="6"/>
  <c r="P55" i="6"/>
  <c r="Q55" i="6"/>
  <c r="P20" i="7"/>
  <c r="Q20" i="7"/>
  <c r="P10" i="7"/>
  <c r="Q10" i="7"/>
  <c r="P46" i="6"/>
  <c r="Q46" i="6"/>
  <c r="Q37" i="7"/>
  <c r="P37" i="7"/>
  <c r="P28" i="6"/>
  <c r="Q28" i="6"/>
  <c r="P20" i="6"/>
  <c r="Q20" i="6"/>
  <c r="Q31" i="7"/>
  <c r="P31" i="7"/>
  <c r="Q24" i="5"/>
  <c r="P24" i="5"/>
  <c r="Q40" i="5"/>
  <c r="P40" i="5"/>
  <c r="P19" i="5"/>
  <c r="Q19" i="5"/>
  <c r="Q44" i="5"/>
  <c r="P44" i="5"/>
  <c r="P23" i="5"/>
  <c r="Q23" i="5"/>
  <c r="P55" i="5"/>
  <c r="R55" i="5"/>
  <c r="Q55" i="5"/>
  <c r="Q16" i="5"/>
  <c r="P16" i="5"/>
  <c r="Q32" i="5"/>
  <c r="P32" i="5"/>
  <c r="Q48" i="5"/>
  <c r="P48" i="5"/>
  <c r="P11" i="5"/>
  <c r="Q11" i="5"/>
  <c r="P27" i="5"/>
  <c r="Q27" i="5"/>
  <c r="P43" i="5"/>
  <c r="Q43" i="5"/>
  <c r="R59" i="5"/>
  <c r="P59" i="5"/>
  <c r="Q59" i="5"/>
  <c r="Q8" i="5"/>
  <c r="P8" i="5"/>
  <c r="Q56" i="5"/>
  <c r="R56" i="5"/>
  <c r="P56" i="5"/>
  <c r="P51" i="5"/>
  <c r="Q51" i="5"/>
  <c r="Q28" i="5"/>
  <c r="P28" i="5"/>
  <c r="P7" i="5"/>
  <c r="Q7" i="5"/>
  <c r="P39" i="5"/>
  <c r="Q39" i="5"/>
  <c r="Q20" i="5"/>
  <c r="P20" i="5"/>
  <c r="Q36" i="5"/>
  <c r="P36" i="5"/>
  <c r="Q52" i="5"/>
  <c r="P52" i="5"/>
  <c r="P15" i="5"/>
  <c r="Q15" i="5"/>
  <c r="P31" i="5"/>
  <c r="Q31" i="5"/>
  <c r="P47" i="5"/>
  <c r="Q47" i="5"/>
  <c r="P35" i="5"/>
  <c r="R35" i="5"/>
  <c r="Q35" i="5"/>
  <c r="Z24" i="5" l="1"/>
  <c r="AS24" i="5"/>
  <c r="AD14" i="7"/>
  <c r="AD16" i="5"/>
  <c r="AS16" i="5"/>
  <c r="Z14" i="5"/>
  <c r="AS14" i="5"/>
  <c r="AD6" i="5"/>
  <c r="AS6" i="5"/>
  <c r="AD12" i="7"/>
  <c r="Z6" i="5"/>
  <c r="AD56" i="7"/>
  <c r="AZ44" i="5"/>
  <c r="BD44" i="5" s="1"/>
  <c r="AD20" i="5"/>
  <c r="Z47" i="6"/>
  <c r="AD59" i="6"/>
  <c r="BG26" i="5"/>
  <c r="BH26" i="5"/>
  <c r="BG4" i="5"/>
  <c r="BH4" i="5"/>
  <c r="BG34" i="5"/>
  <c r="BH34" i="5"/>
  <c r="BG14" i="5"/>
  <c r="BH14" i="5"/>
  <c r="BG42" i="5"/>
  <c r="BH42" i="5"/>
  <c r="BG58" i="5"/>
  <c r="BH58" i="5"/>
  <c r="BG12" i="5"/>
  <c r="BH12" i="5"/>
  <c r="BG54" i="5"/>
  <c r="BH54" i="5"/>
  <c r="BG38" i="5"/>
  <c r="BH38" i="5"/>
  <c r="BG22" i="5"/>
  <c r="BH22" i="5"/>
  <c r="BG18" i="5"/>
  <c r="BH18" i="5"/>
  <c r="BG10" i="5"/>
  <c r="BH10" i="5"/>
  <c r="BG46" i="5"/>
  <c r="BH46" i="5"/>
  <c r="AZ8" i="5"/>
  <c r="BD8" i="5" s="1"/>
  <c r="BA8" i="5"/>
  <c r="AZ24" i="5"/>
  <c r="BD24" i="5" s="1"/>
  <c r="AZ52" i="5"/>
  <c r="BD52" i="5" s="1"/>
  <c r="AZ40" i="5"/>
  <c r="BD40" i="5" s="1"/>
  <c r="BA48" i="5"/>
  <c r="AZ38" i="5"/>
  <c r="BD38" i="5" s="1"/>
  <c r="AZ22" i="5"/>
  <c r="BD22" i="5" s="1"/>
  <c r="BA28" i="5"/>
  <c r="Z40" i="5"/>
  <c r="BA44" i="5"/>
  <c r="AX17" i="5"/>
  <c r="AZ56" i="5"/>
  <c r="BD56" i="5" s="1"/>
  <c r="AZ46" i="5"/>
  <c r="BD46" i="5" s="1"/>
  <c r="AZ36" i="5"/>
  <c r="BD36" i="5" s="1"/>
  <c r="AZ32" i="5"/>
  <c r="BD32" i="5" s="1"/>
  <c r="Z56" i="5"/>
  <c r="AZ18" i="5"/>
  <c r="BD18" i="5" s="1"/>
  <c r="AZ6" i="5"/>
  <c r="BD6" i="5" s="1"/>
  <c r="AZ30" i="5"/>
  <c r="BD30" i="5" s="1"/>
  <c r="AZ58" i="5"/>
  <c r="BD58" i="5" s="1"/>
  <c r="AZ60" i="5"/>
  <c r="BD60" i="5" s="1"/>
  <c r="AX13" i="5"/>
  <c r="AZ12" i="5"/>
  <c r="BD12" i="5" s="1"/>
  <c r="AZ16" i="5"/>
  <c r="BD16" i="5" s="1"/>
  <c r="AZ20" i="5"/>
  <c r="BD20" i="5" s="1"/>
  <c r="AX4" i="5"/>
  <c r="AZ4" i="5"/>
  <c r="BD4" i="5" s="1"/>
  <c r="AZ54" i="5"/>
  <c r="BD54" i="5" s="1"/>
  <c r="AZ42" i="5"/>
  <c r="BD42" i="5" s="1"/>
  <c r="AZ50" i="5"/>
  <c r="BD50" i="5" s="1"/>
  <c r="AZ26" i="5"/>
  <c r="BD26" i="5" s="1"/>
  <c r="AZ10" i="5"/>
  <c r="BD10" i="5" s="1"/>
  <c r="AX14" i="5"/>
  <c r="AZ14" i="5"/>
  <c r="BD14" i="5" s="1"/>
  <c r="AZ34" i="5"/>
  <c r="BD34" i="5" s="1"/>
  <c r="AX10" i="5"/>
  <c r="AX18" i="5"/>
  <c r="AX6" i="5"/>
  <c r="AX9" i="5"/>
  <c r="AX5" i="5"/>
  <c r="AX12" i="5"/>
  <c r="AD14" i="5"/>
  <c r="AD28" i="5"/>
  <c r="AD52" i="7"/>
  <c r="AD28" i="7"/>
  <c r="AD18" i="7"/>
  <c r="AD6" i="6"/>
  <c r="AD26" i="7"/>
  <c r="Z8" i="5"/>
  <c r="Z16" i="5"/>
  <c r="AD24" i="5"/>
  <c r="AD10" i="5"/>
  <c r="AD12" i="5"/>
  <c r="AD46" i="7"/>
  <c r="AD42" i="7"/>
  <c r="AD36" i="7"/>
  <c r="Z23" i="6"/>
  <c r="AD50" i="7"/>
  <c r="Z48" i="5"/>
  <c r="AD48" i="5"/>
  <c r="Z44" i="5"/>
  <c r="AD44" i="5"/>
  <c r="Z60" i="5"/>
  <c r="AD60" i="5"/>
  <c r="Z32" i="5"/>
  <c r="AD32" i="5"/>
  <c r="Z32" i="7"/>
  <c r="Z36" i="5"/>
  <c r="AD36" i="5"/>
  <c r="Z57" i="6"/>
  <c r="AD57" i="6"/>
  <c r="Z52" i="5"/>
  <c r="AD52" i="5"/>
  <c r="Z16" i="7"/>
  <c r="AD16" i="7"/>
  <c r="Z44" i="7"/>
  <c r="AD44" i="7"/>
  <c r="Z22" i="7"/>
  <c r="AD22" i="7"/>
  <c r="Z30" i="7"/>
  <c r="AD30" i="7"/>
  <c r="Z60" i="7"/>
  <c r="AD60" i="7"/>
  <c r="Z40" i="7"/>
  <c r="AD40" i="7"/>
  <c r="Z34" i="7"/>
  <c r="AD34" i="7"/>
  <c r="Z10" i="7"/>
  <c r="AD10" i="7"/>
  <c r="Z6" i="7"/>
  <c r="AD6" i="7"/>
  <c r="Z48" i="7"/>
  <c r="AD48" i="7"/>
  <c r="Z24" i="7"/>
  <c r="AD24" i="7"/>
  <c r="Z8" i="7"/>
  <c r="AD8" i="7"/>
  <c r="Z25" i="6"/>
  <c r="AD25" i="6"/>
  <c r="Z4" i="6"/>
  <c r="AD4" i="6"/>
  <c r="Z15" i="6"/>
  <c r="AD15" i="6"/>
  <c r="Z11" i="6"/>
  <c r="AD11" i="6"/>
  <c r="Z39" i="6"/>
  <c r="AD39" i="6"/>
  <c r="Z17" i="6"/>
  <c r="AD17" i="6"/>
  <c r="Z41" i="6"/>
  <c r="AD41" i="6"/>
  <c r="Z45" i="6"/>
  <c r="AD45" i="6"/>
  <c r="Z49" i="6"/>
  <c r="AD49" i="6"/>
  <c r="Z27" i="6"/>
  <c r="AD27" i="6"/>
  <c r="Z19" i="6"/>
  <c r="AD19" i="6"/>
  <c r="Z35" i="6"/>
  <c r="AD35" i="6"/>
  <c r="AN18" i="8"/>
  <c r="AQ18" i="8"/>
  <c r="AQ32" i="8"/>
  <c r="AN32" i="8"/>
  <c r="AN8" i="8"/>
  <c r="AQ8" i="8"/>
  <c r="AM30" i="8"/>
  <c r="AN4" i="8"/>
  <c r="AQ4" i="8"/>
  <c r="AN26" i="8"/>
  <c r="AQ26" i="8"/>
  <c r="AN12" i="8"/>
  <c r="AQ12" i="8"/>
  <c r="AQ16" i="8"/>
  <c r="AN16" i="8"/>
  <c r="AQ28" i="8"/>
  <c r="AN28" i="8"/>
  <c r="AN6" i="8"/>
  <c r="AQ6" i="8"/>
  <c r="AN46" i="8"/>
  <c r="AQ46" i="8"/>
  <c r="AN42" i="8"/>
  <c r="AQ42" i="8"/>
  <c r="AM20" i="8"/>
  <c r="AM24" i="8"/>
  <c r="AM34" i="8"/>
  <c r="AN50" i="8"/>
  <c r="AQ50" i="8"/>
  <c r="AM10" i="8"/>
  <c r="P32" i="8"/>
  <c r="Q32" i="8"/>
  <c r="P33" i="8"/>
  <c r="Q33" i="8"/>
  <c r="P19" i="8"/>
  <c r="Q19" i="8"/>
  <c r="P24" i="8"/>
  <c r="Q24" i="8"/>
  <c r="P29" i="8"/>
  <c r="Q29" i="8"/>
  <c r="P20" i="8"/>
  <c r="Q20" i="8"/>
  <c r="P46" i="8"/>
  <c r="Q46" i="8"/>
  <c r="P34" i="8"/>
  <c r="Q34" i="8"/>
  <c r="Q51" i="8"/>
  <c r="P51" i="8"/>
  <c r="Q16" i="8"/>
  <c r="P16" i="8"/>
  <c r="P8" i="8"/>
  <c r="Q8" i="8"/>
  <c r="P25" i="8"/>
  <c r="Q25" i="8"/>
  <c r="Q11" i="8"/>
  <c r="P11" i="8"/>
  <c r="AA6" i="1"/>
  <c r="AB6" i="1" s="1"/>
  <c r="AC6" i="1" s="1"/>
  <c r="AD6" i="1" s="1"/>
  <c r="AE6" i="1" s="1"/>
  <c r="AF6" i="1" s="1"/>
  <c r="AG6" i="1" s="1"/>
  <c r="M6" i="1" s="1"/>
  <c r="BA22" i="5" l="1"/>
  <c r="BA38" i="5"/>
  <c r="BA4" i="5"/>
  <c r="BA14" i="5"/>
  <c r="BA36" i="5"/>
  <c r="BA42" i="5"/>
  <c r="BA10" i="5"/>
  <c r="BA50" i="5"/>
  <c r="BA16" i="5"/>
  <c r="BA20" i="5"/>
  <c r="BA40" i="5"/>
  <c r="BA26" i="5"/>
  <c r="BA58" i="5"/>
  <c r="BA30" i="5"/>
  <c r="BA52" i="5"/>
  <c r="BA54" i="5"/>
  <c r="BA34" i="5"/>
  <c r="BA24" i="5"/>
  <c r="BA56" i="5"/>
  <c r="BA60" i="5"/>
  <c r="BA46" i="5"/>
  <c r="BA12" i="5"/>
  <c r="BA18" i="5"/>
  <c r="BA32" i="5"/>
  <c r="BA6" i="5"/>
  <c r="AN20" i="8"/>
  <c r="AQ20" i="8"/>
  <c r="AN30" i="8"/>
  <c r="AQ30" i="8"/>
  <c r="AN34" i="8"/>
  <c r="AQ34" i="8"/>
  <c r="AN10" i="8"/>
  <c r="AQ10" i="8"/>
  <c r="AN24" i="8"/>
  <c r="AQ24" i="8"/>
  <c r="O6" i="1"/>
  <c r="U6" i="1"/>
  <c r="N6" i="1"/>
  <c r="V6" i="1" l="1"/>
  <c r="AI6" i="1"/>
  <c r="AF59" i="4" l="1"/>
  <c r="AH59" i="4" s="1"/>
  <c r="O59" i="4" s="1"/>
  <c r="AF36" i="4"/>
  <c r="AH36" i="4" s="1"/>
  <c r="O36" i="4" s="1"/>
  <c r="AF17" i="4"/>
  <c r="AG17" i="4" s="1"/>
  <c r="N17" i="4" s="1"/>
  <c r="AF38" i="4"/>
  <c r="AG38" i="4" s="1"/>
  <c r="N38" i="4" s="1"/>
  <c r="AF21" i="4"/>
  <c r="AH21" i="4" s="1"/>
  <c r="O21" i="4" s="1"/>
  <c r="AF42" i="4"/>
  <c r="AH42" i="4" s="1"/>
  <c r="O42" i="4" s="1"/>
  <c r="AF15" i="4"/>
  <c r="AH15" i="4" s="1"/>
  <c r="O15" i="4" s="1"/>
  <c r="AF55" i="4"/>
  <c r="AH55" i="4" s="1"/>
  <c r="O55" i="4" s="1"/>
  <c r="AF23" i="4"/>
  <c r="AH23" i="4" s="1"/>
  <c r="O23" i="4" s="1"/>
  <c r="AF46" i="4"/>
  <c r="AH46" i="4" s="1"/>
  <c r="O46" i="4" s="1"/>
  <c r="R46" i="4" s="1"/>
  <c r="AF8" i="4"/>
  <c r="AG8" i="4" s="1"/>
  <c r="AF27" i="4"/>
  <c r="AH27" i="4" s="1"/>
  <c r="O27" i="4" s="1"/>
  <c r="AF48" i="4"/>
  <c r="AG48" i="4" s="1"/>
  <c r="N48" i="4" s="1"/>
  <c r="AF64" i="4"/>
  <c r="AH64" i="4" s="1"/>
  <c r="O64" i="4" s="1"/>
  <c r="AF19" i="4"/>
  <c r="AH19" i="4" s="1"/>
  <c r="O19" i="4" s="1"/>
  <c r="AF40" i="4"/>
  <c r="AG40" i="4" s="1"/>
  <c r="N40" i="4" s="1"/>
  <c r="AF44" i="4"/>
  <c r="AH44" i="4" s="1"/>
  <c r="O44" i="4" s="1"/>
  <c r="AF25" i="4"/>
  <c r="AH25" i="4" s="1"/>
  <c r="O25" i="4" s="1"/>
  <c r="AF29" i="4"/>
  <c r="AH29" i="4" s="1"/>
  <c r="O29" i="4" s="1"/>
  <c r="AF50" i="4"/>
  <c r="AH50" i="4" s="1"/>
  <c r="O50" i="4" s="1"/>
  <c r="AF62" i="4"/>
  <c r="AG62" i="4" s="1"/>
  <c r="N62" i="4" s="1"/>
  <c r="AF10" i="4"/>
  <c r="AH10" i="4" s="1"/>
  <c r="O10" i="4" s="1"/>
  <c r="R10" i="4" s="1"/>
  <c r="AF12" i="4"/>
  <c r="AG12" i="4" s="1"/>
  <c r="N12" i="4" s="1"/>
  <c r="AF31" i="4"/>
  <c r="AG31" i="4" s="1"/>
  <c r="N31" i="4" s="1"/>
  <c r="AF52" i="4"/>
  <c r="AG52" i="4" s="1"/>
  <c r="N52" i="4" s="1"/>
  <c r="AF14" i="4"/>
  <c r="AH14" i="4" s="1"/>
  <c r="O14" i="4" s="1"/>
  <c r="AF28" i="4"/>
  <c r="AH28" i="4" s="1"/>
  <c r="O28" i="4" s="1"/>
  <c r="AG28" i="4"/>
  <c r="N28" i="4" s="1"/>
  <c r="AF33" i="4"/>
  <c r="AH33" i="4" s="1"/>
  <c r="O33" i="4" s="1"/>
  <c r="AF54" i="4"/>
  <c r="AH54" i="4" s="1"/>
  <c r="O54" i="4" s="1"/>
  <c r="AF58" i="4"/>
  <c r="AH58" i="4" s="1"/>
  <c r="O58" i="4" s="1"/>
  <c r="R58" i="4" s="1"/>
  <c r="AF6" i="4"/>
  <c r="AG6" i="4" s="1"/>
  <c r="N6" i="4" s="1"/>
  <c r="AF60" i="4"/>
  <c r="AG60" i="4" s="1"/>
  <c r="N60" i="4" s="1"/>
  <c r="AF9" i="4"/>
  <c r="AG9" i="4" s="1"/>
  <c r="N9" i="4" s="1"/>
  <c r="AF16" i="4"/>
  <c r="AH16" i="4" s="1"/>
  <c r="O16" i="4" s="1"/>
  <c r="AF35" i="4"/>
  <c r="AH35" i="4" s="1"/>
  <c r="O35" i="4" s="1"/>
  <c r="AF41" i="4"/>
  <c r="AH41" i="4" s="1"/>
  <c r="O41" i="4" s="1"/>
  <c r="AF49" i="4"/>
  <c r="AG49" i="4" s="1"/>
  <c r="N49" i="4" s="1"/>
  <c r="AF56" i="4"/>
  <c r="AH56" i="4" s="1"/>
  <c r="O56" i="4" s="1"/>
  <c r="AF65" i="4"/>
  <c r="AH65" i="4" s="1"/>
  <c r="O65" i="4" s="1"/>
  <c r="AF30" i="4"/>
  <c r="AH30" i="4" s="1"/>
  <c r="O30" i="4" s="1"/>
  <c r="AF7" i="4"/>
  <c r="AH7" i="4" s="1"/>
  <c r="O7" i="4" s="1"/>
  <c r="AF11" i="4"/>
  <c r="AH11" i="4" s="1"/>
  <c r="O11" i="4" s="1"/>
  <c r="AF18" i="4"/>
  <c r="AH18" i="4" s="1"/>
  <c r="O18" i="4" s="1"/>
  <c r="AF24" i="4"/>
  <c r="AG24" i="4" s="1"/>
  <c r="N24" i="4" s="1"/>
  <c r="AF37" i="4"/>
  <c r="AH37" i="4" s="1"/>
  <c r="O37" i="4" s="1"/>
  <c r="AF43" i="4"/>
  <c r="AH43" i="4" s="1"/>
  <c r="O43" i="4" s="1"/>
  <c r="AF51" i="4"/>
  <c r="AH51" i="4" s="1"/>
  <c r="O51" i="4" s="1"/>
  <c r="AF63" i="4"/>
  <c r="AH63" i="4" s="1"/>
  <c r="O63" i="4" s="1"/>
  <c r="AF13" i="4"/>
  <c r="AG13" i="4" s="1"/>
  <c r="N13" i="4" s="1"/>
  <c r="AF20" i="4"/>
  <c r="AG20" i="4" s="1"/>
  <c r="AF26" i="4"/>
  <c r="AG26" i="4" s="1"/>
  <c r="N26" i="4" s="1"/>
  <c r="AF39" i="4"/>
  <c r="AH39" i="4" s="1"/>
  <c r="O39" i="4" s="1"/>
  <c r="AF22" i="4"/>
  <c r="AG22" i="4" s="1"/>
  <c r="N22" i="4" s="1"/>
  <c r="AF57" i="4"/>
  <c r="AG57" i="4" s="1"/>
  <c r="N57" i="4" s="1"/>
  <c r="AF32" i="4"/>
  <c r="AH32" i="4" s="1"/>
  <c r="O32" i="4" s="1"/>
  <c r="AF45" i="4"/>
  <c r="AH45" i="4" s="1"/>
  <c r="O45" i="4" s="1"/>
  <c r="AF5" i="4"/>
  <c r="AH5" i="4" s="1"/>
  <c r="O5" i="4" s="1"/>
  <c r="AF34" i="4"/>
  <c r="AH34" i="4" s="1"/>
  <c r="O34" i="4" s="1"/>
  <c r="R34" i="4" s="1"/>
  <c r="AF47" i="4"/>
  <c r="AG47" i="4" s="1"/>
  <c r="N47" i="4" s="1"/>
  <c r="AF53" i="4"/>
  <c r="AG53" i="4" s="1"/>
  <c r="N53" i="4" s="1"/>
  <c r="AF4" i="4"/>
  <c r="AH4" i="4" s="1"/>
  <c r="O4" i="4" s="1"/>
  <c r="AF61" i="4"/>
  <c r="AH61" i="4" s="1"/>
  <c r="O61" i="4" s="1"/>
  <c r="AG19" i="4" l="1"/>
  <c r="N19" i="4" s="1"/>
  <c r="AW40" i="4"/>
  <c r="AV40" i="4"/>
  <c r="AX40" i="4" s="1"/>
  <c r="Y45" i="4"/>
  <c r="AW48" i="4"/>
  <c r="AV48" i="4"/>
  <c r="AW12" i="4"/>
  <c r="AV12" i="4"/>
  <c r="AW38" i="4"/>
  <c r="AV38" i="4"/>
  <c r="AX38" i="4" s="1"/>
  <c r="AW49" i="4"/>
  <c r="AV49" i="4"/>
  <c r="AX49" i="4" s="1"/>
  <c r="AV24" i="4"/>
  <c r="AW24" i="4"/>
  <c r="AW31" i="4"/>
  <c r="AV31" i="4"/>
  <c r="AX31" i="4" s="1"/>
  <c r="AW17" i="4"/>
  <c r="AV17" i="4"/>
  <c r="AX17" i="4" s="1"/>
  <c r="AW22" i="4"/>
  <c r="AV22" i="4"/>
  <c r="AX22" i="4" s="1"/>
  <c r="AW26" i="4"/>
  <c r="AV26" i="4"/>
  <c r="AV13" i="4"/>
  <c r="AW13" i="4"/>
  <c r="AW52" i="4"/>
  <c r="AV52" i="4"/>
  <c r="AV53" i="4"/>
  <c r="AW53" i="4"/>
  <c r="AV19" i="4"/>
  <c r="AW19" i="4"/>
  <c r="AW28" i="4"/>
  <c r="AV28" i="4"/>
  <c r="AX28" i="4" s="1"/>
  <c r="AV47" i="4"/>
  <c r="AW47" i="4"/>
  <c r="AW9" i="4"/>
  <c r="AV9" i="4"/>
  <c r="AX9" i="4" s="1"/>
  <c r="AW6" i="4"/>
  <c r="AV6" i="4"/>
  <c r="AX6" i="4" s="1"/>
  <c r="AW60" i="4"/>
  <c r="AV60" i="4"/>
  <c r="AX60" i="4" s="1"/>
  <c r="AV57" i="4"/>
  <c r="AW57" i="4"/>
  <c r="AG11" i="4"/>
  <c r="N11" i="4" s="1"/>
  <c r="Y4" i="4"/>
  <c r="AS4" i="4" s="1"/>
  <c r="Y65" i="4"/>
  <c r="AD65" i="4" s="1"/>
  <c r="Y59" i="4"/>
  <c r="AS59" i="4" s="1"/>
  <c r="Y63" i="4"/>
  <c r="AD63" i="4" s="1"/>
  <c r="Y29" i="4"/>
  <c r="AS29" i="4" s="1"/>
  <c r="Y33" i="4"/>
  <c r="Y35" i="4"/>
  <c r="AS35" i="4" s="1"/>
  <c r="Y43" i="4"/>
  <c r="Y55" i="4"/>
  <c r="Y15" i="4"/>
  <c r="AS15" i="4" s="1"/>
  <c r="AH17" i="4"/>
  <c r="O17" i="4" s="1"/>
  <c r="AH6" i="4"/>
  <c r="O6" i="4" s="1"/>
  <c r="AH40" i="4"/>
  <c r="O40" i="4" s="1"/>
  <c r="Q40" i="4" s="1"/>
  <c r="AG58" i="4"/>
  <c r="N58" i="4" s="1"/>
  <c r="AY57" i="4" s="1"/>
  <c r="AG33" i="4"/>
  <c r="N33" i="4" s="1"/>
  <c r="AH57" i="4"/>
  <c r="O57" i="4" s="1"/>
  <c r="AG55" i="4"/>
  <c r="N55" i="4" s="1"/>
  <c r="AG7" i="4"/>
  <c r="N7" i="4" s="1"/>
  <c r="AG15" i="4"/>
  <c r="N15" i="4" s="1"/>
  <c r="Y19" i="4"/>
  <c r="AS19" i="4" s="1"/>
  <c r="AG45" i="4"/>
  <c r="N45" i="4" s="1"/>
  <c r="AG50" i="4"/>
  <c r="N50" i="4" s="1"/>
  <c r="AG23" i="4"/>
  <c r="N23" i="4" s="1"/>
  <c r="AG41" i="4"/>
  <c r="N41" i="4" s="1"/>
  <c r="AG34" i="4"/>
  <c r="N34" i="4" s="1"/>
  <c r="AG32" i="4"/>
  <c r="N32" i="4" s="1"/>
  <c r="P58" i="4"/>
  <c r="Q58" i="4"/>
  <c r="AG29" i="4"/>
  <c r="N29" i="4" s="1"/>
  <c r="AG56" i="4"/>
  <c r="N56" i="4" s="1"/>
  <c r="AG25" i="4"/>
  <c r="N25" i="4" s="1"/>
  <c r="AG43" i="4"/>
  <c r="N43" i="4" s="1"/>
  <c r="AG44" i="4"/>
  <c r="N44" i="4" s="1"/>
  <c r="AG63" i="4"/>
  <c r="N63" i="4" s="1"/>
  <c r="AH8" i="4"/>
  <c r="O8" i="4" s="1"/>
  <c r="Q8" i="4" s="1"/>
  <c r="AG35" i="4"/>
  <c r="N35" i="4" s="1"/>
  <c r="AG5" i="4"/>
  <c r="N5" i="4" s="1"/>
  <c r="AG16" i="4"/>
  <c r="N16" i="4" s="1"/>
  <c r="AH48" i="4"/>
  <c r="O48" i="4" s="1"/>
  <c r="Q48" i="4" s="1"/>
  <c r="AG54" i="4"/>
  <c r="N54" i="4" s="1"/>
  <c r="AY53" i="4" s="1"/>
  <c r="AG36" i="4"/>
  <c r="N36" i="4" s="1"/>
  <c r="AH38" i="4"/>
  <c r="O38" i="4" s="1"/>
  <c r="R38" i="4" s="1"/>
  <c r="AG65" i="4"/>
  <c r="N65" i="4" s="1"/>
  <c r="Q56" i="4"/>
  <c r="P56" i="4"/>
  <c r="Q50" i="4"/>
  <c r="P50" i="4"/>
  <c r="Q65" i="4"/>
  <c r="P65" i="4"/>
  <c r="P28" i="4"/>
  <c r="Q28" i="4"/>
  <c r="Q15" i="4"/>
  <c r="P15" i="4"/>
  <c r="P35" i="4"/>
  <c r="Q35" i="4"/>
  <c r="Q42" i="4"/>
  <c r="P42" i="4"/>
  <c r="Q21" i="4"/>
  <c r="P21" i="4"/>
  <c r="P11" i="4"/>
  <c r="Q11" i="4"/>
  <c r="Q27" i="4"/>
  <c r="P27" i="4"/>
  <c r="Q61" i="4"/>
  <c r="P61" i="4"/>
  <c r="Q32" i="4"/>
  <c r="P32" i="4"/>
  <c r="Q10" i="4"/>
  <c r="P10" i="4"/>
  <c r="P16" i="4"/>
  <c r="Q16" i="4"/>
  <c r="Q4" i="4"/>
  <c r="P4" i="4"/>
  <c r="P54" i="4"/>
  <c r="Q54" i="4"/>
  <c r="R54" i="4"/>
  <c r="Q46" i="4"/>
  <c r="P46" i="4"/>
  <c r="Q44" i="4"/>
  <c r="P44" i="4"/>
  <c r="P63" i="4"/>
  <c r="Q63" i="4"/>
  <c r="P51" i="4"/>
  <c r="Q51" i="4"/>
  <c r="P64" i="4"/>
  <c r="Q64" i="4"/>
  <c r="R64" i="4"/>
  <c r="P18" i="4"/>
  <c r="Q18" i="4"/>
  <c r="P45" i="4"/>
  <c r="Q45" i="4"/>
  <c r="P7" i="4"/>
  <c r="Q7" i="4"/>
  <c r="P14" i="4"/>
  <c r="Q14" i="4"/>
  <c r="Q23" i="4"/>
  <c r="P23" i="4"/>
  <c r="Q59" i="4"/>
  <c r="P59" i="4"/>
  <c r="P19" i="4"/>
  <c r="Q19" i="4"/>
  <c r="P30" i="4"/>
  <c r="R30" i="4"/>
  <c r="Q30" i="4"/>
  <c r="P36" i="4"/>
  <c r="Q36" i="4"/>
  <c r="P41" i="4"/>
  <c r="Q41" i="4"/>
  <c r="P29" i="4"/>
  <c r="Q29" i="4"/>
  <c r="Q25" i="4"/>
  <c r="P25" i="4"/>
  <c r="Q43" i="4"/>
  <c r="P43" i="4"/>
  <c r="Q37" i="4"/>
  <c r="P37" i="4"/>
  <c r="P34" i="4"/>
  <c r="Q34" i="4"/>
  <c r="R5" i="4"/>
  <c r="Q5" i="4"/>
  <c r="P5" i="4"/>
  <c r="Q33" i="4"/>
  <c r="P33" i="4"/>
  <c r="P39" i="4"/>
  <c r="Q39" i="4"/>
  <c r="Q55" i="4"/>
  <c r="P55" i="4"/>
  <c r="AG42" i="4"/>
  <c r="N42" i="4" s="1"/>
  <c r="AH9" i="4"/>
  <c r="O9" i="4" s="1"/>
  <c r="AH20" i="4"/>
  <c r="O20" i="4" s="1"/>
  <c r="AG59" i="4"/>
  <c r="N59" i="4" s="1"/>
  <c r="AG27" i="4"/>
  <c r="N27" i="4" s="1"/>
  <c r="AH52" i="4"/>
  <c r="O52" i="4" s="1"/>
  <c r="Y51" i="4" s="1"/>
  <c r="AS51" i="4" s="1"/>
  <c r="AH53" i="4"/>
  <c r="O53" i="4" s="1"/>
  <c r="AH12" i="4"/>
  <c r="O12" i="4" s="1"/>
  <c r="Y11" i="4" s="1"/>
  <c r="AS11" i="4" s="1"/>
  <c r="AG21" i="4"/>
  <c r="N21" i="4" s="1"/>
  <c r="AH24" i="4"/>
  <c r="O24" i="4" s="1"/>
  <c r="AG61" i="4"/>
  <c r="N61" i="4" s="1"/>
  <c r="AY60" i="4" s="1"/>
  <c r="AG30" i="4"/>
  <c r="N30" i="4" s="1"/>
  <c r="AG46" i="4"/>
  <c r="N46" i="4" s="1"/>
  <c r="AY47" i="4" s="1"/>
  <c r="AH26" i="4"/>
  <c r="O26" i="4" s="1"/>
  <c r="AH49" i="4"/>
  <c r="O49" i="4" s="1"/>
  <c r="AH13" i="4"/>
  <c r="O13" i="4" s="1"/>
  <c r="AH62" i="4"/>
  <c r="O62" i="4" s="1"/>
  <c r="AH31" i="4"/>
  <c r="O31" i="4" s="1"/>
  <c r="AH47" i="4"/>
  <c r="O47" i="4" s="1"/>
  <c r="AH22" i="4"/>
  <c r="O22" i="4" s="1"/>
  <c r="AG14" i="4"/>
  <c r="N14" i="4" s="1"/>
  <c r="AY13" i="4" s="1"/>
  <c r="AH60" i="4"/>
  <c r="O60" i="4" s="1"/>
  <c r="AG39" i="4"/>
  <c r="N39" i="4" s="1"/>
  <c r="AG10" i="4"/>
  <c r="N10" i="4" s="1"/>
  <c r="AY9" i="4" s="1"/>
  <c r="AG37" i="4"/>
  <c r="N37" i="4" s="1"/>
  <c r="AG4" i="4"/>
  <c r="N4" i="4" s="1"/>
  <c r="AG51" i="4"/>
  <c r="N51" i="4" s="1"/>
  <c r="AG64" i="4"/>
  <c r="N64" i="4" s="1"/>
  <c r="AG18" i="4"/>
  <c r="N18" i="4" s="1"/>
  <c r="AY19" i="4" s="1"/>
  <c r="AX24" i="4" l="1"/>
  <c r="Z55" i="4"/>
  <c r="AS55" i="4"/>
  <c r="Z33" i="4"/>
  <c r="AS33" i="4"/>
  <c r="Z45" i="4"/>
  <c r="AS45" i="4"/>
  <c r="AX47" i="4"/>
  <c r="AX53" i="4"/>
  <c r="Y25" i="4"/>
  <c r="AS25" i="4" s="1"/>
  <c r="AX26" i="4"/>
  <c r="AX19" i="4"/>
  <c r="AX12" i="4"/>
  <c r="AX52" i="4"/>
  <c r="AX48" i="4"/>
  <c r="AX13" i="4"/>
  <c r="AX57" i="4"/>
  <c r="Y27" i="4"/>
  <c r="AS27" i="4" s="1"/>
  <c r="AY17" i="4"/>
  <c r="AY11" i="4"/>
  <c r="AY59" i="4"/>
  <c r="AY65" i="4"/>
  <c r="AW65" i="4"/>
  <c r="AV65" i="4"/>
  <c r="AW45" i="4"/>
  <c r="AY45" i="4"/>
  <c r="AV45" i="4"/>
  <c r="AX45" i="4" s="1"/>
  <c r="AW41" i="4"/>
  <c r="AV41" i="4"/>
  <c r="AY41" i="4"/>
  <c r="AV50" i="4"/>
  <c r="AW50" i="4"/>
  <c r="AY15" i="4"/>
  <c r="AV15" i="4"/>
  <c r="AW15" i="4"/>
  <c r="AY23" i="4"/>
  <c r="AW23" i="4"/>
  <c r="AV23" i="4"/>
  <c r="AX23" i="4" s="1"/>
  <c r="AV36" i="4"/>
  <c r="AW36" i="4"/>
  <c r="AW21" i="4"/>
  <c r="AV21" i="4"/>
  <c r="AY21" i="4"/>
  <c r="AW35" i="4"/>
  <c r="AV35" i="4"/>
  <c r="AX35" i="4" s="1"/>
  <c r="AY35" i="4"/>
  <c r="AY33" i="4"/>
  <c r="AW33" i="4"/>
  <c r="AV33" i="4"/>
  <c r="AX33" i="4" s="1"/>
  <c r="AW46" i="4"/>
  <c r="AV46" i="4"/>
  <c r="AX46" i="4" s="1"/>
  <c r="AW30" i="4"/>
  <c r="AV30" i="4"/>
  <c r="AD45" i="4"/>
  <c r="AV43" i="4"/>
  <c r="AW43" i="4"/>
  <c r="AY43" i="4"/>
  <c r="AW55" i="4"/>
  <c r="AV55" i="4"/>
  <c r="AX55" i="4" s="1"/>
  <c r="AY55" i="4"/>
  <c r="AW64" i="4"/>
  <c r="AV64" i="4"/>
  <c r="AY4" i="4"/>
  <c r="AY25" i="4"/>
  <c r="AW25" i="4"/>
  <c r="AV25" i="4"/>
  <c r="AV37" i="4"/>
  <c r="AW37" i="4"/>
  <c r="AY37" i="4"/>
  <c r="Y6" i="4"/>
  <c r="AW34" i="4"/>
  <c r="AV34" i="4"/>
  <c r="AX34" i="4" s="1"/>
  <c r="AV16" i="4"/>
  <c r="AW16" i="4"/>
  <c r="AW18" i="4"/>
  <c r="AV18" i="4"/>
  <c r="AY31" i="4"/>
  <c r="AY51" i="4"/>
  <c r="AW51" i="4"/>
  <c r="AV51" i="4"/>
  <c r="AX51" i="4" s="1"/>
  <c r="AV39" i="4"/>
  <c r="AY39" i="4"/>
  <c r="AW39" i="4"/>
  <c r="Y9" i="4"/>
  <c r="AY29" i="4"/>
  <c r="AW29" i="4"/>
  <c r="AV29" i="4"/>
  <c r="AX29" i="4" s="1"/>
  <c r="Y17" i="4"/>
  <c r="AY49" i="4"/>
  <c r="AW54" i="4"/>
  <c r="AV54" i="4"/>
  <c r="AX54" i="4" s="1"/>
  <c r="AV63" i="4"/>
  <c r="AW63" i="4"/>
  <c r="AY63" i="4"/>
  <c r="AY27" i="4"/>
  <c r="AW27" i="4"/>
  <c r="AV27" i="4"/>
  <c r="AV14" i="4"/>
  <c r="AW14" i="4"/>
  <c r="AW42" i="4"/>
  <c r="AV42" i="4"/>
  <c r="Z63" i="4"/>
  <c r="AW7" i="4"/>
  <c r="AV7" i="4"/>
  <c r="AW5" i="4"/>
  <c r="AV5" i="4"/>
  <c r="AX5" i="4" s="1"/>
  <c r="AD33" i="4"/>
  <c r="AW11" i="4"/>
  <c r="AV11" i="4"/>
  <c r="AX11" i="4" s="1"/>
  <c r="Z65" i="4"/>
  <c r="AW10" i="4"/>
  <c r="AV10" i="4"/>
  <c r="AW59" i="4"/>
  <c r="AV59" i="4"/>
  <c r="AV58" i="4"/>
  <c r="AW58" i="4"/>
  <c r="AY6" i="4"/>
  <c r="AW4" i="4"/>
  <c r="AV4" i="4"/>
  <c r="AX4" i="4" s="1"/>
  <c r="AW61" i="4"/>
  <c r="AV61" i="4"/>
  <c r="Y21" i="4"/>
  <c r="R22" i="4"/>
  <c r="Y31" i="4"/>
  <c r="R31" i="4"/>
  <c r="Y53" i="4"/>
  <c r="AD59" i="4"/>
  <c r="Y60" i="4"/>
  <c r="AS60" i="4" s="1"/>
  <c r="Y37" i="4"/>
  <c r="AS37" i="4" s="1"/>
  <c r="Y23" i="4"/>
  <c r="AD55" i="4"/>
  <c r="Y39" i="4"/>
  <c r="AS39" i="4" s="1"/>
  <c r="Y47" i="4"/>
  <c r="AS47" i="4" s="1"/>
  <c r="P17" i="4"/>
  <c r="Y41" i="4"/>
  <c r="P6" i="4"/>
  <c r="Q17" i="4"/>
  <c r="P40" i="4"/>
  <c r="Q6" i="4"/>
  <c r="Z59" i="4"/>
  <c r="P57" i="4"/>
  <c r="Y57" i="4"/>
  <c r="Y13" i="4"/>
  <c r="Y49" i="4"/>
  <c r="Q57" i="4"/>
  <c r="Z11" i="4"/>
  <c r="AD11" i="4"/>
  <c r="AD35" i="4"/>
  <c r="Z35" i="4"/>
  <c r="Z29" i="4"/>
  <c r="AD29" i="4"/>
  <c r="Z15" i="4"/>
  <c r="AD15" i="4"/>
  <c r="Z4" i="4"/>
  <c r="AD4" i="4"/>
  <c r="Z43" i="4"/>
  <c r="AD43" i="4"/>
  <c r="Z51" i="4"/>
  <c r="AD51" i="4"/>
  <c r="Z19" i="4"/>
  <c r="AD19" i="4"/>
  <c r="Q38" i="4"/>
  <c r="P38" i="4"/>
  <c r="P48" i="4"/>
  <c r="P8" i="4"/>
  <c r="Q60" i="4"/>
  <c r="P60" i="4"/>
  <c r="P20" i="4"/>
  <c r="Q20" i="4"/>
  <c r="P47" i="4"/>
  <c r="Q47" i="4"/>
  <c r="P13" i="4"/>
  <c r="Q13" i="4"/>
  <c r="P12" i="4"/>
  <c r="Q12" i="4"/>
  <c r="P49" i="4"/>
  <c r="Q49" i="4"/>
  <c r="P53" i="4"/>
  <c r="Q53" i="4"/>
  <c r="P22" i="4"/>
  <c r="Q22" i="4"/>
  <c r="Q62" i="4"/>
  <c r="P62" i="4"/>
  <c r="Q26" i="4"/>
  <c r="P26" i="4"/>
  <c r="Q24" i="4"/>
  <c r="P24" i="4"/>
  <c r="Q52" i="4"/>
  <c r="P52" i="4"/>
  <c r="P31" i="4"/>
  <c r="Q31" i="4"/>
  <c r="Q9" i="4"/>
  <c r="P9" i="4"/>
  <c r="BI6" i="4" l="1"/>
  <c r="BJ6" i="4" s="1"/>
  <c r="BH6" i="4"/>
  <c r="BG6" i="4"/>
  <c r="BI4" i="4"/>
  <c r="BJ4" i="4" s="1"/>
  <c r="BH4" i="4"/>
  <c r="BG4" i="4"/>
  <c r="AX59" i="4"/>
  <c r="Z23" i="4"/>
  <c r="AS23" i="4"/>
  <c r="Z41" i="4"/>
  <c r="AS41" i="4"/>
  <c r="AD17" i="4"/>
  <c r="AS17" i="4"/>
  <c r="Z49" i="4"/>
  <c r="AS49" i="4"/>
  <c r="Z31" i="4"/>
  <c r="AS31" i="4"/>
  <c r="Z9" i="4"/>
  <c r="AS9" i="4"/>
  <c r="Z25" i="4"/>
  <c r="Z6" i="4"/>
  <c r="AS6" i="4"/>
  <c r="AD25" i="4"/>
  <c r="Z53" i="4"/>
  <c r="AS53" i="4"/>
  <c r="Z13" i="4"/>
  <c r="AS13" i="4"/>
  <c r="AD57" i="4"/>
  <c r="AS57" i="4"/>
  <c r="AD21" i="4"/>
  <c r="AS21" i="4"/>
  <c r="AX42" i="4"/>
  <c r="AX64" i="4"/>
  <c r="AX39" i="4"/>
  <c r="AX58" i="4"/>
  <c r="AX36" i="4"/>
  <c r="AX14" i="4"/>
  <c r="AZ21" i="4"/>
  <c r="BD21" i="4" s="1"/>
  <c r="AX21" i="4"/>
  <c r="AZ27" i="4"/>
  <c r="BD27" i="4" s="1"/>
  <c r="AX27" i="4"/>
  <c r="AX43" i="4"/>
  <c r="AZ31" i="4"/>
  <c r="AX30" i="4"/>
  <c r="AZ9" i="4"/>
  <c r="AX10" i="4"/>
  <c r="AX37" i="4"/>
  <c r="AX50" i="4"/>
  <c r="AZ41" i="4"/>
  <c r="AX41" i="4"/>
  <c r="AZ25" i="4"/>
  <c r="AX25" i="4"/>
  <c r="AZ60" i="4"/>
  <c r="AX61" i="4"/>
  <c r="AZ17" i="4"/>
  <c r="BD17" i="4" s="1"/>
  <c r="AX18" i="4"/>
  <c r="AX15" i="4"/>
  <c r="AX16" i="4"/>
  <c r="AZ6" i="4"/>
  <c r="AX7" i="4"/>
  <c r="AZ65" i="4"/>
  <c r="BD65" i="4" s="1"/>
  <c r="AX65" i="4"/>
  <c r="AX63" i="4"/>
  <c r="AZ13" i="4"/>
  <c r="AZ57" i="4"/>
  <c r="AZ53" i="4"/>
  <c r="AZ47" i="4"/>
  <c r="AZ49" i="4"/>
  <c r="AZ43" i="4"/>
  <c r="AZ63" i="4"/>
  <c r="BD63" i="4" s="1"/>
  <c r="AZ59" i="4"/>
  <c r="AZ33" i="4"/>
  <c r="AZ37" i="4"/>
  <c r="AZ29" i="4"/>
  <c r="AZ39" i="4"/>
  <c r="AZ19" i="4"/>
  <c r="AD53" i="4"/>
  <c r="AZ51" i="4"/>
  <c r="AZ11" i="4"/>
  <c r="AZ45" i="4"/>
  <c r="AZ35" i="4"/>
  <c r="AZ55" i="4"/>
  <c r="AZ15" i="4"/>
  <c r="AZ4" i="4"/>
  <c r="AZ23" i="4"/>
  <c r="BD23" i="4" s="1"/>
  <c r="AD6" i="4"/>
  <c r="AD9" i="4"/>
  <c r="Z17" i="4"/>
  <c r="AD31" i="4"/>
  <c r="Z21" i="4"/>
  <c r="AD23" i="4"/>
  <c r="Z60" i="4"/>
  <c r="AD60" i="4"/>
  <c r="Z57" i="4"/>
  <c r="AD41" i="4"/>
  <c r="AD13" i="4"/>
  <c r="AD49" i="4"/>
  <c r="Z39" i="4"/>
  <c r="AD39" i="4"/>
  <c r="Z47" i="4"/>
  <c r="AD47" i="4"/>
  <c r="Z37" i="4"/>
  <c r="AD37" i="4"/>
  <c r="Z27" i="4"/>
  <c r="AD27" i="4"/>
  <c r="BA17" i="4" l="1"/>
  <c r="BA23" i="4"/>
  <c r="BA21" i="4"/>
  <c r="BA63" i="4"/>
  <c r="BA27" i="4"/>
  <c r="BA65" i="4"/>
  <c r="BA15" i="4"/>
  <c r="BD15" i="4"/>
  <c r="BA41" i="4"/>
  <c r="BD41" i="4"/>
  <c r="BA11" i="4"/>
  <c r="BD11" i="4"/>
  <c r="BA51" i="4"/>
  <c r="BD51" i="4"/>
  <c r="BA6" i="4"/>
  <c r="BD6" i="4"/>
  <c r="BA19" i="4"/>
  <c r="BD19" i="4"/>
  <c r="BA39" i="4"/>
  <c r="BD39" i="4"/>
  <c r="BA29" i="4"/>
  <c r="BD29" i="4"/>
  <c r="BA37" i="4"/>
  <c r="BD37" i="4"/>
  <c r="BA43" i="4"/>
  <c r="BD43" i="4"/>
  <c r="BA49" i="4"/>
  <c r="BD49" i="4"/>
  <c r="BA53" i="4"/>
  <c r="BD53" i="4"/>
  <c r="BA25" i="4"/>
  <c r="BD25" i="4"/>
  <c r="BA35" i="4"/>
  <c r="BD35" i="4"/>
  <c r="BA45" i="4"/>
  <c r="BD45" i="4"/>
  <c r="BA60" i="4"/>
  <c r="BD60" i="4"/>
  <c r="BA55" i="4"/>
  <c r="BD55" i="4"/>
  <c r="BA9" i="4"/>
  <c r="BD9" i="4"/>
  <c r="BA31" i="4"/>
  <c r="BD31" i="4"/>
  <c r="BA33" i="4"/>
  <c r="BD33" i="4"/>
  <c r="BA59" i="4"/>
  <c r="BD59" i="4"/>
  <c r="BA47" i="4"/>
  <c r="BD47" i="4"/>
  <c r="BA57" i="4"/>
  <c r="BD57" i="4"/>
  <c r="BA4" i="4"/>
  <c r="BD4" i="4"/>
  <c r="BA13" i="4"/>
  <c r="BD13" i="4"/>
  <c r="AF10" i="11"/>
  <c r="AG10" i="11" s="1"/>
  <c r="N10" i="11" s="1"/>
  <c r="AF8" i="11"/>
  <c r="AG8" i="11" s="1"/>
  <c r="N8" i="11" s="1"/>
  <c r="AF6" i="11"/>
  <c r="AH6" i="11" s="1"/>
  <c r="O6" i="11" s="1"/>
  <c r="Y6" i="11" s="1"/>
  <c r="AF4" i="11"/>
  <c r="AG4" i="11" s="1"/>
  <c r="N4" i="11" s="1"/>
  <c r="AF12" i="11"/>
  <c r="AH12" i="11" s="1"/>
  <c r="O12" i="11" s="1"/>
  <c r="Y12" i="11" s="1"/>
  <c r="AH8" i="11" l="1"/>
  <c r="O8" i="11" s="1"/>
  <c r="Y8" i="11" s="1"/>
  <c r="Z12" i="11"/>
  <c r="AD12" i="11"/>
  <c r="Z8" i="11"/>
  <c r="AD8" i="11"/>
  <c r="Z6" i="11"/>
  <c r="AD6" i="11"/>
  <c r="AG6" i="11"/>
  <c r="N6" i="11" s="1"/>
  <c r="P12" i="11"/>
  <c r="Q12" i="11"/>
  <c r="Q6" i="11"/>
  <c r="P6" i="11"/>
  <c r="P8" i="11"/>
  <c r="Q8" i="11"/>
  <c r="AH10" i="11"/>
  <c r="O10" i="11" s="1"/>
  <c r="AG12" i="11"/>
  <c r="N12" i="11" s="1"/>
  <c r="AH4" i="11"/>
  <c r="O4" i="11" s="1"/>
  <c r="Y4" i="11" s="1"/>
  <c r="Y10" i="11" l="1"/>
  <c r="R10" i="11"/>
  <c r="Z4" i="11"/>
  <c r="AD4" i="11"/>
  <c r="Z10" i="11"/>
  <c r="AD10" i="11"/>
  <c r="P4" i="11"/>
  <c r="Q4" i="11"/>
  <c r="Q10" i="11"/>
  <c r="P10" i="11"/>
</calcChain>
</file>

<file path=xl/sharedStrings.xml><?xml version="1.0" encoding="utf-8"?>
<sst xmlns="http://schemas.openxmlformats.org/spreadsheetml/2006/main" count="4518" uniqueCount="172">
  <si>
    <t>File A - 1</t>
  </si>
  <si>
    <t>File A - 2</t>
  </si>
  <si>
    <t>Travée 1</t>
  </si>
  <si>
    <t>Appui 1</t>
  </si>
  <si>
    <t>Travée 2</t>
  </si>
  <si>
    <t>Appui 2</t>
  </si>
  <si>
    <t>Travée 3</t>
  </si>
  <si>
    <t>Appui 3</t>
  </si>
  <si>
    <t>Travée 4</t>
  </si>
  <si>
    <t>Appui 4</t>
  </si>
  <si>
    <t>Travée 5</t>
  </si>
  <si>
    <t>Appui 5</t>
  </si>
  <si>
    <t>Travée 6</t>
  </si>
  <si>
    <t>Appui 6</t>
  </si>
  <si>
    <t>Ep. Dalle (cm)</t>
  </si>
  <si>
    <t>Enrobage (cm)</t>
  </si>
  <si>
    <t>Ferraillage Ind 0</t>
  </si>
  <si>
    <t>Largeur bande (m)</t>
  </si>
  <si>
    <t>Section (cm2)</t>
  </si>
  <si>
    <t xml:space="preserve">Ferraillage </t>
  </si>
  <si>
    <t>Ferraillage Ind A</t>
  </si>
  <si>
    <t>Ferraillage en place</t>
  </si>
  <si>
    <t>Sondage</t>
  </si>
  <si>
    <t>ST25</t>
  </si>
  <si>
    <t>-</t>
  </si>
  <si>
    <t xml:space="preserve"> M ind0 / Metabs</t>
  </si>
  <si>
    <t>M indA / Metabs</t>
  </si>
  <si>
    <t xml:space="preserve"> M sond / Metabs</t>
  </si>
  <si>
    <t>2ST35 coisés</t>
  </si>
  <si>
    <t>ST35</t>
  </si>
  <si>
    <t>2ST35 croisés</t>
  </si>
  <si>
    <t>ST35 + ST50</t>
  </si>
  <si>
    <t>ST35 + ST50 + 6HA12</t>
  </si>
  <si>
    <t>File A - 3</t>
  </si>
  <si>
    <t>ST50</t>
  </si>
  <si>
    <t>ST50 + 6HA12</t>
  </si>
  <si>
    <t xml:space="preserve"> ST50 + 6HA12</t>
  </si>
  <si>
    <t>2ST25 croisés</t>
  </si>
  <si>
    <t>File A - 4</t>
  </si>
  <si>
    <t xml:space="preserve">ST35 </t>
  </si>
  <si>
    <t xml:space="preserve">ST25 </t>
  </si>
  <si>
    <t>File A - 5</t>
  </si>
  <si>
    <t>ST50+6HA14</t>
  </si>
  <si>
    <t>ST50 + 6HA14</t>
  </si>
  <si>
    <t xml:space="preserve"> ST50 + 6HA14</t>
  </si>
  <si>
    <t>File A - 6</t>
  </si>
  <si>
    <t>File A - 7</t>
  </si>
  <si>
    <t>File B - 2</t>
  </si>
  <si>
    <t>File B - 1</t>
  </si>
  <si>
    <t>File B - 3</t>
  </si>
  <si>
    <t>File B - 4</t>
  </si>
  <si>
    <t>File B - 5</t>
  </si>
  <si>
    <t>Travée 7</t>
  </si>
  <si>
    <t>Appui 7</t>
  </si>
  <si>
    <t>Travée 8</t>
  </si>
  <si>
    <t>2ST35 coisés + 5 HA14</t>
  </si>
  <si>
    <t>ST50 + ST35 + 5 HA14</t>
  </si>
  <si>
    <t xml:space="preserve"> ST35 + ST50 </t>
  </si>
  <si>
    <t>ST50 + 5HA14</t>
  </si>
  <si>
    <t>ST35 + 5 HA14</t>
  </si>
  <si>
    <t>1ST25</t>
  </si>
  <si>
    <t>F6</t>
  </si>
  <si>
    <t>E1 + E2</t>
  </si>
  <si>
    <t>E3</t>
  </si>
  <si>
    <t>F3</t>
  </si>
  <si>
    <t>F5</t>
  </si>
  <si>
    <t>1ST35</t>
  </si>
  <si>
    <t>ST50C + HA14</t>
  </si>
  <si>
    <t>E4</t>
  </si>
  <si>
    <t>E8</t>
  </si>
  <si>
    <t>F8</t>
  </si>
  <si>
    <t>HA12 @ 12cm</t>
  </si>
  <si>
    <t>E9 + E10</t>
  </si>
  <si>
    <t>1ST50C + 6HA12</t>
  </si>
  <si>
    <t>HA12 @12cm</t>
  </si>
  <si>
    <t>1ST35 + 5 HA14</t>
  </si>
  <si>
    <t>Réf. sondage AKILA</t>
  </si>
  <si>
    <t>Moment ELU -Etabs [kN.m]</t>
  </si>
  <si>
    <t>Ath  - ELU (cm2)</t>
  </si>
  <si>
    <t>2 ST35 croisés + 5HA14</t>
  </si>
  <si>
    <t xml:space="preserve"> ST35 +ST50 croisés + 5HA14</t>
  </si>
  <si>
    <t xml:space="preserve"> 2ST35 croisés + 5HA14</t>
  </si>
  <si>
    <t>Fac T</t>
  </si>
  <si>
    <t>Fac A</t>
  </si>
  <si>
    <t>Moment ELU -Etabs [kN.m] - Sans piano</t>
  </si>
  <si>
    <t>Ath  - ELU (cm2) Sans Piano</t>
  </si>
  <si>
    <t>Piano</t>
  </si>
  <si>
    <t>Moment ELU -Etabs [kN.m] sans piano</t>
  </si>
  <si>
    <t>Ath  - ELU (cm2) sans piano</t>
  </si>
  <si>
    <t>File A' - 2</t>
  </si>
  <si>
    <t>File A' - 3</t>
  </si>
  <si>
    <t>File A' - 4</t>
  </si>
  <si>
    <t>File A' - 5</t>
  </si>
  <si>
    <t>File A' - 6</t>
  </si>
  <si>
    <t>File B' - 1</t>
  </si>
  <si>
    <t>File B' - 2</t>
  </si>
  <si>
    <t>File B' - 3</t>
  </si>
  <si>
    <t>File B' - 4</t>
  </si>
  <si>
    <t>ST35 P + ST25 NP</t>
  </si>
  <si>
    <t>ST25 NP</t>
  </si>
  <si>
    <t>ST25 P</t>
  </si>
  <si>
    <t>ST35 P + ST35 NP</t>
  </si>
  <si>
    <t>ST35 NP</t>
  </si>
  <si>
    <t>ST25 P + ST35 NP</t>
  </si>
  <si>
    <t xml:space="preserve">ST25 P </t>
  </si>
  <si>
    <t>ST25 P + ST25 NP</t>
  </si>
  <si>
    <t>ST35 P +ST35 NP</t>
  </si>
  <si>
    <t>ST50 P</t>
  </si>
  <si>
    <t>ST35 P</t>
  </si>
  <si>
    <t>ST25 NP + ST35 P</t>
  </si>
  <si>
    <t>2 ST25 P</t>
  </si>
  <si>
    <t>χu</t>
  </si>
  <si>
    <t>εst</t>
  </si>
  <si>
    <t>δst</t>
  </si>
  <si>
    <t>ϖ</t>
  </si>
  <si>
    <t>rho_st</t>
  </si>
  <si>
    <t>As</t>
  </si>
  <si>
    <t>μedu</t>
  </si>
  <si>
    <t>d</t>
  </si>
  <si>
    <t>Calcul As-flexion</t>
  </si>
  <si>
    <t>fcd</t>
  </si>
  <si>
    <t>fyd</t>
  </si>
  <si>
    <t>&gt;&gt;</t>
  </si>
  <si>
    <t>indice 0</t>
  </si>
  <si>
    <t>Etabs</t>
  </si>
  <si>
    <t>ST50 répartition</t>
  </si>
  <si>
    <t>ST35 répartition locale</t>
  </si>
  <si>
    <t>ST50 répartition locale</t>
  </si>
  <si>
    <t>ST50 + ST35 répartition locale</t>
  </si>
  <si>
    <t>ST50 + ST35/2 répartition locale</t>
  </si>
  <si>
    <t>renf.</t>
  </si>
  <si>
    <t>total</t>
  </si>
  <si>
    <t>section</t>
  </si>
  <si>
    <t>indice ?</t>
  </si>
  <si>
    <t>A</t>
  </si>
  <si>
    <t>place</t>
  </si>
  <si>
    <t>répartie</t>
  </si>
  <si>
    <t>totale</t>
  </si>
  <si>
    <t>plan</t>
  </si>
  <si>
    <t>bande</t>
  </si>
  <si>
    <t>cm²</t>
  </si>
  <si>
    <t>ECS2</t>
  </si>
  <si>
    <t>ECS3</t>
  </si>
  <si>
    <t>Réf. Sondages</t>
  </si>
  <si>
    <t>ferro ECS zone 4</t>
  </si>
  <si>
    <t>ferro ECS zone 2</t>
  </si>
  <si>
    <t>ST25  + 1/2 ST35 NP</t>
  </si>
  <si>
    <t>ST35  + 1/2 ST35 NP</t>
  </si>
  <si>
    <t>ST35 P +ST25 NP</t>
  </si>
  <si>
    <t>ST25 NP + ST25 P</t>
  </si>
  <si>
    <t>2ST35 croisés + 5 HA14</t>
  </si>
  <si>
    <t xml:space="preserve">2ST35 croisés </t>
  </si>
  <si>
    <t>1/3 ST35</t>
  </si>
  <si>
    <t>1/2 ST50</t>
  </si>
  <si>
    <t>1ST35 sens porteur</t>
  </si>
  <si>
    <t>ST35 P + 5 HA14</t>
  </si>
  <si>
    <t>dégradé ECS</t>
  </si>
  <si>
    <t>renfort BA pour HS</t>
  </si>
  <si>
    <t>Mg             (kNm)</t>
  </si>
  <si>
    <t>Mq               (kNm)</t>
  </si>
  <si>
    <t>Miso ELU                       (kNm)</t>
  </si>
  <si>
    <t>Miso ELS                      (kNm)</t>
  </si>
  <si>
    <t>rapport</t>
  </si>
  <si>
    <t>Mrésist ELS (kNm)</t>
  </si>
  <si>
    <t>M-ELS                       (kNm)</t>
  </si>
  <si>
    <t>Miso resist ELS (kNm)</t>
  </si>
  <si>
    <t>Mrésist ELU (kNm)</t>
  </si>
  <si>
    <t>Miso resist ELU (kNm)</t>
  </si>
  <si>
    <t>Mextrrésist ELU (kNm)</t>
  </si>
  <si>
    <t>ferro ECS zone 5</t>
  </si>
  <si>
    <t>ferro ECS zone 6</t>
  </si>
  <si>
    <t>ferro ECS zones 5+6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</si>
</sst>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&quot; mini&quot;"/>
    <numFmt numFmtId="166" formatCode="0.0&quot; maxi&quot;"/>
    <numFmt numFmtId="167" formatCode="0.000"/>
    <numFmt numFmtId="173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2" borderId="26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9" fontId="0" fillId="2" borderId="2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0" fillId="0" borderId="31" xfId="0" applyBorder="1"/>
    <xf numFmtId="9" fontId="0" fillId="0" borderId="35" xfId="0" applyNumberFormat="1" applyBorder="1" applyAlignment="1">
      <alignment horizontal="center" vertical="center"/>
    </xf>
    <xf numFmtId="0" fontId="0" fillId="7" borderId="9" xfId="0" applyFill="1" applyBorder="1"/>
    <xf numFmtId="0" fontId="0" fillId="7" borderId="0" xfId="0" applyFill="1"/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/>
    <xf numFmtId="0" fontId="2" fillId="8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0" borderId="0" xfId="0" applyNumberFormat="1"/>
    <xf numFmtId="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9" borderId="0" xfId="0" applyNumberFormat="1" applyFill="1"/>
    <xf numFmtId="0" fontId="0" fillId="0" borderId="31" xfId="0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7" borderId="1" xfId="0" applyFill="1" applyBorder="1"/>
    <xf numFmtId="0" fontId="0" fillId="2" borderId="4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/>
    <xf numFmtId="2" fontId="0" fillId="0" borderId="3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6" xfId="0" applyBorder="1"/>
    <xf numFmtId="9" fontId="0" fillId="0" borderId="6" xfId="0" applyNumberFormat="1" applyBorder="1"/>
    <xf numFmtId="2" fontId="0" fillId="0" borderId="7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1" fillId="0" borderId="4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7" borderId="2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0" xfId="0" applyBorder="1"/>
    <xf numFmtId="0" fontId="0" fillId="7" borderId="10" xfId="0" applyFill="1" applyBorder="1"/>
    <xf numFmtId="0" fontId="0" fillId="0" borderId="49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7" borderId="52" xfId="0" applyFill="1" applyBorder="1"/>
    <xf numFmtId="0" fontId="0" fillId="2" borderId="3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" fontId="0" fillId="9" borderId="3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7" borderId="5" xfId="0" applyNumberForma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2" fontId="0" fillId="2" borderId="55" xfId="0" applyNumberFormat="1" applyFill="1" applyBorder="1" applyAlignment="1">
      <alignment horizontal="center" vertical="center"/>
    </xf>
    <xf numFmtId="2" fontId="0" fillId="0" borderId="55" xfId="0" applyNumberFormat="1" applyBorder="1"/>
    <xf numFmtId="9" fontId="0" fillId="0" borderId="55" xfId="0" applyNumberFormat="1" applyBorder="1"/>
    <xf numFmtId="1" fontId="0" fillId="9" borderId="55" xfId="0" applyNumberFormat="1" applyFill="1" applyBorder="1" applyAlignment="1">
      <alignment horizontal="center"/>
    </xf>
    <xf numFmtId="9" fontId="0" fillId="0" borderId="56" xfId="0" applyNumberFormat="1" applyBorder="1"/>
    <xf numFmtId="9" fontId="0" fillId="3" borderId="0" xfId="0" applyNumberFormat="1" applyFill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4" borderId="27" xfId="0" applyNumberFormat="1" applyFill="1" applyBorder="1" applyAlignment="1">
      <alignment horizontal="center"/>
    </xf>
    <xf numFmtId="9" fontId="0" fillId="4" borderId="24" xfId="0" applyNumberFormat="1" applyFill="1" applyBorder="1" applyAlignment="1">
      <alignment horizontal="center"/>
    </xf>
    <xf numFmtId="9" fontId="0" fillId="4" borderId="9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9" fontId="0" fillId="4" borderId="25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9" fontId="0" fillId="4" borderId="39" xfId="0" applyNumberFormat="1" applyFill="1" applyBorder="1" applyAlignment="1">
      <alignment horizontal="center"/>
    </xf>
    <xf numFmtId="9" fontId="0" fillId="4" borderId="40" xfId="0" applyNumberFormat="1" applyFill="1" applyBorder="1" applyAlignment="1">
      <alignment horizontal="center"/>
    </xf>
    <xf numFmtId="9" fontId="0" fillId="4" borderId="39" xfId="0" applyNumberFormat="1" applyFill="1" applyBorder="1" applyAlignment="1">
      <alignment horizontal="center" vertical="center"/>
    </xf>
    <xf numFmtId="9" fontId="0" fillId="4" borderId="40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9" fontId="0" fillId="4" borderId="25" xfId="0" applyNumberFormat="1" applyFill="1" applyBorder="1" applyAlignment="1">
      <alignment horizontal="center" vertical="center"/>
    </xf>
    <xf numFmtId="9" fontId="0" fillId="2" borderId="21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9" fontId="0" fillId="3" borderId="25" xfId="0" applyNumberFormat="1" applyFill="1" applyBorder="1" applyAlignment="1">
      <alignment horizontal="center"/>
    </xf>
    <xf numFmtId="9" fontId="0" fillId="3" borderId="28" xfId="0" applyNumberFormat="1" applyFill="1" applyBorder="1" applyAlignment="1">
      <alignment horizontal="center"/>
    </xf>
    <xf numFmtId="9" fontId="0" fillId="3" borderId="9" xfId="0" applyNumberFormat="1" applyFill="1" applyBorder="1"/>
    <xf numFmtId="9" fontId="0" fillId="3" borderId="10" xfId="0" applyNumberFormat="1" applyFill="1" applyBorder="1"/>
    <xf numFmtId="9" fontId="0" fillId="3" borderId="28" xfId="0" applyNumberFormat="1" applyFill="1" applyBorder="1"/>
    <xf numFmtId="9" fontId="0" fillId="3" borderId="25" xfId="0" applyNumberFormat="1" applyFill="1" applyBorder="1"/>
    <xf numFmtId="0" fontId="0" fillId="1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10" borderId="13" xfId="0" applyFill="1" applyBorder="1"/>
    <xf numFmtId="0" fontId="0" fillId="10" borderId="14" xfId="0" applyFill="1" applyBorder="1"/>
    <xf numFmtId="0" fontId="0" fillId="0" borderId="15" xfId="0" applyBorder="1"/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0" xfId="0" applyNumberFormat="1"/>
    <xf numFmtId="167" fontId="0" fillId="10" borderId="14" xfId="0" applyNumberFormat="1" applyFill="1" applyBorder="1" applyAlignment="1">
      <alignment horizontal="center"/>
    </xf>
    <xf numFmtId="2" fontId="0" fillId="10" borderId="14" xfId="0" applyNumberFormat="1" applyFill="1" applyBorder="1" applyAlignment="1">
      <alignment horizontal="center"/>
    </xf>
    <xf numFmtId="1" fontId="0" fillId="10" borderId="14" xfId="0" applyNumberFormat="1" applyFill="1" applyBorder="1" applyAlignment="1">
      <alignment horizontal="center"/>
    </xf>
    <xf numFmtId="2" fontId="0" fillId="7" borderId="0" xfId="0" applyNumberFormat="1" applyFill="1"/>
    <xf numFmtId="164" fontId="3" fillId="0" borderId="1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9" fontId="0" fillId="3" borderId="27" xfId="0" applyNumberFormat="1" applyFill="1" applyBorder="1"/>
    <xf numFmtId="9" fontId="0" fillId="3" borderId="24" xfId="0" applyNumberFormat="1" applyFill="1" applyBorder="1"/>
    <xf numFmtId="0" fontId="3" fillId="0" borderId="1" xfId="0" applyFont="1" applyBorder="1" applyAlignment="1">
      <alignment horizontal="center" vertical="center"/>
    </xf>
    <xf numFmtId="9" fontId="0" fillId="4" borderId="27" xfId="0" applyNumberFormat="1" applyFill="1" applyBorder="1"/>
    <xf numFmtId="9" fontId="0" fillId="4" borderId="24" xfId="0" applyNumberFormat="1" applyFill="1" applyBorder="1"/>
    <xf numFmtId="9" fontId="0" fillId="4" borderId="9" xfId="0" applyNumberFormat="1" applyFill="1" applyBorder="1"/>
    <xf numFmtId="9" fontId="0" fillId="4" borderId="10" xfId="0" applyNumberFormat="1" applyFill="1" applyBorder="1"/>
    <xf numFmtId="9" fontId="0" fillId="4" borderId="28" xfId="0" applyNumberFormat="1" applyFill="1" applyBorder="1"/>
    <xf numFmtId="164" fontId="3" fillId="11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0" fillId="3" borderId="32" xfId="0" applyNumberFormat="1" applyFill="1" applyBorder="1" applyAlignment="1">
      <alignment horizontal="center"/>
    </xf>
    <xf numFmtId="9" fontId="0" fillId="3" borderId="23" xfId="0" applyNumberFormat="1" applyFill="1" applyBorder="1" applyAlignment="1">
      <alignment horizontal="center"/>
    </xf>
    <xf numFmtId="9" fontId="0" fillId="3" borderId="33" xfId="0" applyNumberFormat="1" applyFill="1" applyBorder="1" applyAlignment="1">
      <alignment horizontal="center"/>
    </xf>
    <xf numFmtId="9" fontId="0" fillId="3" borderId="24" xfId="0" applyNumberFormat="1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3" borderId="34" xfId="0" applyNumberFormat="1" applyFill="1" applyBorder="1" applyAlignment="1">
      <alignment horizontal="center"/>
    </xf>
    <xf numFmtId="9" fontId="0" fillId="3" borderId="25" xfId="0" applyNumberFormat="1" applyFill="1" applyBorder="1" applyAlignment="1">
      <alignment horizontal="center"/>
    </xf>
    <xf numFmtId="9" fontId="0" fillId="7" borderId="0" xfId="0" applyNumberFormat="1" applyFill="1" applyAlignment="1">
      <alignment horizontal="center"/>
    </xf>
    <xf numFmtId="9" fontId="0" fillId="7" borderId="1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9" fontId="0" fillId="3" borderId="36" xfId="0" applyNumberFormat="1" applyFill="1" applyBorder="1" applyAlignment="1">
      <alignment horizontal="center"/>
    </xf>
    <xf numFmtId="9" fontId="0" fillId="3" borderId="30" xfId="0" applyNumberForma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9" fontId="0" fillId="4" borderId="27" xfId="0" applyNumberFormat="1" applyFill="1" applyBorder="1" applyAlignment="1">
      <alignment horizontal="center"/>
    </xf>
    <xf numFmtId="9" fontId="0" fillId="4" borderId="24" xfId="0" applyNumberFormat="1" applyFill="1" applyBorder="1" applyAlignment="1">
      <alignment horizontal="center"/>
    </xf>
    <xf numFmtId="9" fontId="0" fillId="4" borderId="9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9" fontId="0" fillId="4" borderId="25" xfId="0" applyNumberFormat="1" applyFill="1" applyBorder="1" applyAlignment="1">
      <alignment horizontal="center"/>
    </xf>
    <xf numFmtId="9" fontId="0" fillId="4" borderId="26" xfId="0" applyNumberFormat="1" applyFill="1" applyBorder="1" applyAlignment="1">
      <alignment horizontal="center"/>
    </xf>
    <xf numFmtId="9" fontId="0" fillId="4" borderId="23" xfId="0" applyNumberFormat="1" applyFill="1" applyBorder="1" applyAlignment="1">
      <alignment horizontal="center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0" fillId="3" borderId="26" xfId="0" applyNumberFormat="1" applyFill="1" applyBorder="1" applyAlignment="1">
      <alignment horizontal="center"/>
    </xf>
    <xf numFmtId="9" fontId="0" fillId="3" borderId="27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9" fontId="0" fillId="7" borderId="9" xfId="0" applyNumberFormat="1" applyFill="1" applyBorder="1" applyAlignment="1">
      <alignment horizontal="center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9" fontId="0" fillId="4" borderId="39" xfId="0" applyNumberFormat="1" applyFill="1" applyBorder="1" applyAlignment="1">
      <alignment horizontal="center"/>
    </xf>
    <xf numFmtId="9" fontId="0" fillId="4" borderId="40" xfId="0" applyNumberFormat="1" applyFill="1" applyBorder="1" applyAlignment="1">
      <alignment horizontal="center"/>
    </xf>
    <xf numFmtId="9" fontId="0" fillId="4" borderId="39" xfId="0" applyNumberFormat="1" applyFill="1" applyBorder="1" applyAlignment="1">
      <alignment horizontal="center" vertical="center"/>
    </xf>
    <xf numFmtId="9" fontId="0" fillId="4" borderId="40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9" fontId="0" fillId="4" borderId="25" xfId="0" applyNumberFormat="1" applyFill="1" applyBorder="1" applyAlignment="1">
      <alignment horizontal="center" vertical="center"/>
    </xf>
    <xf numFmtId="9" fontId="0" fillId="3" borderId="9" xfId="0" applyNumberFormat="1" applyFill="1" applyBorder="1"/>
    <xf numFmtId="9" fontId="0" fillId="3" borderId="10" xfId="0" applyNumberFormat="1" applyFill="1" applyBorder="1"/>
    <xf numFmtId="9" fontId="0" fillId="3" borderId="39" xfId="0" applyNumberFormat="1" applyFill="1" applyBorder="1" applyAlignment="1">
      <alignment horizontal="center"/>
    </xf>
    <xf numFmtId="9" fontId="0" fillId="3" borderId="40" xfId="0" applyNumberFormat="1" applyFill="1" applyBorder="1" applyAlignment="1">
      <alignment horizontal="center"/>
    </xf>
    <xf numFmtId="1" fontId="1" fillId="0" borderId="43" xfId="0" applyNumberFormat="1" applyFont="1" applyBorder="1" applyAlignment="1">
      <alignment horizontal="center"/>
    </xf>
    <xf numFmtId="1" fontId="1" fillId="0" borderId="46" xfId="0" applyNumberFormat="1" applyFont="1" applyBorder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7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452438</xdr:colOff>
      <xdr:row>33</xdr:row>
      <xdr:rowOff>119063</xdr:rowOff>
    </xdr:from>
    <xdr:to>
      <xdr:col>57</xdr:col>
      <xdr:colOff>364628</xdr:colOff>
      <xdr:row>76</xdr:row>
      <xdr:rowOff>134974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C2891B-B0D9-401F-99EF-2E182657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41313" y="6858001"/>
          <a:ext cx="16676190" cy="8290754"/>
        </a:xfrm>
        <a:prstGeom prst="rect">
          <a:avLst/>
        </a:prstGeom>
      </xdr:spPr>
    </xdr:pic>
    <xdr:clientData/>
  </xdr:twoCellAnchor>
  <xdr:twoCellAnchor editAs="oneCell">
    <xdr:from>
      <xdr:col>20</xdr:col>
      <xdr:colOff>333375</xdr:colOff>
      <xdr:row>72</xdr:row>
      <xdr:rowOff>130968</xdr:rowOff>
    </xdr:from>
    <xdr:to>
      <xdr:col>51</xdr:col>
      <xdr:colOff>26613</xdr:colOff>
      <xdr:row>116</xdr:row>
      <xdr:rowOff>101349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9D93A19-5A3D-4B08-B787-931748B7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0" y="14442281"/>
          <a:ext cx="15695238" cy="83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91441</xdr:colOff>
      <xdr:row>13</xdr:row>
      <xdr:rowOff>99060</xdr:rowOff>
    </xdr:from>
    <xdr:to>
      <xdr:col>86</xdr:col>
      <xdr:colOff>727621</xdr:colOff>
      <xdr:row>55</xdr:row>
      <xdr:rowOff>131222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360A0-C628-4B61-B903-671A2724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1621" y="2506980"/>
          <a:ext cx="16485780" cy="77359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464343</xdr:colOff>
      <xdr:row>11</xdr:row>
      <xdr:rowOff>154781</xdr:rowOff>
    </xdr:from>
    <xdr:to>
      <xdr:col>69</xdr:col>
      <xdr:colOff>376533</xdr:colOff>
      <xdr:row>55</xdr:row>
      <xdr:rowOff>100086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946093-A575-4F96-9E2C-D19B29851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0218" y="2355056"/>
          <a:ext cx="16676190" cy="8214275"/>
        </a:xfrm>
        <a:prstGeom prst="rect">
          <a:avLst/>
        </a:prstGeom>
      </xdr:spPr>
    </xdr:pic>
    <xdr:clientData/>
  </xdr:twoCellAnchor>
  <xdr:twoCellAnchor editAs="oneCell">
    <xdr:from>
      <xdr:col>44</xdr:col>
      <xdr:colOff>285750</xdr:colOff>
      <xdr:row>48</xdr:row>
      <xdr:rowOff>11907</xdr:rowOff>
    </xdr:from>
    <xdr:to>
      <xdr:col>64</xdr:col>
      <xdr:colOff>740988</xdr:colOff>
      <xdr:row>91</xdr:row>
      <xdr:rowOff>145006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3B34F83-2383-4C44-9227-DA3B770B0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45625" y="9632157"/>
          <a:ext cx="15695238" cy="83404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358141</xdr:colOff>
      <xdr:row>12</xdr:row>
      <xdr:rowOff>129540</xdr:rowOff>
    </xdr:from>
    <xdr:to>
      <xdr:col>69</xdr:col>
      <xdr:colOff>293282</xdr:colOff>
      <xdr:row>54</xdr:row>
      <xdr:rowOff>154082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769068-6D79-46E4-B62C-8864588EC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0381" y="2346960"/>
          <a:ext cx="16485781" cy="7735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250031</xdr:colOff>
      <xdr:row>16</xdr:row>
      <xdr:rowOff>119063</xdr:rowOff>
    </xdr:from>
    <xdr:to>
      <xdr:col>56</xdr:col>
      <xdr:colOff>200412</xdr:colOff>
      <xdr:row>58</xdr:row>
      <xdr:rowOff>178390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C62A1C-1C6A-4A63-A105-8AADF095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0687" y="3298032"/>
          <a:ext cx="15952381" cy="8119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671232</xdr:colOff>
      <xdr:row>8</xdr:row>
      <xdr:rowOff>5581</xdr:rowOff>
    </xdr:from>
    <xdr:to>
      <xdr:col>86</xdr:col>
      <xdr:colOff>583421</xdr:colOff>
      <xdr:row>53</xdr:row>
      <xdr:rowOff>68320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3F5153-FE97-42F1-885E-9F885C05A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43446" y="1502367"/>
          <a:ext cx="16676189" cy="8281453"/>
        </a:xfrm>
        <a:prstGeom prst="rect">
          <a:avLst/>
        </a:prstGeom>
      </xdr:spPr>
    </xdr:pic>
    <xdr:clientData/>
  </xdr:twoCellAnchor>
  <xdr:twoCellAnchor editAs="oneCell">
    <xdr:from>
      <xdr:col>63</xdr:col>
      <xdr:colOff>194310</xdr:colOff>
      <xdr:row>52</xdr:row>
      <xdr:rowOff>151386</xdr:rowOff>
    </xdr:from>
    <xdr:to>
      <xdr:col>83</xdr:col>
      <xdr:colOff>209495</xdr:colOff>
      <xdr:row>96</xdr:row>
      <xdr:rowOff>73556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3A4D725-0284-49AC-9AEA-C7466CC6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62345" y="9871856"/>
          <a:ext cx="16374992" cy="81122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464821</xdr:colOff>
      <xdr:row>10</xdr:row>
      <xdr:rowOff>31433</xdr:rowOff>
    </xdr:from>
    <xdr:to>
      <xdr:col>88</xdr:col>
      <xdr:colOff>340908</xdr:colOff>
      <xdr:row>53</xdr:row>
      <xdr:rowOff>118540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79FFA8-58DD-4EE8-855D-8104D505E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25821" y="1898333"/>
          <a:ext cx="16493401" cy="798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156685</xdr:colOff>
      <xdr:row>9</xdr:row>
      <xdr:rowOff>70485</xdr:rowOff>
    </xdr:from>
    <xdr:to>
      <xdr:col>68</xdr:col>
      <xdr:colOff>72050</xdr:colOff>
      <xdr:row>55</xdr:row>
      <xdr:rowOff>55794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2236F4-408A-40A7-A8C0-9DD13000C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4625" y="1762125"/>
          <a:ext cx="17346750" cy="8451129"/>
        </a:xfrm>
        <a:prstGeom prst="rect">
          <a:avLst/>
        </a:prstGeom>
      </xdr:spPr>
    </xdr:pic>
    <xdr:clientData/>
  </xdr:twoCellAnchor>
  <xdr:twoCellAnchor editAs="oneCell">
    <xdr:from>
      <xdr:col>46</xdr:col>
      <xdr:colOff>171450</xdr:colOff>
      <xdr:row>55</xdr:row>
      <xdr:rowOff>27147</xdr:rowOff>
    </xdr:from>
    <xdr:to>
      <xdr:col>66</xdr:col>
      <xdr:colOff>643833</xdr:colOff>
      <xdr:row>98</xdr:row>
      <xdr:rowOff>171518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A62BED-ADF0-4B4C-B9C6-BEC1BEE9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89390" y="10184607"/>
          <a:ext cx="16321983" cy="8038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246530</xdr:colOff>
      <xdr:row>8</xdr:row>
      <xdr:rowOff>68637</xdr:rowOff>
    </xdr:from>
    <xdr:to>
      <xdr:col>67</xdr:col>
      <xdr:colOff>195006</xdr:colOff>
      <xdr:row>51</xdr:row>
      <xdr:rowOff>118279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8BEAC-336A-4576-85DE-C18F8FB2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06530" y="1771931"/>
          <a:ext cx="15952381" cy="79536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379676</xdr:colOff>
      <xdr:row>6</xdr:row>
      <xdr:rowOff>70115</xdr:rowOff>
    </xdr:from>
    <xdr:to>
      <xdr:col>67</xdr:col>
      <xdr:colOff>291866</xdr:colOff>
      <xdr:row>49</xdr:row>
      <xdr:rowOff>186023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476BDE-4D4A-4F90-BDD6-F2F330CC1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5426" y="1244865"/>
          <a:ext cx="16676190" cy="8423825"/>
        </a:xfrm>
        <a:prstGeom prst="rect">
          <a:avLst/>
        </a:prstGeom>
      </xdr:spPr>
    </xdr:pic>
    <xdr:clientData/>
  </xdr:twoCellAnchor>
  <xdr:twoCellAnchor editAs="oneCell">
    <xdr:from>
      <xdr:col>40</xdr:col>
      <xdr:colOff>486833</xdr:colOff>
      <xdr:row>56</xdr:row>
      <xdr:rowOff>22491</xdr:rowOff>
    </xdr:from>
    <xdr:to>
      <xdr:col>61</xdr:col>
      <xdr:colOff>180071</xdr:colOff>
      <xdr:row>99</xdr:row>
      <xdr:rowOff>179720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0A39B0-DDA2-4985-99B5-C996CD65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72583" y="10870408"/>
          <a:ext cx="15695238" cy="83563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404814</xdr:colOff>
      <xdr:row>12</xdr:row>
      <xdr:rowOff>59531</xdr:rowOff>
    </xdr:from>
    <xdr:to>
      <xdr:col>65</xdr:col>
      <xdr:colOff>355195</xdr:colOff>
      <xdr:row>54</xdr:row>
      <xdr:rowOff>84073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7AA08A-922C-4958-90F1-389E6E87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22627" y="2500312"/>
          <a:ext cx="15952381" cy="80731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761523</xdr:colOff>
      <xdr:row>0</xdr:row>
      <xdr:rowOff>133909</xdr:rowOff>
    </xdr:from>
    <xdr:to>
      <xdr:col>85</xdr:col>
      <xdr:colOff>673713</xdr:colOff>
      <xdr:row>44</xdr:row>
      <xdr:rowOff>50639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E46405-9985-4341-9EC7-96D7BF68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50083" y="133909"/>
          <a:ext cx="17346750" cy="8062510"/>
        </a:xfrm>
        <a:prstGeom prst="rect">
          <a:avLst/>
        </a:prstGeom>
      </xdr:spPr>
    </xdr:pic>
    <xdr:clientData/>
  </xdr:twoCellAnchor>
  <xdr:twoCellAnchor editAs="oneCell">
    <xdr:from>
      <xdr:col>64</xdr:col>
      <xdr:colOff>387459</xdr:colOff>
      <xdr:row>44</xdr:row>
      <xdr:rowOff>4618</xdr:rowOff>
    </xdr:from>
    <xdr:to>
      <xdr:col>85</xdr:col>
      <xdr:colOff>64712</xdr:colOff>
      <xdr:row>87</xdr:row>
      <xdr:rowOff>138877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F401359-E14F-47E4-9ABC-E83A1AA2F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59839" y="8150398"/>
          <a:ext cx="16319333" cy="8020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B542-EF43-4DE2-8BFF-6667966518C3}">
  <sheetPr codeName="Feuil1">
    <pageSetUpPr fitToPage="1"/>
  </sheetPr>
  <dimension ref="A1:AI65"/>
  <sheetViews>
    <sheetView view="pageBreakPreview" zoomScale="80" zoomScaleNormal="80" zoomScaleSheetLayoutView="80" workbookViewId="0">
      <selection activeCell="I4" sqref="I4:I65"/>
    </sheetView>
  </sheetViews>
  <sheetFormatPr baseColWidth="10" defaultRowHeight="14.5" x14ac:dyDescent="0.35"/>
  <cols>
    <col min="2" max="2" width="11.453125" style="6"/>
    <col min="3" max="3" width="18.6328125" style="6" customWidth="1"/>
    <col min="4" max="4" width="14.08984375" style="6" customWidth="1"/>
    <col min="5" max="5" width="17.08984375" style="6" customWidth="1"/>
    <col min="6" max="6" width="27.54296875" style="6" customWidth="1"/>
    <col min="7" max="7" width="14.54296875" style="6" customWidth="1"/>
    <col min="8" max="8" width="27.08984375" style="6" customWidth="1"/>
    <col min="9" max="9" width="15.90625" style="6" customWidth="1"/>
    <col min="10" max="10" width="23.08984375" style="6" customWidth="1"/>
    <col min="11" max="11" width="14.453125" style="6" customWidth="1"/>
    <col min="12" max="12" width="26" style="6" customWidth="1"/>
    <col min="13" max="13" width="15.90625" style="6" customWidth="1"/>
    <col min="14" max="14" width="17.54296875" style="6" customWidth="1"/>
    <col min="15" max="15" width="17" style="6" customWidth="1"/>
    <col min="16" max="16" width="18.36328125" customWidth="1"/>
    <col min="17" max="17" width="20.453125" customWidth="1"/>
    <col min="19" max="19" width="11.453125" style="6"/>
    <col min="24" max="33" width="0" hidden="1" customWidth="1"/>
  </cols>
  <sheetData>
    <row r="1" spans="1:35" ht="15" thickBot="1" x14ac:dyDescent="0.4"/>
    <row r="2" spans="1:35" ht="15" thickBot="1" x14ac:dyDescent="0.4">
      <c r="C2" s="3"/>
      <c r="D2" s="3"/>
      <c r="E2" s="3"/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3"/>
      <c r="O2" s="3"/>
      <c r="P2" s="1"/>
      <c r="T2" s="1" t="s">
        <v>123</v>
      </c>
      <c r="U2" s="1" t="s">
        <v>124</v>
      </c>
      <c r="W2" s="1" t="s">
        <v>130</v>
      </c>
      <c r="X2" s="1" t="s">
        <v>131</v>
      </c>
      <c r="Y2" s="76"/>
      <c r="Z2" s="76"/>
      <c r="AA2" s="76"/>
      <c r="AB2" s="76"/>
      <c r="AC2" s="76"/>
      <c r="AD2" s="76"/>
      <c r="AE2" s="76"/>
      <c r="AF2" s="76"/>
      <c r="AH2" s="1" t="s">
        <v>131</v>
      </c>
    </row>
    <row r="3" spans="1:35" ht="15" thickBot="1" x14ac:dyDescent="0.4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77</v>
      </c>
      <c r="M3" s="4" t="s">
        <v>78</v>
      </c>
      <c r="N3" s="4" t="s">
        <v>25</v>
      </c>
      <c r="O3" s="5" t="s">
        <v>26</v>
      </c>
      <c r="P3" s="20" t="s">
        <v>27</v>
      </c>
      <c r="Q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35" ht="21.65" customHeight="1" x14ac:dyDescent="0.35">
      <c r="A4" s="208" t="s">
        <v>0</v>
      </c>
      <c r="B4" s="62" t="s">
        <v>2</v>
      </c>
      <c r="C4" s="12">
        <v>2.2000000000000002</v>
      </c>
      <c r="D4" s="12">
        <v>26</v>
      </c>
      <c r="E4" s="12">
        <v>3</v>
      </c>
      <c r="F4" s="12" t="s">
        <v>23</v>
      </c>
      <c r="G4" s="31">
        <v>5.6539999999999999</v>
      </c>
      <c r="H4" s="12" t="s">
        <v>23</v>
      </c>
      <c r="I4" s="31">
        <v>5.6539999999999999</v>
      </c>
      <c r="J4" s="12" t="s">
        <v>24</v>
      </c>
      <c r="K4" s="12" t="s">
        <v>24</v>
      </c>
      <c r="L4" s="12">
        <v>39</v>
      </c>
      <c r="M4" s="31">
        <f>AG4</f>
        <v>3.8519359647012861</v>
      </c>
      <c r="N4" s="13">
        <f>G4/M4</f>
        <v>1.4678333315539585</v>
      </c>
      <c r="O4" s="25">
        <f>I4/M4</f>
        <v>1.4678333315539585</v>
      </c>
      <c r="P4" s="213"/>
      <c r="Q4" s="214"/>
      <c r="R4" s="208" t="s">
        <v>0</v>
      </c>
      <c r="S4" s="62" t="s">
        <v>2</v>
      </c>
      <c r="T4" s="72">
        <f>G5+G4/2</f>
        <v>21.726999999999997</v>
      </c>
      <c r="U4" s="72">
        <f>M5+M4/2</f>
        <v>17.483674777668764</v>
      </c>
      <c r="V4" s="73">
        <f>T4/U4</f>
        <v>1.2427021364954163</v>
      </c>
      <c r="X4">
        <f>D4-E4-0.5</f>
        <v>22.5</v>
      </c>
      <c r="Y4">
        <v>20</v>
      </c>
      <c r="Z4">
        <v>454</v>
      </c>
      <c r="AA4">
        <f>L4*10/(C4*X4*X4*Y4)</f>
        <v>1.7508417508417504E-2</v>
      </c>
      <c r="AB4">
        <f>1.25*(1-SQRT(1-2*AA4))</f>
        <v>2.208054201987858E-2</v>
      </c>
      <c r="AC4">
        <f>(1-AB4)/AB4*0.0035</f>
        <v>0.15501060163509728</v>
      </c>
      <c r="AD4">
        <f>MIN(AC4/(Z4/200000),1)</f>
        <v>1</v>
      </c>
      <c r="AE4">
        <f>0.8*AB4/AD4</f>
        <v>1.7664433615902864E-2</v>
      </c>
      <c r="AF4">
        <f>AE4*(Y4/Z4)</f>
        <v>7.7816888175783546E-4</v>
      </c>
      <c r="AG4">
        <f>AF4*(X4/100)*C4*10000</f>
        <v>3.8519359647012861</v>
      </c>
      <c r="AH4" s="72">
        <f>T4+W4+W5/2</f>
        <v>21.726999999999997</v>
      </c>
      <c r="AI4" s="73">
        <f>AH4/U4</f>
        <v>1.2427021364954163</v>
      </c>
    </row>
    <row r="5" spans="1:35" ht="18.75" customHeight="1" x14ac:dyDescent="0.35">
      <c r="A5" s="209"/>
      <c r="B5" s="63" t="s">
        <v>3</v>
      </c>
      <c r="C5" s="16">
        <v>2.2000000000000002</v>
      </c>
      <c r="D5" s="16">
        <v>25</v>
      </c>
      <c r="E5" s="16">
        <v>6</v>
      </c>
      <c r="F5" s="39" t="s">
        <v>79</v>
      </c>
      <c r="G5" s="34">
        <v>18.899999999999999</v>
      </c>
      <c r="H5" s="39" t="s">
        <v>79</v>
      </c>
      <c r="I5" s="34">
        <v>18.899999999999999</v>
      </c>
      <c r="J5" s="16" t="s">
        <v>28</v>
      </c>
      <c r="K5" s="16">
        <v>11.286</v>
      </c>
      <c r="L5" s="16">
        <v>125</v>
      </c>
      <c r="M5" s="34">
        <f t="shared" ref="M5:M65" si="0">AG5</f>
        <v>15.55770679531812</v>
      </c>
      <c r="N5" s="17">
        <f>G5/M5</f>
        <v>1.214831996042482</v>
      </c>
      <c r="O5" s="40">
        <f>I5/M5</f>
        <v>1.214831996042482</v>
      </c>
      <c r="P5" s="36">
        <f>K5/M5</f>
        <v>0.72542824906536785</v>
      </c>
      <c r="Q5" s="40" t="s">
        <v>62</v>
      </c>
      <c r="R5" s="209"/>
      <c r="S5" s="63" t="s">
        <v>3</v>
      </c>
      <c r="X5">
        <f>D5-E5-0.5</f>
        <v>18.5</v>
      </c>
      <c r="Y5">
        <v>20</v>
      </c>
      <c r="Z5">
        <v>454</v>
      </c>
      <c r="AA5">
        <f>L5*10/(C5*X5*X5*Y5)</f>
        <v>8.3006839763596518E-2</v>
      </c>
      <c r="AB5">
        <f>1.25*(1-SQRT(1-2*AA5))</f>
        <v>0.1084643563432805</v>
      </c>
      <c r="AC5">
        <f>(1-AB5)/AB5*0.0035</f>
        <v>2.876866519101258E-2</v>
      </c>
      <c r="AD5">
        <f>MIN(AC5/(Z5/200000),1)</f>
        <v>1</v>
      </c>
      <c r="AE5">
        <f>0.8*AB5/AD5</f>
        <v>8.6771485074624399E-2</v>
      </c>
      <c r="AF5">
        <f>AE5*(Y5/Z5)</f>
        <v>3.8225323821420442E-3</v>
      </c>
      <c r="AG5">
        <f>AF5*(X5/100)*C5*10000</f>
        <v>15.55770679531812</v>
      </c>
    </row>
    <row r="6" spans="1:35" x14ac:dyDescent="0.35">
      <c r="A6" s="209"/>
      <c r="B6" s="64" t="s">
        <v>4</v>
      </c>
      <c r="C6" s="10">
        <v>2.2000000000000002</v>
      </c>
      <c r="D6" s="10">
        <v>23.5</v>
      </c>
      <c r="E6" s="10">
        <v>3</v>
      </c>
      <c r="F6" s="10" t="s">
        <v>29</v>
      </c>
      <c r="G6" s="32">
        <v>8.4700000000000006</v>
      </c>
      <c r="H6" s="10" t="s">
        <v>29</v>
      </c>
      <c r="I6" s="32">
        <v>8.4700000000000006</v>
      </c>
      <c r="J6" s="10" t="s">
        <v>24</v>
      </c>
      <c r="K6" s="10" t="s">
        <v>24</v>
      </c>
      <c r="L6" s="10">
        <v>41</v>
      </c>
      <c r="M6" s="32">
        <f t="shared" si="0"/>
        <v>4.5692749580759191</v>
      </c>
      <c r="N6" s="11">
        <f>G6/M6</f>
        <v>1.8536857767838604</v>
      </c>
      <c r="O6" s="37">
        <f>I6/M6</f>
        <v>1.8536857767838604</v>
      </c>
      <c r="P6" s="215"/>
      <c r="Q6" s="216"/>
      <c r="R6" s="209"/>
      <c r="S6" s="64" t="s">
        <v>4</v>
      </c>
      <c r="T6" s="72">
        <f>G6+(G7+G5)/2</f>
        <v>23.563000000000002</v>
      </c>
      <c r="U6" s="72">
        <f>M6+(M7+M5)/2</f>
        <v>17.876361870318284</v>
      </c>
      <c r="V6" s="73">
        <f>T6/U6</f>
        <v>1.3181093653694576</v>
      </c>
      <c r="X6">
        <f>D6-E6-0.5</f>
        <v>20</v>
      </c>
      <c r="Y6">
        <v>20</v>
      </c>
      <c r="Z6">
        <v>454</v>
      </c>
      <c r="AA6">
        <f>L6*10/(C6*X6*X6*Y6)</f>
        <v>2.3295454545454546E-2</v>
      </c>
      <c r="AB6">
        <f>1.25*(1-SQRT(1-2*AA6))</f>
        <v>2.9466631121682768E-2</v>
      </c>
      <c r="AC6">
        <f>(1-AB6)/AB6*0.0035</f>
        <v>0.11527842382275437</v>
      </c>
      <c r="AD6">
        <f>MIN(AC6/(Z6/200000),1)</f>
        <v>1</v>
      </c>
      <c r="AE6">
        <f>0.8*AB6/AD6</f>
        <v>2.3573304897346214E-2</v>
      </c>
      <c r="AF6">
        <f>AE6*(Y6/Z6)</f>
        <v>1.0384715813808905E-3</v>
      </c>
      <c r="AG6">
        <f>AF6*(X6/100)*C6*10000</f>
        <v>4.5692749580759191</v>
      </c>
      <c r="AH6" s="72">
        <f>T6+W6+W5/2</f>
        <v>23.563000000000002</v>
      </c>
      <c r="AI6" s="73">
        <f>AH6/U6</f>
        <v>1.3181093653694576</v>
      </c>
    </row>
    <row r="7" spans="1:35" ht="15" thickBot="1" x14ac:dyDescent="0.4">
      <c r="A7" s="210"/>
      <c r="B7" s="63" t="s">
        <v>5</v>
      </c>
      <c r="C7" s="16">
        <v>2.2000000000000002</v>
      </c>
      <c r="D7" s="16">
        <v>22</v>
      </c>
      <c r="E7" s="16">
        <v>3</v>
      </c>
      <c r="F7" s="16" t="s">
        <v>30</v>
      </c>
      <c r="G7" s="34">
        <v>11.286</v>
      </c>
      <c r="H7" s="16" t="s">
        <v>30</v>
      </c>
      <c r="I7" s="34">
        <v>11.286</v>
      </c>
      <c r="J7" s="16" t="s">
        <v>24</v>
      </c>
      <c r="K7" s="16" t="s">
        <v>24</v>
      </c>
      <c r="L7" s="16">
        <v>90</v>
      </c>
      <c r="M7" s="34">
        <f t="shared" si="0"/>
        <v>11.056467029166607</v>
      </c>
      <c r="N7" s="17">
        <f>G7/M7</f>
        <v>1.0207600646958828</v>
      </c>
      <c r="O7" s="40">
        <f>I7/M7</f>
        <v>1.0207600646958828</v>
      </c>
      <c r="P7" s="217"/>
      <c r="Q7" s="218"/>
      <c r="R7" s="210"/>
      <c r="S7" s="63" t="s">
        <v>5</v>
      </c>
      <c r="X7">
        <f>D7-E7-0.5</f>
        <v>18.5</v>
      </c>
      <c r="Y7">
        <v>20</v>
      </c>
      <c r="Z7">
        <v>454</v>
      </c>
      <c r="AA7">
        <f>L7*10/(C7*X7*X7*Y7)</f>
        <v>5.9764924629789495E-2</v>
      </c>
      <c r="AB7">
        <f>1.25*(1-SQRT(1-2*AA7))</f>
        <v>7.7082862887617315E-2</v>
      </c>
      <c r="AC7">
        <f>(1-AB7)/AB7*0.0035</f>
        <v>4.1905682519898263E-2</v>
      </c>
      <c r="AD7">
        <f>MIN(AC7/(Z7/200000),1)</f>
        <v>1</v>
      </c>
      <c r="AE7">
        <f>0.8*AB7/AD7</f>
        <v>6.1666290310093852E-2</v>
      </c>
      <c r="AF7">
        <f>AE7*(Y7/Z7)</f>
        <v>2.7165766656429011E-3</v>
      </c>
      <c r="AG7">
        <f>AF7*(X7/100)*C7*10000</f>
        <v>11.056467029166607</v>
      </c>
    </row>
    <row r="8" spans="1:35" s="44" customFormat="1" ht="15" thickBot="1" x14ac:dyDescent="0.4">
      <c r="A8" s="43"/>
      <c r="B8" s="65"/>
      <c r="C8" s="57"/>
      <c r="D8" s="57"/>
      <c r="E8" s="57"/>
      <c r="F8" s="57"/>
      <c r="G8" s="58"/>
      <c r="H8" s="57"/>
      <c r="I8" s="58"/>
      <c r="J8" s="57"/>
      <c r="K8" s="57"/>
      <c r="L8" s="57"/>
      <c r="M8" s="58" t="e">
        <f t="shared" si="0"/>
        <v>#DIV/0!</v>
      </c>
      <c r="N8" s="59"/>
      <c r="O8" s="60"/>
      <c r="P8" s="221"/>
      <c r="Q8" s="222"/>
      <c r="R8" s="43"/>
      <c r="S8" s="65"/>
      <c r="X8" s="44">
        <f t="shared" ref="X8:X65" si="1">D8-E8-0.5</f>
        <v>-0.5</v>
      </c>
      <c r="Y8" s="44">
        <v>20</v>
      </c>
      <c r="Z8" s="44">
        <v>454</v>
      </c>
      <c r="AA8" s="44" t="e">
        <f t="shared" ref="AA8:AA65" si="2">L8*10/(C8*X8*X8*Y8)</f>
        <v>#DIV/0!</v>
      </c>
      <c r="AB8" s="44" t="e">
        <f t="shared" ref="AB8:AB65" si="3">1.25*(1-SQRT(1-2*AA8))</f>
        <v>#DIV/0!</v>
      </c>
      <c r="AC8" s="44" t="e">
        <f t="shared" ref="AC8:AC65" si="4">(1-AB8)/AB8*0.0035</f>
        <v>#DIV/0!</v>
      </c>
      <c r="AD8" s="44" t="e">
        <f t="shared" ref="AD8:AD65" si="5">MIN(AC8/(Z8/200000),1)</f>
        <v>#DIV/0!</v>
      </c>
      <c r="AE8" s="44" t="e">
        <f t="shared" ref="AE8:AE65" si="6">0.8*AB8/AD8</f>
        <v>#DIV/0!</v>
      </c>
      <c r="AF8" s="44" t="e">
        <f t="shared" ref="AF8:AF65" si="7">AE8*(Y8/Z8)</f>
        <v>#DIV/0!</v>
      </c>
      <c r="AG8" s="44" t="e">
        <f t="shared" ref="AG8:AG65" si="8">AF8*(X8/100)*C8*10000</f>
        <v>#DIV/0!</v>
      </c>
    </row>
    <row r="9" spans="1:35" x14ac:dyDescent="0.35">
      <c r="A9" s="208" t="s">
        <v>1</v>
      </c>
      <c r="B9" s="64" t="s">
        <v>2</v>
      </c>
      <c r="C9" s="10">
        <v>2.2000000000000002</v>
      </c>
      <c r="D9" s="10">
        <v>26</v>
      </c>
      <c r="E9" s="10">
        <v>3</v>
      </c>
      <c r="F9" s="10" t="s">
        <v>23</v>
      </c>
      <c r="G9" s="32">
        <v>5.6539999999999999</v>
      </c>
      <c r="H9" s="10" t="s">
        <v>23</v>
      </c>
      <c r="I9" s="32">
        <v>5.6539999999999999</v>
      </c>
      <c r="J9" s="10" t="s">
        <v>24</v>
      </c>
      <c r="K9" s="10" t="s">
        <v>24</v>
      </c>
      <c r="L9" s="10">
        <v>40</v>
      </c>
      <c r="M9" s="32">
        <f t="shared" si="0"/>
        <v>3.9516147686299634</v>
      </c>
      <c r="N9" s="11">
        <f t="shared" ref="N9:N19" si="9">G9/M9</f>
        <v>1.4308074878362342</v>
      </c>
      <c r="O9" s="37">
        <f t="shared" ref="O9:O19" si="10">I9/M9</f>
        <v>1.4308074878362342</v>
      </c>
      <c r="P9" s="217"/>
      <c r="Q9" s="218"/>
      <c r="R9" s="208" t="s">
        <v>1</v>
      </c>
      <c r="S9" s="64" t="s">
        <v>2</v>
      </c>
      <c r="T9" s="72">
        <f>G10+G9/2</f>
        <v>22.688000000000002</v>
      </c>
      <c r="U9" s="72">
        <f>M10+M9/2</f>
        <v>20.825981746379952</v>
      </c>
      <c r="V9" s="73">
        <f>T9/U9</f>
        <v>1.0894084262771291</v>
      </c>
      <c r="X9">
        <f t="shared" si="1"/>
        <v>22.5</v>
      </c>
      <c r="Y9">
        <v>20</v>
      </c>
      <c r="Z9">
        <v>454</v>
      </c>
      <c r="AA9">
        <f t="shared" si="2"/>
        <v>1.7957351290684622E-2</v>
      </c>
      <c r="AB9">
        <f t="shared" si="3"/>
        <v>2.2651933143409131E-2</v>
      </c>
      <c r="AC9">
        <f t="shared" si="4"/>
        <v>0.15101219892984585</v>
      </c>
      <c r="AD9">
        <f t="shared" si="5"/>
        <v>1</v>
      </c>
      <c r="AE9">
        <f t="shared" si="6"/>
        <v>1.8121546514727305E-2</v>
      </c>
      <c r="AF9">
        <f t="shared" si="7"/>
        <v>7.9830601386463897E-4</v>
      </c>
      <c r="AG9">
        <f t="shared" si="8"/>
        <v>3.9516147686299634</v>
      </c>
      <c r="AH9" s="72">
        <f>T9+W9+W10/2</f>
        <v>22.688000000000002</v>
      </c>
      <c r="AI9" s="73">
        <f>AH9/U9</f>
        <v>1.0894084262771291</v>
      </c>
    </row>
    <row r="10" spans="1:35" x14ac:dyDescent="0.35">
      <c r="A10" s="209"/>
      <c r="B10" s="63" t="s">
        <v>3</v>
      </c>
      <c r="C10" s="16">
        <v>2.2000000000000002</v>
      </c>
      <c r="D10" s="16">
        <v>25</v>
      </c>
      <c r="E10" s="16">
        <v>6</v>
      </c>
      <c r="F10" s="39" t="s">
        <v>80</v>
      </c>
      <c r="G10" s="34">
        <v>19.861000000000001</v>
      </c>
      <c r="H10" s="39" t="s">
        <v>80</v>
      </c>
      <c r="I10" s="34">
        <v>19.861000000000001</v>
      </c>
      <c r="J10" s="16" t="s">
        <v>24</v>
      </c>
      <c r="K10" s="16" t="s">
        <v>24</v>
      </c>
      <c r="L10" s="16">
        <v>150</v>
      </c>
      <c r="M10" s="34">
        <f t="shared" si="0"/>
        <v>18.850174362064969</v>
      </c>
      <c r="N10" s="17">
        <f>G10/M10</f>
        <v>1.0536242062550503</v>
      </c>
      <c r="O10" s="40">
        <f t="shared" si="10"/>
        <v>1.0536242062550503</v>
      </c>
      <c r="P10" s="217"/>
      <c r="Q10" s="218"/>
      <c r="R10" s="209"/>
      <c r="S10" s="63" t="s">
        <v>3</v>
      </c>
      <c r="X10">
        <f t="shared" si="1"/>
        <v>18.5</v>
      </c>
      <c r="Y10">
        <v>20</v>
      </c>
      <c r="Z10">
        <v>454</v>
      </c>
      <c r="AA10">
        <f t="shared" si="2"/>
        <v>9.960820771631583E-2</v>
      </c>
      <c r="AB10">
        <f t="shared" si="3"/>
        <v>0.13141859890014582</v>
      </c>
      <c r="AC10">
        <f t="shared" si="4"/>
        <v>2.3132455598308135E-2</v>
      </c>
      <c r="AD10">
        <f t="shared" si="5"/>
        <v>1</v>
      </c>
      <c r="AE10">
        <f t="shared" si="6"/>
        <v>0.10513487912011665</v>
      </c>
      <c r="AF10">
        <f t="shared" si="7"/>
        <v>4.6314924722518349E-3</v>
      </c>
      <c r="AG10">
        <f t="shared" si="8"/>
        <v>18.850174362064969</v>
      </c>
    </row>
    <row r="11" spans="1:35" x14ac:dyDescent="0.35">
      <c r="A11" s="209"/>
      <c r="B11" s="64" t="s">
        <v>4</v>
      </c>
      <c r="C11" s="10">
        <v>2.2000000000000002</v>
      </c>
      <c r="D11" s="10">
        <v>23.5</v>
      </c>
      <c r="E11" s="10">
        <v>3</v>
      </c>
      <c r="F11" s="10" t="s">
        <v>29</v>
      </c>
      <c r="G11" s="32">
        <v>8.4700000000000006</v>
      </c>
      <c r="H11" s="10" t="s">
        <v>29</v>
      </c>
      <c r="I11" s="32">
        <v>8.4700000000000006</v>
      </c>
      <c r="J11" s="10" t="s">
        <v>24</v>
      </c>
      <c r="K11" s="10" t="s">
        <v>24</v>
      </c>
      <c r="L11" s="10">
        <v>70</v>
      </c>
      <c r="M11" s="32">
        <f t="shared" si="0"/>
        <v>7.8689786854147039</v>
      </c>
      <c r="N11" s="11">
        <f t="shared" si="9"/>
        <v>1.0763785668525574</v>
      </c>
      <c r="O11" s="37">
        <f t="shared" si="10"/>
        <v>1.0763785668525574</v>
      </c>
      <c r="P11" s="217"/>
      <c r="Q11" s="218"/>
      <c r="R11" s="209"/>
      <c r="S11" s="64" t="s">
        <v>4</v>
      </c>
      <c r="T11" s="72">
        <f>G11+(G12+G10)/2</f>
        <v>21.650500000000001</v>
      </c>
      <c r="U11" s="72">
        <f>M11+(M12+M10)/2</f>
        <v>24.100880417078763</v>
      </c>
      <c r="V11" s="73">
        <f>T11/U11</f>
        <v>0.89832817827923284</v>
      </c>
      <c r="W11" s="77">
        <v>0</v>
      </c>
      <c r="X11">
        <f t="shared" si="1"/>
        <v>20</v>
      </c>
      <c r="Y11">
        <v>20</v>
      </c>
      <c r="Z11">
        <v>454</v>
      </c>
      <c r="AA11">
        <f t="shared" si="2"/>
        <v>3.9772727272727272E-2</v>
      </c>
      <c r="AB11">
        <f t="shared" si="3"/>
        <v>5.0745970499691401E-2</v>
      </c>
      <c r="AC11">
        <f t="shared" si="4"/>
        <v>6.5470993470728558E-2</v>
      </c>
      <c r="AD11">
        <f t="shared" si="5"/>
        <v>1</v>
      </c>
      <c r="AE11">
        <f t="shared" si="6"/>
        <v>4.0596776399753121E-2</v>
      </c>
      <c r="AF11">
        <f t="shared" si="7"/>
        <v>1.7884042466851597E-3</v>
      </c>
      <c r="AG11">
        <f t="shared" si="8"/>
        <v>7.8689786854147039</v>
      </c>
      <c r="AH11" s="72">
        <f>T11+W11+(W10+W12)/2</f>
        <v>24.150500000000001</v>
      </c>
      <c r="AI11" s="73">
        <f>AH11/U11</f>
        <v>1.0020588286428771</v>
      </c>
    </row>
    <row r="12" spans="1:35" x14ac:dyDescent="0.35">
      <c r="A12" s="209"/>
      <c r="B12" s="63" t="s">
        <v>5</v>
      </c>
      <c r="C12" s="16">
        <v>2.2000000000000002</v>
      </c>
      <c r="D12" s="16">
        <v>22</v>
      </c>
      <c r="E12" s="16">
        <v>3</v>
      </c>
      <c r="F12" s="16" t="s">
        <v>31</v>
      </c>
      <c r="G12" s="34">
        <v>6.5</v>
      </c>
      <c r="H12" s="16" t="s">
        <v>32</v>
      </c>
      <c r="I12" s="34">
        <v>13.298</v>
      </c>
      <c r="J12" s="16" t="s">
        <v>24</v>
      </c>
      <c r="K12" s="16" t="s">
        <v>24</v>
      </c>
      <c r="L12" s="16">
        <v>110</v>
      </c>
      <c r="M12" s="34">
        <f t="shared" si="0"/>
        <v>13.613629101263147</v>
      </c>
      <c r="N12" s="17">
        <f t="shared" si="9"/>
        <v>0.47746269210440695</v>
      </c>
      <c r="O12" s="40">
        <f t="shared" si="10"/>
        <v>0.97681521224683132</v>
      </c>
      <c r="P12" s="217"/>
      <c r="Q12" s="218"/>
      <c r="R12" s="209"/>
      <c r="S12" s="63" t="s">
        <v>5</v>
      </c>
      <c r="W12" s="77">
        <v>5</v>
      </c>
      <c r="X12">
        <f t="shared" si="1"/>
        <v>18.5</v>
      </c>
      <c r="Y12">
        <v>20</v>
      </c>
      <c r="Z12">
        <v>454</v>
      </c>
      <c r="AA12">
        <f t="shared" si="2"/>
        <v>7.3046018991964931E-2</v>
      </c>
      <c r="AB12">
        <f t="shared" si="3"/>
        <v>9.4910743427110977E-2</v>
      </c>
      <c r="AC12">
        <f t="shared" si="4"/>
        <v>3.3376752553180768E-2</v>
      </c>
      <c r="AD12">
        <f t="shared" si="5"/>
        <v>1</v>
      </c>
      <c r="AE12">
        <f t="shared" si="6"/>
        <v>7.5928594741688782E-2</v>
      </c>
      <c r="AF12">
        <f t="shared" si="7"/>
        <v>3.3448720150523695E-3</v>
      </c>
      <c r="AG12">
        <f t="shared" si="8"/>
        <v>13.613629101263147</v>
      </c>
    </row>
    <row r="13" spans="1:35" x14ac:dyDescent="0.35">
      <c r="A13" s="209"/>
      <c r="B13" s="64" t="s">
        <v>6</v>
      </c>
      <c r="C13" s="10">
        <v>2.2000000000000002</v>
      </c>
      <c r="D13" s="10">
        <v>23.5</v>
      </c>
      <c r="E13" s="10">
        <v>3</v>
      </c>
      <c r="F13" s="10" t="s">
        <v>23</v>
      </c>
      <c r="G13" s="32">
        <v>2.8159999999999998</v>
      </c>
      <c r="H13" s="10" t="s">
        <v>23</v>
      </c>
      <c r="I13" s="32">
        <v>2.8159999999999998</v>
      </c>
      <c r="J13" s="10" t="s">
        <v>24</v>
      </c>
      <c r="K13" s="10" t="s">
        <v>24</v>
      </c>
      <c r="L13" s="10">
        <v>7.8</v>
      </c>
      <c r="M13" s="32">
        <f t="shared" si="0"/>
        <v>0.86094285438924345</v>
      </c>
      <c r="N13" s="11">
        <f t="shared" si="9"/>
        <v>3.2708326524153364</v>
      </c>
      <c r="O13" s="37">
        <f t="shared" si="10"/>
        <v>3.2708326524153364</v>
      </c>
      <c r="P13" s="217"/>
      <c r="Q13" s="218"/>
      <c r="R13" s="209"/>
      <c r="S13" s="64" t="s">
        <v>6</v>
      </c>
      <c r="T13" s="72">
        <f>G13+(G14+G12)/2</f>
        <v>9.3159999999999989</v>
      </c>
      <c r="U13" s="72">
        <f>M13+(M14+M12)/2</f>
        <v>9.4718370696309986</v>
      </c>
      <c r="V13" s="73">
        <f>T13/U13</f>
        <v>0.98354732366220166</v>
      </c>
      <c r="W13" s="77">
        <v>0</v>
      </c>
      <c r="X13">
        <f t="shared" ref="X13" si="11">D13-E13-0.5</f>
        <v>20</v>
      </c>
      <c r="Y13">
        <v>20</v>
      </c>
      <c r="Z13">
        <v>454</v>
      </c>
      <c r="AA13">
        <f t="shared" ref="AA13" si="12">L13*10/(C13*X13*X13*Y13)</f>
        <v>4.4318181818181817E-3</v>
      </c>
      <c r="AB13">
        <f t="shared" ref="AB13" si="13">1.25*(1-SQRT(1-2*AA13))</f>
        <v>5.5521030666579041E-3</v>
      </c>
      <c r="AC13">
        <f t="shared" ref="AC13" si="14">(1-AB13)/AB13*0.0035</f>
        <v>0.62689175569678857</v>
      </c>
      <c r="AD13">
        <f t="shared" ref="AD13" si="15">MIN(AC13/(Z13/200000),1)</f>
        <v>1</v>
      </c>
      <c r="AE13">
        <f t="shared" ref="AE13" si="16">0.8*AB13/AD13</f>
        <v>4.4416824533263233E-3</v>
      </c>
      <c r="AF13">
        <f t="shared" ref="AF13" si="17">AE13*(Y13/Z13)</f>
        <v>1.9566883054300985E-4</v>
      </c>
      <c r="AG13">
        <f t="shared" ref="AG13" si="18">AF13*(X13/100)*C13*10000</f>
        <v>0.86094285438924345</v>
      </c>
      <c r="AH13" s="72">
        <f>T13+W13+(W12+W14)/2</f>
        <v>14.315999999999999</v>
      </c>
      <c r="AI13" s="73">
        <f>AH13/U13</f>
        <v>1.511428025498935</v>
      </c>
    </row>
    <row r="14" spans="1:35" x14ac:dyDescent="0.35">
      <c r="A14" s="209"/>
      <c r="B14" s="63" t="s">
        <v>7</v>
      </c>
      <c r="C14" s="16">
        <v>2.2000000000000002</v>
      </c>
      <c r="D14" s="16">
        <v>25</v>
      </c>
      <c r="E14" s="16">
        <v>6</v>
      </c>
      <c r="F14" s="16" t="s">
        <v>31</v>
      </c>
      <c r="G14" s="34">
        <v>6.5</v>
      </c>
      <c r="H14" s="16" t="s">
        <v>32</v>
      </c>
      <c r="I14" s="34">
        <v>13.298</v>
      </c>
      <c r="J14" s="16" t="s">
        <v>24</v>
      </c>
      <c r="K14" s="16" t="s">
        <v>24</v>
      </c>
      <c r="L14" s="16">
        <v>30</v>
      </c>
      <c r="M14" s="34">
        <f t="shared" si="0"/>
        <v>3.6081593292203622</v>
      </c>
      <c r="N14" s="17">
        <f t="shared" si="9"/>
        <v>1.8014725534319729</v>
      </c>
      <c r="O14" s="40">
        <f t="shared" si="10"/>
        <v>3.6855356946982112</v>
      </c>
      <c r="P14" s="217"/>
      <c r="Q14" s="218"/>
      <c r="R14" s="209"/>
      <c r="S14" s="63" t="s">
        <v>7</v>
      </c>
      <c r="W14" s="77">
        <v>5</v>
      </c>
      <c r="X14">
        <f t="shared" si="1"/>
        <v>18.5</v>
      </c>
      <c r="Y14">
        <v>20</v>
      </c>
      <c r="Z14">
        <v>454</v>
      </c>
      <c r="AA14">
        <f t="shared" si="2"/>
        <v>1.9921641543263164E-2</v>
      </c>
      <c r="AB14">
        <f t="shared" si="3"/>
        <v>2.5155164856665302E-2</v>
      </c>
      <c r="AC14">
        <f t="shared" si="4"/>
        <v>0.13563643659038133</v>
      </c>
      <c r="AD14">
        <f t="shared" si="5"/>
        <v>1</v>
      </c>
      <c r="AE14">
        <f t="shared" si="6"/>
        <v>2.0124131885332242E-2</v>
      </c>
      <c r="AF14">
        <f t="shared" si="7"/>
        <v>8.8652563371507671E-4</v>
      </c>
      <c r="AG14">
        <f t="shared" si="8"/>
        <v>3.6081593292203622</v>
      </c>
    </row>
    <row r="15" spans="1:35" x14ac:dyDescent="0.35">
      <c r="A15" s="209"/>
      <c r="B15" s="64" t="s">
        <v>8</v>
      </c>
      <c r="C15" s="10">
        <v>2.2000000000000002</v>
      </c>
      <c r="D15" s="10">
        <v>23.5</v>
      </c>
      <c r="E15" s="10">
        <v>3</v>
      </c>
      <c r="F15" s="10" t="s">
        <v>23</v>
      </c>
      <c r="G15" s="32">
        <v>2.8159999999999998</v>
      </c>
      <c r="H15" s="10" t="s">
        <v>23</v>
      </c>
      <c r="I15" s="32">
        <v>2.8159999999999998</v>
      </c>
      <c r="J15" s="10" t="s">
        <v>24</v>
      </c>
      <c r="K15" s="10" t="s">
        <v>24</v>
      </c>
      <c r="L15" s="10">
        <v>9</v>
      </c>
      <c r="M15" s="32">
        <f t="shared" si="0"/>
        <v>0.99373676134050537</v>
      </c>
      <c r="N15" s="11">
        <f t="shared" si="9"/>
        <v>2.8337484427982162</v>
      </c>
      <c r="O15" s="37">
        <f t="shared" si="10"/>
        <v>2.8337484427982162</v>
      </c>
      <c r="P15" s="217"/>
      <c r="Q15" s="218"/>
      <c r="R15" s="209"/>
      <c r="S15" s="64" t="s">
        <v>8</v>
      </c>
      <c r="T15" s="72">
        <f>G15+(G16+G14)/2</f>
        <v>9.3159999999999989</v>
      </c>
      <c r="U15" s="72">
        <f>M15+(M16+M14)/2</f>
        <v>9.6046309765822606</v>
      </c>
      <c r="V15" s="73">
        <f>T15/U15</f>
        <v>0.96994876978761668</v>
      </c>
      <c r="W15" s="77">
        <v>0</v>
      </c>
      <c r="X15">
        <f t="shared" si="1"/>
        <v>20</v>
      </c>
      <c r="Y15">
        <v>20</v>
      </c>
      <c r="Z15">
        <v>454</v>
      </c>
      <c r="AA15">
        <f t="shared" si="2"/>
        <v>5.1136363636363636E-3</v>
      </c>
      <c r="AB15">
        <f t="shared" si="3"/>
        <v>6.4084728643265532E-3</v>
      </c>
      <c r="AC15">
        <f t="shared" si="4"/>
        <v>0.54265195758776219</v>
      </c>
      <c r="AD15">
        <f t="shared" si="5"/>
        <v>1</v>
      </c>
      <c r="AE15">
        <f t="shared" si="6"/>
        <v>5.1267782914612425E-3</v>
      </c>
      <c r="AF15">
        <f t="shared" si="7"/>
        <v>2.258492639410239E-4</v>
      </c>
      <c r="AG15">
        <f t="shared" si="8"/>
        <v>0.99373676134050537</v>
      </c>
      <c r="AH15" s="72">
        <f>T15+W15+(W14+W16)/2</f>
        <v>14.315999999999999</v>
      </c>
      <c r="AI15" s="73">
        <f>AH15/U15</f>
        <v>1.4905309777028253</v>
      </c>
    </row>
    <row r="16" spans="1:35" x14ac:dyDescent="0.35">
      <c r="A16" s="209"/>
      <c r="B16" s="63" t="s">
        <v>9</v>
      </c>
      <c r="C16" s="16">
        <v>2.2000000000000002</v>
      </c>
      <c r="D16" s="16">
        <v>22</v>
      </c>
      <c r="E16" s="16">
        <v>3</v>
      </c>
      <c r="F16" s="16" t="s">
        <v>31</v>
      </c>
      <c r="G16" s="34">
        <v>6.5</v>
      </c>
      <c r="H16" s="16" t="s">
        <v>32</v>
      </c>
      <c r="I16" s="34">
        <v>13.298</v>
      </c>
      <c r="J16" s="16" t="s">
        <v>24</v>
      </c>
      <c r="K16" s="16" t="s">
        <v>24</v>
      </c>
      <c r="L16" s="16">
        <v>110</v>
      </c>
      <c r="M16" s="34">
        <f t="shared" si="0"/>
        <v>13.613629101263147</v>
      </c>
      <c r="N16" s="17">
        <f t="shared" si="9"/>
        <v>0.47746269210440695</v>
      </c>
      <c r="O16" s="40">
        <f t="shared" si="10"/>
        <v>0.97681521224683132</v>
      </c>
      <c r="P16" s="217"/>
      <c r="Q16" s="218"/>
      <c r="R16" s="209"/>
      <c r="S16" s="63" t="s">
        <v>9</v>
      </c>
      <c r="W16" s="77">
        <v>5</v>
      </c>
      <c r="X16">
        <f t="shared" si="1"/>
        <v>18.5</v>
      </c>
      <c r="Y16">
        <v>20</v>
      </c>
      <c r="Z16">
        <v>454</v>
      </c>
      <c r="AA16">
        <f t="shared" si="2"/>
        <v>7.3046018991964931E-2</v>
      </c>
      <c r="AB16">
        <f t="shared" si="3"/>
        <v>9.4910743427110977E-2</v>
      </c>
      <c r="AC16">
        <f t="shared" si="4"/>
        <v>3.3376752553180768E-2</v>
      </c>
      <c r="AD16">
        <f t="shared" si="5"/>
        <v>1</v>
      </c>
      <c r="AE16">
        <f t="shared" si="6"/>
        <v>7.5928594741688782E-2</v>
      </c>
      <c r="AF16">
        <f t="shared" si="7"/>
        <v>3.3448720150523695E-3</v>
      </c>
      <c r="AG16">
        <f t="shared" si="8"/>
        <v>13.613629101263147</v>
      </c>
    </row>
    <row r="17" spans="1:35" x14ac:dyDescent="0.35">
      <c r="A17" s="209"/>
      <c r="B17" s="64" t="s">
        <v>10</v>
      </c>
      <c r="C17" s="10">
        <v>2.2000000000000002</v>
      </c>
      <c r="D17" s="10">
        <v>23.5</v>
      </c>
      <c r="E17" s="10">
        <v>3</v>
      </c>
      <c r="F17" s="10" t="s">
        <v>23</v>
      </c>
      <c r="G17" s="32">
        <v>5.6539999999999999</v>
      </c>
      <c r="H17" s="10" t="s">
        <v>23</v>
      </c>
      <c r="I17" s="32">
        <v>5.6539999999999999</v>
      </c>
      <c r="J17" s="10" t="s">
        <v>24</v>
      </c>
      <c r="K17" s="10" t="s">
        <v>24</v>
      </c>
      <c r="L17" s="10">
        <v>57</v>
      </c>
      <c r="M17" s="32">
        <f t="shared" si="0"/>
        <v>6.382618081480631</v>
      </c>
      <c r="N17" s="11">
        <f t="shared" si="9"/>
        <v>0.88584338398771822</v>
      </c>
      <c r="O17" s="37">
        <f t="shared" si="10"/>
        <v>0.88584338398771822</v>
      </c>
      <c r="P17" s="217"/>
      <c r="Q17" s="218"/>
      <c r="R17" s="209"/>
      <c r="S17" s="64" t="s">
        <v>10</v>
      </c>
      <c r="T17" s="72">
        <f>G17+(G18+G16)/2</f>
        <v>18.353999999999999</v>
      </c>
      <c r="U17" s="72">
        <f>M17+(M18+M16)/2</f>
        <v>22.282581578414998</v>
      </c>
      <c r="V17" s="73">
        <f>T17/U17</f>
        <v>0.82369270972531339</v>
      </c>
      <c r="W17" s="77">
        <v>0</v>
      </c>
      <c r="X17">
        <f t="shared" ref="X17" si="19">D17-E17-0.5</f>
        <v>20</v>
      </c>
      <c r="Y17">
        <v>20</v>
      </c>
      <c r="Z17">
        <v>454</v>
      </c>
      <c r="AA17">
        <f t="shared" ref="AA17" si="20">L17*10/(C17*X17*X17*Y17)</f>
        <v>3.2386363636363637E-2</v>
      </c>
      <c r="AB17">
        <f t="shared" ref="AB17" si="21">1.25*(1-SQRT(1-2*AA17))</f>
        <v>4.1160633650457468E-2</v>
      </c>
      <c r="AC17">
        <f t="shared" ref="AC17" si="22">(1-AB17)/AB17*0.0035</f>
        <v>8.1532704542951084E-2</v>
      </c>
      <c r="AD17">
        <f t="shared" ref="AD17" si="23">MIN(AC17/(Z17/200000),1)</f>
        <v>1</v>
      </c>
      <c r="AE17">
        <f t="shared" ref="AE17" si="24">0.8*AB17/AD17</f>
        <v>3.2928506920365974E-2</v>
      </c>
      <c r="AF17">
        <f t="shared" ref="AF17" si="25">AE17*(Y17/Z17)</f>
        <v>1.4505950185183249E-3</v>
      </c>
      <c r="AG17">
        <f t="shared" ref="AG17" si="26">AF17*(X17/100)*C17*10000</f>
        <v>6.382618081480631</v>
      </c>
      <c r="AH17" s="72">
        <f>T17+W17+(W16+W18)/2</f>
        <v>23.353999999999999</v>
      </c>
      <c r="AI17" s="73">
        <f>AH17/U17</f>
        <v>1.0480832267039866</v>
      </c>
    </row>
    <row r="18" spans="1:35" x14ac:dyDescent="0.35">
      <c r="A18" s="209"/>
      <c r="B18" s="63" t="s">
        <v>11</v>
      </c>
      <c r="C18" s="16">
        <v>2.2000000000000002</v>
      </c>
      <c r="D18" s="16">
        <v>25</v>
      </c>
      <c r="E18" s="16">
        <v>6</v>
      </c>
      <c r="F18" s="39" t="s">
        <v>79</v>
      </c>
      <c r="G18" s="34">
        <v>18.899999999999999</v>
      </c>
      <c r="H18" s="39" t="s">
        <v>79</v>
      </c>
      <c r="I18" s="34">
        <v>18.899999999999999</v>
      </c>
      <c r="J18" s="16" t="s">
        <v>24</v>
      </c>
      <c r="K18" s="16" t="s">
        <v>24</v>
      </c>
      <c r="L18" s="16">
        <v>145</v>
      </c>
      <c r="M18" s="34">
        <f t="shared" si="0"/>
        <v>18.186297892605587</v>
      </c>
      <c r="N18" s="17">
        <f t="shared" si="9"/>
        <v>1.039243946822437</v>
      </c>
      <c r="O18" s="40">
        <f t="shared" si="10"/>
        <v>1.039243946822437</v>
      </c>
      <c r="P18" s="217"/>
      <c r="Q18" s="218"/>
      <c r="R18" s="209"/>
      <c r="S18" s="63" t="s">
        <v>11</v>
      </c>
      <c r="W18" s="77">
        <v>5</v>
      </c>
      <c r="X18">
        <f t="shared" si="1"/>
        <v>18.5</v>
      </c>
      <c r="Y18">
        <v>20</v>
      </c>
      <c r="Z18">
        <v>454</v>
      </c>
      <c r="AA18">
        <f t="shared" si="2"/>
        <v>9.6287934125771968E-2</v>
      </c>
      <c r="AB18">
        <f t="shared" si="3"/>
        <v>0.1267902217942711</v>
      </c>
      <c r="AC18">
        <f t="shared" si="4"/>
        <v>2.4104652397241442E-2</v>
      </c>
      <c r="AD18">
        <f t="shared" si="5"/>
        <v>1</v>
      </c>
      <c r="AE18">
        <f t="shared" si="6"/>
        <v>0.10143217743541688</v>
      </c>
      <c r="AF18">
        <f t="shared" si="7"/>
        <v>4.4683778605910524E-3</v>
      </c>
      <c r="AG18">
        <f t="shared" si="8"/>
        <v>18.186297892605587</v>
      </c>
    </row>
    <row r="19" spans="1:35" ht="16.5" customHeight="1" thickBot="1" x14ac:dyDescent="0.4">
      <c r="A19" s="210"/>
      <c r="B19" s="64" t="s">
        <v>12</v>
      </c>
      <c r="C19" s="10">
        <v>2.2000000000000002</v>
      </c>
      <c r="D19" s="10">
        <v>26</v>
      </c>
      <c r="E19" s="10">
        <v>3</v>
      </c>
      <c r="F19" s="10" t="s">
        <v>23</v>
      </c>
      <c r="G19" s="32">
        <v>5.6539999999999999</v>
      </c>
      <c r="H19" s="10" t="s">
        <v>23</v>
      </c>
      <c r="I19" s="32">
        <v>5.6539999999999999</v>
      </c>
      <c r="J19" s="10" t="s">
        <v>24</v>
      </c>
      <c r="K19" s="10" t="s">
        <v>24</v>
      </c>
      <c r="L19" s="10">
        <v>45</v>
      </c>
      <c r="M19" s="32">
        <f t="shared" si="0"/>
        <v>4.4507064945645807</v>
      </c>
      <c r="N19" s="11">
        <f t="shared" si="9"/>
        <v>1.2703601117945971</v>
      </c>
      <c r="O19" s="37">
        <f t="shared" si="10"/>
        <v>1.2703601117945971</v>
      </c>
      <c r="P19" s="217"/>
      <c r="Q19" s="218"/>
      <c r="R19" s="210"/>
      <c r="S19" s="64" t="s">
        <v>12</v>
      </c>
      <c r="T19" s="72">
        <f>G19+G18/2</f>
        <v>15.103999999999999</v>
      </c>
      <c r="U19" s="72">
        <f>M19+M18/2</f>
        <v>13.543855440867375</v>
      </c>
      <c r="V19" s="73">
        <f>T19/U19</f>
        <v>1.1151920563494075</v>
      </c>
      <c r="X19">
        <f t="shared" si="1"/>
        <v>22.5</v>
      </c>
      <c r="Y19">
        <v>20</v>
      </c>
      <c r="Z19">
        <v>454</v>
      </c>
      <c r="AA19">
        <f t="shared" si="2"/>
        <v>2.02020202020202E-2</v>
      </c>
      <c r="AB19">
        <f t="shared" si="3"/>
        <v>2.5512888239044434E-2</v>
      </c>
      <c r="AC19">
        <f t="shared" si="4"/>
        <v>0.13368556547602742</v>
      </c>
      <c r="AD19">
        <f t="shared" si="5"/>
        <v>1</v>
      </c>
      <c r="AE19">
        <f t="shared" si="6"/>
        <v>2.0410310591235548E-2</v>
      </c>
      <c r="AF19">
        <f t="shared" si="7"/>
        <v>8.9913262516456158E-4</v>
      </c>
      <c r="AG19">
        <f t="shared" si="8"/>
        <v>4.4507064945645807</v>
      </c>
      <c r="AH19" s="72">
        <f>T19+W19+W18/2</f>
        <v>17.603999999999999</v>
      </c>
      <c r="AI19" s="73">
        <f>AH19/U19</f>
        <v>1.2997776059305461</v>
      </c>
    </row>
    <row r="20" spans="1:35" s="44" customFormat="1" ht="15" thickBot="1" x14ac:dyDescent="0.4">
      <c r="A20" s="43"/>
      <c r="B20" s="65"/>
      <c r="C20" s="57"/>
      <c r="D20" s="57"/>
      <c r="E20" s="57"/>
      <c r="F20" s="57"/>
      <c r="G20" s="58"/>
      <c r="H20" s="57"/>
      <c r="I20" s="58"/>
      <c r="J20" s="57"/>
      <c r="K20" s="57"/>
      <c r="L20" s="57"/>
      <c r="M20" s="58" t="e">
        <f t="shared" si="0"/>
        <v>#DIV/0!</v>
      </c>
      <c r="N20" s="57"/>
      <c r="O20" s="61"/>
      <c r="P20" s="223"/>
      <c r="Q20" s="224"/>
      <c r="R20" s="43"/>
      <c r="S20" s="65"/>
      <c r="X20" s="44">
        <f t="shared" si="1"/>
        <v>-0.5</v>
      </c>
      <c r="Y20" s="44">
        <v>20</v>
      </c>
      <c r="Z20" s="44">
        <v>454</v>
      </c>
      <c r="AA20" s="44" t="e">
        <f t="shared" si="2"/>
        <v>#DIV/0!</v>
      </c>
      <c r="AB20" s="44" t="e">
        <f t="shared" si="3"/>
        <v>#DIV/0!</v>
      </c>
      <c r="AC20" s="44" t="e">
        <f t="shared" si="4"/>
        <v>#DIV/0!</v>
      </c>
      <c r="AD20" s="44" t="e">
        <f t="shared" si="5"/>
        <v>#DIV/0!</v>
      </c>
      <c r="AE20" s="44" t="e">
        <f t="shared" si="6"/>
        <v>#DIV/0!</v>
      </c>
      <c r="AF20" s="44" t="e">
        <f t="shared" si="7"/>
        <v>#DIV/0!</v>
      </c>
      <c r="AG20" s="44" t="e">
        <f t="shared" si="8"/>
        <v>#DIV/0!</v>
      </c>
    </row>
    <row r="21" spans="1:35" x14ac:dyDescent="0.35">
      <c r="A21" s="208" t="s">
        <v>33</v>
      </c>
      <c r="B21" s="64" t="s">
        <v>2</v>
      </c>
      <c r="C21" s="10">
        <v>2.2000000000000002</v>
      </c>
      <c r="D21" s="10">
        <v>26</v>
      </c>
      <c r="E21" s="10">
        <v>3</v>
      </c>
      <c r="F21" s="10" t="s">
        <v>23</v>
      </c>
      <c r="G21" s="32">
        <v>5.6539999999999999</v>
      </c>
      <c r="H21" s="10" t="s">
        <v>23</v>
      </c>
      <c r="I21" s="32">
        <v>5.6539999999999999</v>
      </c>
      <c r="J21" s="10" t="s">
        <v>24</v>
      </c>
      <c r="K21" s="10" t="s">
        <v>24</v>
      </c>
      <c r="L21" s="10">
        <v>37</v>
      </c>
      <c r="M21" s="32">
        <f t="shared" si="0"/>
        <v>3.6527173789382164</v>
      </c>
      <c r="N21" s="11">
        <f t="shared" ref="N21:N31" si="27">G21/M21</f>
        <v>1.5478887122779597</v>
      </c>
      <c r="O21" s="37">
        <f t="shared" ref="O21:O31" si="28">I21/M21</f>
        <v>1.5478887122779597</v>
      </c>
      <c r="P21" s="217"/>
      <c r="Q21" s="218"/>
      <c r="R21" s="208" t="s">
        <v>33</v>
      </c>
      <c r="S21" s="64" t="s">
        <v>2</v>
      </c>
      <c r="T21" s="72">
        <f>G22+G21/2</f>
        <v>21.808</v>
      </c>
      <c r="U21" s="72">
        <f>M22+M21/2</f>
        <v>20.676533051534076</v>
      </c>
      <c r="V21" s="73">
        <f>T21/U21</f>
        <v>1.0547222760046795</v>
      </c>
      <c r="X21">
        <f t="shared" ref="X21:X31" si="29">D21-E21-0.5</f>
        <v>22.5</v>
      </c>
      <c r="Y21">
        <v>20</v>
      </c>
      <c r="Z21">
        <v>454</v>
      </c>
      <c r="AA21">
        <f t="shared" ref="AA21:AA31" si="30">L21*10/(C21*X21*X21*Y21)</f>
        <v>1.6610549943883276E-2</v>
      </c>
      <c r="AB21">
        <f t="shared" ref="AB21:AB31" si="31">1.25*(1-SQRT(1-2*AA21))</f>
        <v>2.0938556692398358E-2</v>
      </c>
      <c r="AC21">
        <f t="shared" ref="AC21:AC31" si="32">(1-AB21)/AB21*0.0035</f>
        <v>0.16365574293956273</v>
      </c>
      <c r="AD21">
        <f t="shared" ref="AD21:AD31" si="33">MIN(AC21/(Z21/200000),1)</f>
        <v>1</v>
      </c>
      <c r="AE21">
        <f t="shared" ref="AE21:AE31" si="34">0.8*AB21/AD21</f>
        <v>1.6750845353918686E-2</v>
      </c>
      <c r="AF21">
        <f t="shared" ref="AF21:AF31" si="35">AE21*(Y21/Z21)</f>
        <v>7.3792270281580123E-4</v>
      </c>
      <c r="AG21">
        <f t="shared" ref="AG21:AG31" si="36">AF21*(X21/100)*C21*10000</f>
        <v>3.6527173789382164</v>
      </c>
      <c r="AH21" s="72">
        <f>T21+W21+W22/2</f>
        <v>21.808</v>
      </c>
      <c r="AI21" s="73">
        <f>AH21/U21</f>
        <v>1.0547222760046795</v>
      </c>
    </row>
    <row r="22" spans="1:35" x14ac:dyDescent="0.35">
      <c r="A22" s="209"/>
      <c r="B22" s="63" t="s">
        <v>3</v>
      </c>
      <c r="C22" s="16">
        <v>2.2000000000000002</v>
      </c>
      <c r="D22" s="16">
        <v>25</v>
      </c>
      <c r="E22" s="16">
        <v>6</v>
      </c>
      <c r="F22" s="39" t="s">
        <v>81</v>
      </c>
      <c r="G22" s="34">
        <v>18.981000000000002</v>
      </c>
      <c r="H22" s="39" t="s">
        <v>81</v>
      </c>
      <c r="I22" s="34">
        <v>18.981000000000002</v>
      </c>
      <c r="J22" s="16" t="s">
        <v>24</v>
      </c>
      <c r="K22" s="16" t="s">
        <v>24</v>
      </c>
      <c r="L22" s="16">
        <v>150</v>
      </c>
      <c r="M22" s="34">
        <f t="shared" si="0"/>
        <v>18.850174362064969</v>
      </c>
      <c r="N22" s="17">
        <f t="shared" si="27"/>
        <v>1.0069402879475913</v>
      </c>
      <c r="O22" s="40">
        <f t="shared" si="28"/>
        <v>1.0069402879475913</v>
      </c>
      <c r="P22" s="217"/>
      <c r="Q22" s="218"/>
      <c r="R22" s="209"/>
      <c r="S22" s="63" t="s">
        <v>3</v>
      </c>
      <c r="X22">
        <f t="shared" si="29"/>
        <v>18.5</v>
      </c>
      <c r="Y22">
        <v>20</v>
      </c>
      <c r="Z22">
        <v>454</v>
      </c>
      <c r="AA22">
        <f t="shared" si="30"/>
        <v>9.960820771631583E-2</v>
      </c>
      <c r="AB22">
        <f t="shared" si="31"/>
        <v>0.13141859890014582</v>
      </c>
      <c r="AC22">
        <f t="shared" si="32"/>
        <v>2.3132455598308135E-2</v>
      </c>
      <c r="AD22">
        <f t="shared" si="33"/>
        <v>1</v>
      </c>
      <c r="AE22">
        <f t="shared" si="34"/>
        <v>0.10513487912011665</v>
      </c>
      <c r="AF22">
        <f t="shared" si="35"/>
        <v>4.6314924722518349E-3</v>
      </c>
      <c r="AG22">
        <f t="shared" si="36"/>
        <v>18.850174362064969</v>
      </c>
    </row>
    <row r="23" spans="1:35" x14ac:dyDescent="0.35">
      <c r="A23" s="209"/>
      <c r="B23" s="64" t="s">
        <v>4</v>
      </c>
      <c r="C23" s="10">
        <v>2.2000000000000002</v>
      </c>
      <c r="D23" s="10">
        <v>23.5</v>
      </c>
      <c r="E23" s="10">
        <v>3</v>
      </c>
      <c r="F23" s="10" t="s">
        <v>30</v>
      </c>
      <c r="G23" s="32">
        <v>11.286</v>
      </c>
      <c r="H23" s="10" t="s">
        <v>30</v>
      </c>
      <c r="I23" s="32">
        <v>11.286</v>
      </c>
      <c r="J23" s="10" t="s">
        <v>24</v>
      </c>
      <c r="K23" s="10" t="s">
        <v>24</v>
      </c>
      <c r="L23" s="10">
        <v>75</v>
      </c>
      <c r="M23" s="32">
        <f t="shared" si="0"/>
        <v>8.4438289647505567</v>
      </c>
      <c r="N23" s="11">
        <f t="shared" si="27"/>
        <v>1.3365974189096339</v>
      </c>
      <c r="O23" s="37">
        <f t="shared" si="28"/>
        <v>1.3365974189096339</v>
      </c>
      <c r="P23" s="217"/>
      <c r="Q23" s="218"/>
      <c r="R23" s="209"/>
      <c r="S23" s="64" t="s">
        <v>4</v>
      </c>
      <c r="T23" s="72">
        <f>G23+(G24+G22)/2</f>
        <v>22.624500000000001</v>
      </c>
      <c r="U23" s="72">
        <f>M23+(M24+M22)/2</f>
        <v>24.675730696414618</v>
      </c>
      <c r="V23" s="73">
        <f>T23/U23</f>
        <v>0.91687254486398406</v>
      </c>
      <c r="W23" s="77">
        <v>0</v>
      </c>
      <c r="X23">
        <f t="shared" si="29"/>
        <v>20</v>
      </c>
      <c r="Y23">
        <v>20</v>
      </c>
      <c r="Z23">
        <v>454</v>
      </c>
      <c r="AA23">
        <f t="shared" si="30"/>
        <v>4.261363636363636E-2</v>
      </c>
      <c r="AB23">
        <f t="shared" si="31"/>
        <v>5.4453101562453865E-2</v>
      </c>
      <c r="AC23">
        <f t="shared" si="32"/>
        <v>6.0775493949334493E-2</v>
      </c>
      <c r="AD23">
        <f t="shared" si="33"/>
        <v>1</v>
      </c>
      <c r="AE23">
        <f t="shared" si="34"/>
        <v>4.3562481249963092E-2</v>
      </c>
      <c r="AF23">
        <f t="shared" si="35"/>
        <v>1.9190520374433081E-3</v>
      </c>
      <c r="AG23">
        <f t="shared" si="36"/>
        <v>8.4438289647505567</v>
      </c>
      <c r="AH23" s="72">
        <f>T23+W23+(W22+W24)/2</f>
        <v>25.124500000000001</v>
      </c>
      <c r="AI23" s="73">
        <f>AH23/U23</f>
        <v>1.0181866672604993</v>
      </c>
    </row>
    <row r="24" spans="1:35" x14ac:dyDescent="0.35">
      <c r="A24" s="209"/>
      <c r="B24" s="63" t="s">
        <v>5</v>
      </c>
      <c r="C24" s="16">
        <v>2.2000000000000002</v>
      </c>
      <c r="D24" s="16">
        <v>22</v>
      </c>
      <c r="E24" s="16">
        <v>3</v>
      </c>
      <c r="F24" s="16" t="s">
        <v>34</v>
      </c>
      <c r="G24" s="34">
        <v>3.6960000000000002</v>
      </c>
      <c r="H24" s="16" t="s">
        <v>35</v>
      </c>
      <c r="I24" s="34">
        <v>10.481999999999999</v>
      </c>
      <c r="J24" s="16" t="s">
        <v>24</v>
      </c>
      <c r="K24" s="16" t="s">
        <v>24</v>
      </c>
      <c r="L24" s="16">
        <v>110</v>
      </c>
      <c r="M24" s="34">
        <f t="shared" si="0"/>
        <v>13.613629101263147</v>
      </c>
      <c r="N24" s="17">
        <f t="shared" si="27"/>
        <v>0.27149263231044435</v>
      </c>
      <c r="O24" s="40">
        <f t="shared" si="28"/>
        <v>0.7699636828674451</v>
      </c>
      <c r="P24" s="217"/>
      <c r="Q24" s="218"/>
      <c r="R24" s="209"/>
      <c r="S24" s="63" t="s">
        <v>5</v>
      </c>
      <c r="W24" s="77">
        <v>5</v>
      </c>
      <c r="X24">
        <f t="shared" si="29"/>
        <v>18.5</v>
      </c>
      <c r="Y24">
        <v>20</v>
      </c>
      <c r="Z24">
        <v>454</v>
      </c>
      <c r="AA24">
        <f t="shared" si="30"/>
        <v>7.3046018991964931E-2</v>
      </c>
      <c r="AB24">
        <f t="shared" si="31"/>
        <v>9.4910743427110977E-2</v>
      </c>
      <c r="AC24">
        <f t="shared" si="32"/>
        <v>3.3376752553180768E-2</v>
      </c>
      <c r="AD24">
        <f t="shared" si="33"/>
        <v>1</v>
      </c>
      <c r="AE24">
        <f t="shared" si="34"/>
        <v>7.5928594741688782E-2</v>
      </c>
      <c r="AF24">
        <f t="shared" si="35"/>
        <v>3.3448720150523695E-3</v>
      </c>
      <c r="AG24">
        <f t="shared" si="36"/>
        <v>13.613629101263147</v>
      </c>
    </row>
    <row r="25" spans="1:35" x14ac:dyDescent="0.35">
      <c r="A25" s="209"/>
      <c r="B25" s="64" t="s">
        <v>6</v>
      </c>
      <c r="C25" s="10">
        <v>2.2000000000000002</v>
      </c>
      <c r="D25" s="10">
        <v>23.5</v>
      </c>
      <c r="E25" s="10">
        <v>3</v>
      </c>
      <c r="F25" s="10" t="s">
        <v>23</v>
      </c>
      <c r="G25" s="32">
        <v>2.8159999999999998</v>
      </c>
      <c r="H25" s="10" t="s">
        <v>23</v>
      </c>
      <c r="I25" s="32">
        <v>2.8159999999999998</v>
      </c>
      <c r="J25" s="10" t="s">
        <v>24</v>
      </c>
      <c r="K25" s="10" t="s">
        <v>24</v>
      </c>
      <c r="L25" s="10">
        <v>2.8</v>
      </c>
      <c r="M25" s="32">
        <f t="shared" si="0"/>
        <v>0.30861572942488796</v>
      </c>
      <c r="N25" s="11">
        <f t="shared" si="27"/>
        <v>9.1246159268928917</v>
      </c>
      <c r="O25" s="37">
        <f t="shared" si="28"/>
        <v>9.1246159268928917</v>
      </c>
      <c r="P25" s="217"/>
      <c r="Q25" s="218"/>
      <c r="R25" s="209"/>
      <c r="S25" s="64" t="s">
        <v>6</v>
      </c>
      <c r="T25" s="72">
        <f>G25+(G26+G24)/2</f>
        <v>6.5120000000000005</v>
      </c>
      <c r="U25" s="72">
        <f>M25+(M26+M24)/2</f>
        <v>8.9195099446666433</v>
      </c>
      <c r="V25" s="73">
        <f>T25/U25</f>
        <v>0.73008495314182631</v>
      </c>
      <c r="W25" s="77">
        <v>0</v>
      </c>
      <c r="X25">
        <f t="shared" si="29"/>
        <v>20</v>
      </c>
      <c r="Y25">
        <v>20</v>
      </c>
      <c r="Z25">
        <v>454</v>
      </c>
      <c r="AA25">
        <f t="shared" si="30"/>
        <v>1.590909090909091E-3</v>
      </c>
      <c r="AB25">
        <f t="shared" si="31"/>
        <v>1.9902207550979989E-3</v>
      </c>
      <c r="AC25">
        <f t="shared" si="32"/>
        <v>1.7550988845883879</v>
      </c>
      <c r="AD25">
        <f t="shared" si="33"/>
        <v>1</v>
      </c>
      <c r="AE25">
        <f t="shared" si="34"/>
        <v>1.5921766040783991E-3</v>
      </c>
      <c r="AF25">
        <f t="shared" si="35"/>
        <v>7.0139938505656355E-5</v>
      </c>
      <c r="AG25">
        <f t="shared" si="36"/>
        <v>0.30861572942488796</v>
      </c>
      <c r="AH25" s="72">
        <f>T25+W25+(W24+W26)/2</f>
        <v>9.0120000000000005</v>
      </c>
      <c r="AI25" s="73">
        <f>AH25/U25</f>
        <v>1.0103694099683875</v>
      </c>
    </row>
    <row r="26" spans="1:35" x14ac:dyDescent="0.35">
      <c r="A26" s="209"/>
      <c r="B26" s="63" t="s">
        <v>7</v>
      </c>
      <c r="C26" s="16">
        <v>2.2000000000000002</v>
      </c>
      <c r="D26" s="16">
        <v>25</v>
      </c>
      <c r="E26" s="16">
        <v>6</v>
      </c>
      <c r="F26" s="16" t="s">
        <v>34</v>
      </c>
      <c r="G26" s="34">
        <v>3.6960000000000002</v>
      </c>
      <c r="H26" s="16" t="s">
        <v>36</v>
      </c>
      <c r="I26" s="34">
        <v>9.3510000000000009</v>
      </c>
      <c r="J26" s="16" t="s">
        <v>24</v>
      </c>
      <c r="K26" s="16" t="s">
        <v>24</v>
      </c>
      <c r="L26" s="16">
        <v>30</v>
      </c>
      <c r="M26" s="34">
        <f t="shared" si="0"/>
        <v>3.6081593292203622</v>
      </c>
      <c r="N26" s="17">
        <f t="shared" si="27"/>
        <v>1.0243450088437802</v>
      </c>
      <c r="O26" s="40">
        <f t="shared" si="28"/>
        <v>2.5916261303295967</v>
      </c>
      <c r="P26" s="217"/>
      <c r="Q26" s="218"/>
      <c r="R26" s="209"/>
      <c r="S26" s="63" t="s">
        <v>7</v>
      </c>
      <c r="W26" s="77">
        <v>0</v>
      </c>
      <c r="X26">
        <f t="shared" si="29"/>
        <v>18.5</v>
      </c>
      <c r="Y26">
        <v>20</v>
      </c>
      <c r="Z26">
        <v>454</v>
      </c>
      <c r="AA26">
        <f t="shared" si="30"/>
        <v>1.9921641543263164E-2</v>
      </c>
      <c r="AB26">
        <f t="shared" si="31"/>
        <v>2.5155164856665302E-2</v>
      </c>
      <c r="AC26">
        <f t="shared" si="32"/>
        <v>0.13563643659038133</v>
      </c>
      <c r="AD26">
        <f t="shared" si="33"/>
        <v>1</v>
      </c>
      <c r="AE26">
        <f t="shared" si="34"/>
        <v>2.0124131885332242E-2</v>
      </c>
      <c r="AF26">
        <f t="shared" si="35"/>
        <v>8.8652563371507671E-4</v>
      </c>
      <c r="AG26">
        <f t="shared" si="36"/>
        <v>3.6081593292203622</v>
      </c>
    </row>
    <row r="27" spans="1:35" x14ac:dyDescent="0.35">
      <c r="A27" s="209"/>
      <c r="B27" s="64" t="s">
        <v>8</v>
      </c>
      <c r="C27" s="10">
        <v>2.2000000000000002</v>
      </c>
      <c r="D27" s="10">
        <v>23.5</v>
      </c>
      <c r="E27" s="10">
        <v>3</v>
      </c>
      <c r="F27" s="10" t="s">
        <v>23</v>
      </c>
      <c r="G27" s="32">
        <v>2.8159999999999998</v>
      </c>
      <c r="H27" s="10" t="s">
        <v>23</v>
      </c>
      <c r="I27" s="32">
        <v>2.8159999999999998</v>
      </c>
      <c r="J27" s="10" t="s">
        <v>24</v>
      </c>
      <c r="K27" s="10" t="s">
        <v>24</v>
      </c>
      <c r="L27" s="10">
        <v>7.6</v>
      </c>
      <c r="M27" s="32">
        <f t="shared" si="0"/>
        <v>0.83881941994972442</v>
      </c>
      <c r="N27" s="11">
        <f t="shared" si="27"/>
        <v>3.3570991956394858</v>
      </c>
      <c r="O27" s="37">
        <f t="shared" si="28"/>
        <v>3.3570991956394858</v>
      </c>
      <c r="P27" s="217"/>
      <c r="Q27" s="218"/>
      <c r="R27" s="209"/>
      <c r="S27" s="64" t="s">
        <v>8</v>
      </c>
      <c r="T27" s="72">
        <f>G27+(G28+G26)/2</f>
        <v>7.9139999999999997</v>
      </c>
      <c r="U27" s="72">
        <f>M27+(M28+M26)/2</f>
        <v>9.449713635191479</v>
      </c>
      <c r="V27" s="73">
        <f>T27/U27</f>
        <v>0.8374856959186191</v>
      </c>
      <c r="W27" s="77">
        <v>0</v>
      </c>
      <c r="X27">
        <f t="shared" si="29"/>
        <v>20</v>
      </c>
      <c r="Y27">
        <v>20</v>
      </c>
      <c r="Z27">
        <v>454</v>
      </c>
      <c r="AA27">
        <f t="shared" si="30"/>
        <v>4.3181818181818182E-3</v>
      </c>
      <c r="AB27">
        <f t="shared" si="31"/>
        <v>5.4094320547894148E-3</v>
      </c>
      <c r="AC27">
        <f t="shared" si="32"/>
        <v>0.64351801678073806</v>
      </c>
      <c r="AD27">
        <f t="shared" si="33"/>
        <v>1</v>
      </c>
      <c r="AE27">
        <f t="shared" si="34"/>
        <v>4.3275456438315318E-3</v>
      </c>
      <c r="AF27">
        <f t="shared" si="35"/>
        <v>1.9064077726130098E-4</v>
      </c>
      <c r="AG27">
        <f t="shared" si="36"/>
        <v>0.83881941994972442</v>
      </c>
      <c r="AH27" s="72">
        <f>T27+W27+(W26+W28)/2</f>
        <v>11.414</v>
      </c>
      <c r="AI27" s="73">
        <f>AH27/U27</f>
        <v>1.2078672900196006</v>
      </c>
    </row>
    <row r="28" spans="1:35" x14ac:dyDescent="0.35">
      <c r="A28" s="209"/>
      <c r="B28" s="63" t="s">
        <v>9</v>
      </c>
      <c r="C28" s="16">
        <v>2.2000000000000002</v>
      </c>
      <c r="D28" s="16">
        <v>22</v>
      </c>
      <c r="E28" s="16">
        <v>3</v>
      </c>
      <c r="F28" s="16" t="s">
        <v>31</v>
      </c>
      <c r="G28" s="34">
        <v>6.5</v>
      </c>
      <c r="H28" s="16" t="s">
        <v>32</v>
      </c>
      <c r="I28" s="34">
        <v>13.298</v>
      </c>
      <c r="J28" s="16" t="s">
        <v>24</v>
      </c>
      <c r="K28" s="16" t="s">
        <v>24</v>
      </c>
      <c r="L28" s="16">
        <v>110</v>
      </c>
      <c r="M28" s="34">
        <f t="shared" si="0"/>
        <v>13.613629101263147</v>
      </c>
      <c r="N28" s="17">
        <f t="shared" si="27"/>
        <v>0.47746269210440695</v>
      </c>
      <c r="O28" s="40">
        <f t="shared" si="28"/>
        <v>0.97681521224683132</v>
      </c>
      <c r="P28" s="217"/>
      <c r="Q28" s="218"/>
      <c r="R28" s="209"/>
      <c r="S28" s="63" t="s">
        <v>9</v>
      </c>
      <c r="W28" s="77">
        <v>7</v>
      </c>
      <c r="X28">
        <f t="shared" si="29"/>
        <v>18.5</v>
      </c>
      <c r="Y28">
        <v>20</v>
      </c>
      <c r="Z28">
        <v>454</v>
      </c>
      <c r="AA28">
        <f t="shared" si="30"/>
        <v>7.3046018991964931E-2</v>
      </c>
      <c r="AB28">
        <f t="shared" si="31"/>
        <v>9.4910743427110977E-2</v>
      </c>
      <c r="AC28">
        <f t="shared" si="32"/>
        <v>3.3376752553180768E-2</v>
      </c>
      <c r="AD28">
        <f t="shared" si="33"/>
        <v>1</v>
      </c>
      <c r="AE28">
        <f t="shared" si="34"/>
        <v>7.5928594741688782E-2</v>
      </c>
      <c r="AF28">
        <f t="shared" si="35"/>
        <v>3.3448720150523695E-3</v>
      </c>
      <c r="AG28">
        <f t="shared" si="36"/>
        <v>13.613629101263147</v>
      </c>
    </row>
    <row r="29" spans="1:35" x14ac:dyDescent="0.35">
      <c r="A29" s="209"/>
      <c r="B29" s="64" t="s">
        <v>10</v>
      </c>
      <c r="C29" s="10">
        <v>2.2000000000000002</v>
      </c>
      <c r="D29" s="10">
        <v>23.5</v>
      </c>
      <c r="E29" s="10">
        <v>3</v>
      </c>
      <c r="F29" s="10" t="s">
        <v>23</v>
      </c>
      <c r="G29" s="32">
        <v>5.6539999999999999</v>
      </c>
      <c r="H29" s="10" t="s">
        <v>37</v>
      </c>
      <c r="I29" s="32">
        <v>8.4700000000000006</v>
      </c>
      <c r="J29" s="10" t="s">
        <v>24</v>
      </c>
      <c r="K29" s="10" t="s">
        <v>24</v>
      </c>
      <c r="L29" s="10">
        <v>75</v>
      </c>
      <c r="M29" s="32">
        <f t="shared" si="0"/>
        <v>8.4438289647505567</v>
      </c>
      <c r="N29" s="11">
        <f t="shared" si="27"/>
        <v>0.6696014359839686</v>
      </c>
      <c r="O29" s="37">
        <f t="shared" si="28"/>
        <v>1.0030994274468013</v>
      </c>
      <c r="P29" s="219"/>
      <c r="Q29" s="220"/>
      <c r="R29" s="209"/>
      <c r="S29" s="64" t="s">
        <v>10</v>
      </c>
      <c r="T29" s="72">
        <f>G29+(G30+G28)/2</f>
        <v>18.353999999999999</v>
      </c>
      <c r="U29" s="72">
        <f>M29+(M30+M28)/2</f>
        <v>24.343792461684924</v>
      </c>
      <c r="V29" s="73">
        <f>T29/U29</f>
        <v>0.7539499044320086</v>
      </c>
      <c r="W29" s="77">
        <v>0</v>
      </c>
      <c r="X29">
        <f t="shared" si="29"/>
        <v>20</v>
      </c>
      <c r="Y29">
        <v>20</v>
      </c>
      <c r="Z29">
        <v>454</v>
      </c>
      <c r="AA29">
        <f t="shared" si="30"/>
        <v>4.261363636363636E-2</v>
      </c>
      <c r="AB29">
        <f t="shared" si="31"/>
        <v>5.4453101562453865E-2</v>
      </c>
      <c r="AC29">
        <f t="shared" si="32"/>
        <v>6.0775493949334493E-2</v>
      </c>
      <c r="AD29">
        <f t="shared" si="33"/>
        <v>1</v>
      </c>
      <c r="AE29">
        <f t="shared" si="34"/>
        <v>4.3562481249963092E-2</v>
      </c>
      <c r="AF29">
        <f t="shared" si="35"/>
        <v>1.9190520374433081E-3</v>
      </c>
      <c r="AG29">
        <f t="shared" si="36"/>
        <v>8.4438289647505567</v>
      </c>
      <c r="AH29" s="72">
        <f>T29+W29+(W28+W30)/2</f>
        <v>24.353999999999999</v>
      </c>
      <c r="AI29" s="73">
        <f>AH29/U29</f>
        <v>1.0004193076461336</v>
      </c>
    </row>
    <row r="30" spans="1:35" ht="17.25" customHeight="1" x14ac:dyDescent="0.35">
      <c r="A30" s="209"/>
      <c r="B30" s="63" t="s">
        <v>11</v>
      </c>
      <c r="C30" s="16">
        <v>2.2000000000000002</v>
      </c>
      <c r="D30" s="16">
        <v>25</v>
      </c>
      <c r="E30" s="16">
        <v>6</v>
      </c>
      <c r="F30" s="39" t="s">
        <v>79</v>
      </c>
      <c r="G30" s="34">
        <v>18.899999999999999</v>
      </c>
      <c r="H30" s="39" t="s">
        <v>79</v>
      </c>
      <c r="I30" s="34">
        <v>18.899999999999999</v>
      </c>
      <c r="J30" s="39" t="s">
        <v>79</v>
      </c>
      <c r="K30" s="16">
        <v>18.899999999999999</v>
      </c>
      <c r="L30" s="16">
        <v>145</v>
      </c>
      <c r="M30" s="34">
        <f t="shared" si="0"/>
        <v>18.186297892605587</v>
      </c>
      <c r="N30" s="17">
        <f t="shared" si="27"/>
        <v>1.039243946822437</v>
      </c>
      <c r="O30" s="40">
        <f t="shared" si="28"/>
        <v>1.039243946822437</v>
      </c>
      <c r="P30" s="36">
        <f t="shared" ref="P30" si="37">K30/M30</f>
        <v>1.039243946822437</v>
      </c>
      <c r="Q30" s="40" t="s">
        <v>69</v>
      </c>
      <c r="R30" s="209"/>
      <c r="S30" s="63" t="s">
        <v>11</v>
      </c>
      <c r="W30" s="77">
        <v>5</v>
      </c>
      <c r="X30">
        <f t="shared" si="29"/>
        <v>18.5</v>
      </c>
      <c r="Y30">
        <v>20</v>
      </c>
      <c r="Z30">
        <v>454</v>
      </c>
      <c r="AA30">
        <f t="shared" si="30"/>
        <v>9.6287934125771968E-2</v>
      </c>
      <c r="AB30">
        <f t="shared" si="31"/>
        <v>0.1267902217942711</v>
      </c>
      <c r="AC30">
        <f t="shared" si="32"/>
        <v>2.4104652397241442E-2</v>
      </c>
      <c r="AD30">
        <f t="shared" si="33"/>
        <v>1</v>
      </c>
      <c r="AE30">
        <f t="shared" si="34"/>
        <v>0.10143217743541688</v>
      </c>
      <c r="AF30">
        <f t="shared" si="35"/>
        <v>4.4683778605910524E-3</v>
      </c>
      <c r="AG30">
        <f t="shared" si="36"/>
        <v>18.186297892605587</v>
      </c>
    </row>
    <row r="31" spans="1:35" ht="15" thickBot="1" x14ac:dyDescent="0.4">
      <c r="A31" s="210"/>
      <c r="B31" s="64" t="s">
        <v>12</v>
      </c>
      <c r="C31" s="10">
        <v>2.2000000000000002</v>
      </c>
      <c r="D31" s="10">
        <v>26</v>
      </c>
      <c r="E31" s="10">
        <v>3</v>
      </c>
      <c r="F31" s="10" t="s">
        <v>23</v>
      </c>
      <c r="G31" s="32">
        <v>5.6539999999999999</v>
      </c>
      <c r="H31" s="10" t="s">
        <v>23</v>
      </c>
      <c r="I31" s="32">
        <v>5.6539999999999999</v>
      </c>
      <c r="J31" s="10" t="s">
        <v>24</v>
      </c>
      <c r="K31" s="10" t="s">
        <v>24</v>
      </c>
      <c r="L31" s="10">
        <v>37</v>
      </c>
      <c r="M31" s="32">
        <f t="shared" si="0"/>
        <v>3.6527173789382164</v>
      </c>
      <c r="N31" s="11">
        <f t="shared" si="27"/>
        <v>1.5478887122779597</v>
      </c>
      <c r="O31" s="37">
        <f t="shared" si="28"/>
        <v>1.5478887122779597</v>
      </c>
      <c r="P31" s="215"/>
      <c r="Q31" s="216"/>
      <c r="R31" s="210"/>
      <c r="S31" s="64" t="s">
        <v>12</v>
      </c>
      <c r="T31" s="72">
        <f>G31+G30/2</f>
        <v>15.103999999999999</v>
      </c>
      <c r="U31" s="72">
        <f>M31+M30/2</f>
        <v>12.74586632524101</v>
      </c>
      <c r="V31" s="73">
        <f>T31/U31</f>
        <v>1.1850116433505276</v>
      </c>
      <c r="X31">
        <f t="shared" si="29"/>
        <v>22.5</v>
      </c>
      <c r="Y31">
        <v>20</v>
      </c>
      <c r="Z31">
        <v>454</v>
      </c>
      <c r="AA31">
        <f t="shared" si="30"/>
        <v>1.6610549943883276E-2</v>
      </c>
      <c r="AB31">
        <f t="shared" si="31"/>
        <v>2.0938556692398358E-2</v>
      </c>
      <c r="AC31">
        <f t="shared" si="32"/>
        <v>0.16365574293956273</v>
      </c>
      <c r="AD31">
        <f t="shared" si="33"/>
        <v>1</v>
      </c>
      <c r="AE31">
        <f t="shared" si="34"/>
        <v>1.6750845353918686E-2</v>
      </c>
      <c r="AF31">
        <f t="shared" si="35"/>
        <v>7.3792270281580123E-4</v>
      </c>
      <c r="AG31">
        <f t="shared" si="36"/>
        <v>3.6527173789382164</v>
      </c>
      <c r="AH31" s="72">
        <f>T31+W31+W30/2</f>
        <v>17.603999999999999</v>
      </c>
      <c r="AI31" s="73">
        <f>AH31/U31</f>
        <v>1.3811536658860359</v>
      </c>
    </row>
    <row r="32" spans="1:35" s="44" customFormat="1" ht="15" thickBot="1" x14ac:dyDescent="0.4">
      <c r="A32" s="43"/>
      <c r="B32" s="65"/>
      <c r="C32" s="57"/>
      <c r="D32" s="57"/>
      <c r="E32" s="57"/>
      <c r="F32" s="57"/>
      <c r="G32" s="58"/>
      <c r="H32" s="57"/>
      <c r="I32" s="58"/>
      <c r="J32" s="57"/>
      <c r="K32" s="57"/>
      <c r="L32" s="57"/>
      <c r="M32" s="58" t="e">
        <f t="shared" si="0"/>
        <v>#DIV/0!</v>
      </c>
      <c r="N32" s="57"/>
      <c r="O32" s="61"/>
      <c r="P32" s="223"/>
      <c r="Q32" s="224"/>
      <c r="R32" s="43"/>
      <c r="S32" s="65"/>
      <c r="X32" s="44">
        <f t="shared" si="1"/>
        <v>-0.5</v>
      </c>
      <c r="Y32" s="44">
        <v>20</v>
      </c>
      <c r="Z32" s="44">
        <v>454</v>
      </c>
      <c r="AA32" s="44" t="e">
        <f t="shared" si="2"/>
        <v>#DIV/0!</v>
      </c>
      <c r="AB32" s="44" t="e">
        <f t="shared" si="3"/>
        <v>#DIV/0!</v>
      </c>
      <c r="AC32" s="44" t="e">
        <f t="shared" si="4"/>
        <v>#DIV/0!</v>
      </c>
      <c r="AD32" s="44" t="e">
        <f t="shared" si="5"/>
        <v>#DIV/0!</v>
      </c>
      <c r="AE32" s="44" t="e">
        <f t="shared" si="6"/>
        <v>#DIV/0!</v>
      </c>
      <c r="AF32" s="44" t="e">
        <f t="shared" si="7"/>
        <v>#DIV/0!</v>
      </c>
      <c r="AG32" s="44" t="e">
        <f t="shared" si="8"/>
        <v>#DIV/0!</v>
      </c>
    </row>
    <row r="33" spans="1:35" x14ac:dyDescent="0.35">
      <c r="A33" s="208" t="s">
        <v>38</v>
      </c>
      <c r="B33" s="64" t="s">
        <v>2</v>
      </c>
      <c r="C33" s="10">
        <v>2.2000000000000002</v>
      </c>
      <c r="D33" s="10">
        <v>26</v>
      </c>
      <c r="E33" s="10">
        <v>3</v>
      </c>
      <c r="F33" s="10" t="s">
        <v>23</v>
      </c>
      <c r="G33" s="32">
        <v>5.6539999999999999</v>
      </c>
      <c r="H33" s="10" t="s">
        <v>23</v>
      </c>
      <c r="I33" s="32">
        <v>5.6539999999999999</v>
      </c>
      <c r="J33" s="10" t="s">
        <v>24</v>
      </c>
      <c r="K33" s="10" t="s">
        <v>24</v>
      </c>
      <c r="L33" s="10">
        <v>35</v>
      </c>
      <c r="M33" s="32">
        <f t="shared" si="0"/>
        <v>3.4536837258412922</v>
      </c>
      <c r="N33" s="11">
        <f t="shared" ref="N33:N43" si="38">G33/M33</f>
        <v>1.6370925796405189</v>
      </c>
      <c r="O33" s="37">
        <f t="shared" ref="O33:O43" si="39">I33/M33</f>
        <v>1.6370925796405189</v>
      </c>
      <c r="P33" s="217"/>
      <c r="Q33" s="218"/>
      <c r="R33" s="208" t="s">
        <v>38</v>
      </c>
      <c r="S33" s="64" t="s">
        <v>2</v>
      </c>
      <c r="T33" s="72">
        <f>G34+G33/2</f>
        <v>21.808</v>
      </c>
      <c r="U33" s="72">
        <f>M34+M33/2</f>
        <v>20.577016224985616</v>
      </c>
      <c r="V33" s="73">
        <f>T33/U33</f>
        <v>1.0598232397523049</v>
      </c>
      <c r="X33">
        <f t="shared" si="1"/>
        <v>22.5</v>
      </c>
      <c r="Y33">
        <v>20</v>
      </c>
      <c r="Z33">
        <v>454</v>
      </c>
      <c r="AA33">
        <f t="shared" si="2"/>
        <v>1.5712682379349044E-2</v>
      </c>
      <c r="AB33">
        <f t="shared" si="3"/>
        <v>1.9797631458736697E-2</v>
      </c>
      <c r="AC33">
        <f t="shared" si="4"/>
        <v>0.17328882482962119</v>
      </c>
      <c r="AD33">
        <f t="shared" si="5"/>
        <v>1</v>
      </c>
      <c r="AE33">
        <f t="shared" si="6"/>
        <v>1.5838105166989358E-2</v>
      </c>
      <c r="AF33">
        <f t="shared" si="7"/>
        <v>6.9771388400834177E-4</v>
      </c>
      <c r="AG33">
        <f t="shared" si="8"/>
        <v>3.4536837258412922</v>
      </c>
      <c r="AH33" s="72">
        <f>T33+W33+W34/2</f>
        <v>21.808</v>
      </c>
      <c r="AI33" s="73">
        <f>AH33/U33</f>
        <v>1.0598232397523049</v>
      </c>
    </row>
    <row r="34" spans="1:35" x14ac:dyDescent="0.35">
      <c r="A34" s="209"/>
      <c r="B34" s="63" t="s">
        <v>3</v>
      </c>
      <c r="C34" s="16">
        <v>2.2000000000000002</v>
      </c>
      <c r="D34" s="16">
        <v>25</v>
      </c>
      <c r="E34" s="16">
        <v>6</v>
      </c>
      <c r="F34" s="39" t="s">
        <v>81</v>
      </c>
      <c r="G34" s="34">
        <v>18.981000000000002</v>
      </c>
      <c r="H34" s="39" t="s">
        <v>81</v>
      </c>
      <c r="I34" s="34">
        <v>18.981000000000002</v>
      </c>
      <c r="J34" s="16" t="s">
        <v>24</v>
      </c>
      <c r="K34" s="16" t="s">
        <v>24</v>
      </c>
      <c r="L34" s="16">
        <v>150</v>
      </c>
      <c r="M34" s="34">
        <f t="shared" si="0"/>
        <v>18.850174362064969</v>
      </c>
      <c r="N34" s="17">
        <f t="shared" si="38"/>
        <v>1.0069402879475913</v>
      </c>
      <c r="O34" s="40">
        <f t="shared" si="39"/>
        <v>1.0069402879475913</v>
      </c>
      <c r="P34" s="217"/>
      <c r="Q34" s="218"/>
      <c r="R34" s="209"/>
      <c r="S34" s="63" t="s">
        <v>3</v>
      </c>
      <c r="X34">
        <f t="shared" si="1"/>
        <v>18.5</v>
      </c>
      <c r="Y34">
        <v>20</v>
      </c>
      <c r="Z34">
        <v>454</v>
      </c>
      <c r="AA34">
        <f t="shared" si="2"/>
        <v>9.960820771631583E-2</v>
      </c>
      <c r="AB34">
        <f t="shared" si="3"/>
        <v>0.13141859890014582</v>
      </c>
      <c r="AC34">
        <f t="shared" si="4"/>
        <v>2.3132455598308135E-2</v>
      </c>
      <c r="AD34">
        <f t="shared" si="5"/>
        <v>1</v>
      </c>
      <c r="AE34">
        <f t="shared" si="6"/>
        <v>0.10513487912011665</v>
      </c>
      <c r="AF34">
        <f t="shared" si="7"/>
        <v>4.6314924722518349E-3</v>
      </c>
      <c r="AG34">
        <f t="shared" si="8"/>
        <v>18.850174362064969</v>
      </c>
    </row>
    <row r="35" spans="1:35" x14ac:dyDescent="0.35">
      <c r="A35" s="209"/>
      <c r="B35" s="64" t="s">
        <v>4</v>
      </c>
      <c r="C35" s="10">
        <v>2.2000000000000002</v>
      </c>
      <c r="D35" s="10">
        <v>23.5</v>
      </c>
      <c r="E35" s="10">
        <v>3</v>
      </c>
      <c r="F35" s="10" t="s">
        <v>29</v>
      </c>
      <c r="G35" s="32">
        <f>3.85*C35</f>
        <v>8.4700000000000006</v>
      </c>
      <c r="H35" s="10" t="s">
        <v>39</v>
      </c>
      <c r="I35" s="32">
        <v>8.4700000000000006</v>
      </c>
      <c r="J35" s="10" t="s">
        <v>24</v>
      </c>
      <c r="K35" s="10" t="s">
        <v>24</v>
      </c>
      <c r="L35" s="10">
        <v>82</v>
      </c>
      <c r="M35" s="32">
        <f t="shared" si="0"/>
        <v>9.2516270128289531</v>
      </c>
      <c r="N35" s="11">
        <f t="shared" si="38"/>
        <v>0.91551464280335837</v>
      </c>
      <c r="O35" s="37">
        <f t="shared" si="39"/>
        <v>0.91551464280335837</v>
      </c>
      <c r="P35" s="217"/>
      <c r="Q35" s="218"/>
      <c r="R35" s="209"/>
      <c r="S35" s="64" t="s">
        <v>4</v>
      </c>
      <c r="T35" s="72">
        <f>G35+(G36+G34)/2</f>
        <v>19.808500000000002</v>
      </c>
      <c r="U35" s="72">
        <f>M35+(M36+M34)/2</f>
        <v>27.769863140164233</v>
      </c>
      <c r="V35" s="73">
        <f>T35/U35</f>
        <v>0.7133092410293691</v>
      </c>
      <c r="W35" s="77">
        <v>0</v>
      </c>
      <c r="X35">
        <f t="shared" si="1"/>
        <v>20</v>
      </c>
      <c r="Y35">
        <v>20</v>
      </c>
      <c r="Z35">
        <v>454</v>
      </c>
      <c r="AA35">
        <f t="shared" si="2"/>
        <v>4.6590909090909093E-2</v>
      </c>
      <c r="AB35">
        <f t="shared" si="3"/>
        <v>5.9662481020232166E-2</v>
      </c>
      <c r="AC35">
        <f t="shared" si="4"/>
        <v>5.5163333139181953E-2</v>
      </c>
      <c r="AD35">
        <f t="shared" si="5"/>
        <v>1</v>
      </c>
      <c r="AE35">
        <f t="shared" si="6"/>
        <v>4.7729984816185733E-2</v>
      </c>
      <c r="AF35">
        <f t="shared" si="7"/>
        <v>2.102642502915671E-3</v>
      </c>
      <c r="AG35">
        <f t="shared" si="8"/>
        <v>9.2516270128289531</v>
      </c>
      <c r="AH35" s="72">
        <f>T35+W35+(W34+W36)/2</f>
        <v>22.308500000000002</v>
      </c>
      <c r="AI35" s="73">
        <f>AH35/U35</f>
        <v>0.80333489176382267</v>
      </c>
    </row>
    <row r="36" spans="1:35" x14ac:dyDescent="0.35">
      <c r="A36" s="209"/>
      <c r="B36" s="63" t="s">
        <v>5</v>
      </c>
      <c r="C36" s="16">
        <v>2.2000000000000002</v>
      </c>
      <c r="D36" s="16">
        <v>22</v>
      </c>
      <c r="E36" s="16">
        <v>3</v>
      </c>
      <c r="F36" s="16" t="s">
        <v>125</v>
      </c>
      <c r="G36" s="34">
        <f>1.68*C36</f>
        <v>3.6960000000000002</v>
      </c>
      <c r="H36" s="16" t="s">
        <v>35</v>
      </c>
      <c r="I36" s="34">
        <v>10.481999999999999</v>
      </c>
      <c r="J36" s="16" t="s">
        <v>24</v>
      </c>
      <c r="K36" s="16" t="s">
        <v>24</v>
      </c>
      <c r="L36" s="16">
        <v>145</v>
      </c>
      <c r="M36" s="34">
        <f t="shared" si="0"/>
        <v>18.186297892605587</v>
      </c>
      <c r="N36" s="17">
        <f t="shared" si="38"/>
        <v>0.20322992737860993</v>
      </c>
      <c r="O36" s="40">
        <f t="shared" si="39"/>
        <v>0.57636799209485634</v>
      </c>
      <c r="P36" s="217"/>
      <c r="Q36" s="218"/>
      <c r="R36" s="209"/>
      <c r="S36" s="63" t="s">
        <v>5</v>
      </c>
      <c r="W36" s="77">
        <v>5</v>
      </c>
      <c r="X36">
        <f t="shared" si="1"/>
        <v>18.5</v>
      </c>
      <c r="Y36">
        <v>20</v>
      </c>
      <c r="Z36">
        <v>454</v>
      </c>
      <c r="AA36">
        <f t="shared" si="2"/>
        <v>9.6287934125771968E-2</v>
      </c>
      <c r="AB36">
        <f t="shared" si="3"/>
        <v>0.1267902217942711</v>
      </c>
      <c r="AC36">
        <f t="shared" si="4"/>
        <v>2.4104652397241442E-2</v>
      </c>
      <c r="AD36">
        <f t="shared" si="5"/>
        <v>1</v>
      </c>
      <c r="AE36">
        <f t="shared" si="6"/>
        <v>0.10143217743541688</v>
      </c>
      <c r="AF36">
        <f t="shared" si="7"/>
        <v>4.4683778605910524E-3</v>
      </c>
      <c r="AG36">
        <f t="shared" si="8"/>
        <v>18.186297892605587</v>
      </c>
    </row>
    <row r="37" spans="1:35" x14ac:dyDescent="0.35">
      <c r="A37" s="209"/>
      <c r="B37" s="64" t="s">
        <v>6</v>
      </c>
      <c r="C37" s="10">
        <v>2.2000000000000002</v>
      </c>
      <c r="D37" s="10">
        <v>23.5</v>
      </c>
      <c r="E37" s="10">
        <v>3</v>
      </c>
      <c r="F37" s="74" t="s">
        <v>126</v>
      </c>
      <c r="G37" s="75">
        <v>1</v>
      </c>
      <c r="H37" s="10" t="s">
        <v>23</v>
      </c>
      <c r="I37" s="32">
        <v>2.8159999999999998</v>
      </c>
      <c r="J37" s="10" t="s">
        <v>24</v>
      </c>
      <c r="K37" s="10" t="s">
        <v>24</v>
      </c>
      <c r="L37" s="10">
        <v>2.8</v>
      </c>
      <c r="M37" s="32">
        <f t="shared" si="0"/>
        <v>0.30861572942488796</v>
      </c>
      <c r="N37" s="11">
        <f t="shared" si="38"/>
        <v>3.2402755422204872</v>
      </c>
      <c r="O37" s="37">
        <f t="shared" si="39"/>
        <v>9.1246159268928917</v>
      </c>
      <c r="P37" s="217"/>
      <c r="Q37" s="218"/>
      <c r="R37" s="209"/>
      <c r="S37" s="64" t="s">
        <v>6</v>
      </c>
      <c r="T37" s="72">
        <f>G37+(G38+G36)/2</f>
        <v>4.6959999999999997</v>
      </c>
      <c r="U37" s="72">
        <f>M37+(M38+M36)/2</f>
        <v>11.205844340337864</v>
      </c>
      <c r="V37" s="73">
        <f>T37/U37</f>
        <v>0.41906703835745163</v>
      </c>
      <c r="W37" s="77">
        <v>0</v>
      </c>
      <c r="X37">
        <f t="shared" si="1"/>
        <v>20</v>
      </c>
      <c r="Y37">
        <v>20</v>
      </c>
      <c r="Z37">
        <v>454</v>
      </c>
      <c r="AA37">
        <f t="shared" si="2"/>
        <v>1.590909090909091E-3</v>
      </c>
      <c r="AB37">
        <f t="shared" si="3"/>
        <v>1.9902207550979989E-3</v>
      </c>
      <c r="AC37">
        <f t="shared" si="4"/>
        <v>1.7550988845883879</v>
      </c>
      <c r="AD37">
        <f t="shared" si="5"/>
        <v>1</v>
      </c>
      <c r="AE37">
        <f t="shared" si="6"/>
        <v>1.5921766040783991E-3</v>
      </c>
      <c r="AF37">
        <f t="shared" si="7"/>
        <v>7.0139938505656355E-5</v>
      </c>
      <c r="AG37">
        <f t="shared" si="8"/>
        <v>0.30861572942488796</v>
      </c>
      <c r="AH37" s="72">
        <f>T37+W37+(W36+W38)/2</f>
        <v>7.1959999999999997</v>
      </c>
      <c r="AI37" s="73">
        <f>AH37/U37</f>
        <v>0.64216490801112047</v>
      </c>
    </row>
    <row r="38" spans="1:35" x14ac:dyDescent="0.35">
      <c r="A38" s="209"/>
      <c r="B38" s="63" t="s">
        <v>7</v>
      </c>
      <c r="C38" s="16">
        <v>2.2000000000000002</v>
      </c>
      <c r="D38" s="16">
        <v>25</v>
      </c>
      <c r="E38" s="16">
        <v>6</v>
      </c>
      <c r="F38" s="16" t="s">
        <v>125</v>
      </c>
      <c r="G38" s="34">
        <f>1.68*C38</f>
        <v>3.6960000000000002</v>
      </c>
      <c r="H38" s="16" t="s">
        <v>36</v>
      </c>
      <c r="I38" s="34">
        <v>9.3510000000000009</v>
      </c>
      <c r="J38" s="16" t="s">
        <v>73</v>
      </c>
      <c r="K38" s="16">
        <v>9.3510000000000009</v>
      </c>
      <c r="L38" s="16">
        <v>30</v>
      </c>
      <c r="M38" s="34">
        <f t="shared" si="0"/>
        <v>3.6081593292203622</v>
      </c>
      <c r="N38" s="17">
        <f t="shared" si="38"/>
        <v>1.0243450088437802</v>
      </c>
      <c r="O38" s="40">
        <f t="shared" si="39"/>
        <v>2.5916261303295967</v>
      </c>
      <c r="P38" s="36">
        <f>K38/M38</f>
        <v>2.5916261303295967</v>
      </c>
      <c r="Q38" s="41" t="s">
        <v>68</v>
      </c>
      <c r="R38" s="209"/>
      <c r="S38" s="63" t="s">
        <v>7</v>
      </c>
      <c r="W38" s="77">
        <v>0</v>
      </c>
      <c r="X38">
        <f t="shared" si="1"/>
        <v>18.5</v>
      </c>
      <c r="Y38">
        <v>20</v>
      </c>
      <c r="Z38">
        <v>454</v>
      </c>
      <c r="AA38">
        <f t="shared" si="2"/>
        <v>1.9921641543263164E-2</v>
      </c>
      <c r="AB38">
        <f t="shared" si="3"/>
        <v>2.5155164856665302E-2</v>
      </c>
      <c r="AC38">
        <f t="shared" si="4"/>
        <v>0.13563643659038133</v>
      </c>
      <c r="AD38">
        <f t="shared" si="5"/>
        <v>1</v>
      </c>
      <c r="AE38">
        <f t="shared" si="6"/>
        <v>2.0124131885332242E-2</v>
      </c>
      <c r="AF38">
        <f t="shared" si="7"/>
        <v>8.8652563371507671E-4</v>
      </c>
      <c r="AG38">
        <f t="shared" si="8"/>
        <v>3.6081593292203622</v>
      </c>
    </row>
    <row r="39" spans="1:35" x14ac:dyDescent="0.35">
      <c r="A39" s="209"/>
      <c r="B39" s="64" t="s">
        <v>8</v>
      </c>
      <c r="C39" s="10">
        <v>2.2000000000000002</v>
      </c>
      <c r="D39" s="10">
        <v>23.5</v>
      </c>
      <c r="E39" s="10">
        <v>3</v>
      </c>
      <c r="F39" s="74" t="s">
        <v>126</v>
      </c>
      <c r="G39" s="75">
        <v>1</v>
      </c>
      <c r="H39" s="10" t="s">
        <v>23</v>
      </c>
      <c r="I39" s="32">
        <v>2.8159999999999998</v>
      </c>
      <c r="J39" s="10" t="s">
        <v>24</v>
      </c>
      <c r="K39" s="10" t="s">
        <v>24</v>
      </c>
      <c r="L39" s="10">
        <v>7.6</v>
      </c>
      <c r="M39" s="32">
        <f t="shared" si="0"/>
        <v>0.83881941994972442</v>
      </c>
      <c r="N39" s="11">
        <f t="shared" si="38"/>
        <v>1.1921517029969766</v>
      </c>
      <c r="O39" s="37">
        <f t="shared" si="39"/>
        <v>3.3570991956394858</v>
      </c>
      <c r="P39" s="217"/>
      <c r="Q39" s="218"/>
      <c r="R39" s="209"/>
      <c r="S39" s="64" t="s">
        <v>8</v>
      </c>
      <c r="T39" s="72">
        <f>G39+(G40+G38)/2</f>
        <v>4.6959999999999997</v>
      </c>
      <c r="U39" s="72">
        <f>M39+(M40+M38)/2</f>
        <v>11.405472002452923</v>
      </c>
      <c r="V39" s="73">
        <f>T39/U39</f>
        <v>0.41173219302016195</v>
      </c>
      <c r="W39" s="77">
        <v>0</v>
      </c>
      <c r="X39">
        <f t="shared" si="1"/>
        <v>20</v>
      </c>
      <c r="Y39">
        <v>20</v>
      </c>
      <c r="Z39">
        <v>454</v>
      </c>
      <c r="AA39">
        <f t="shared" si="2"/>
        <v>4.3181818181818182E-3</v>
      </c>
      <c r="AB39">
        <f t="shared" si="3"/>
        <v>5.4094320547894148E-3</v>
      </c>
      <c r="AC39">
        <f t="shared" si="4"/>
        <v>0.64351801678073806</v>
      </c>
      <c r="AD39">
        <f t="shared" si="5"/>
        <v>1</v>
      </c>
      <c r="AE39">
        <f t="shared" si="6"/>
        <v>4.3275456438315318E-3</v>
      </c>
      <c r="AF39">
        <f t="shared" si="7"/>
        <v>1.9064077726130098E-4</v>
      </c>
      <c r="AG39">
        <f t="shared" si="8"/>
        <v>0.83881941994972442</v>
      </c>
      <c r="AH39" s="72">
        <f>T39+W39+(W38+W40)/2</f>
        <v>8.1959999999999997</v>
      </c>
      <c r="AI39" s="73">
        <f>AH39/U39</f>
        <v>0.71860243909566601</v>
      </c>
    </row>
    <row r="40" spans="1:35" x14ac:dyDescent="0.35">
      <c r="A40" s="209"/>
      <c r="B40" s="63" t="s">
        <v>9</v>
      </c>
      <c r="C40" s="16">
        <v>2.2000000000000002</v>
      </c>
      <c r="D40" s="16">
        <v>22</v>
      </c>
      <c r="E40" s="16">
        <v>3</v>
      </c>
      <c r="F40" s="16" t="s">
        <v>125</v>
      </c>
      <c r="G40" s="34">
        <f>1.68*C40</f>
        <v>3.6960000000000002</v>
      </c>
      <c r="H40" s="16" t="s">
        <v>36</v>
      </c>
      <c r="I40" s="34">
        <v>10.481999999999999</v>
      </c>
      <c r="J40" s="16" t="s">
        <v>24</v>
      </c>
      <c r="K40" s="16" t="s">
        <v>24</v>
      </c>
      <c r="L40" s="16">
        <v>140</v>
      </c>
      <c r="M40" s="34">
        <f t="shared" si="0"/>
        <v>17.525145835786034</v>
      </c>
      <c r="N40" s="17">
        <f t="shared" si="38"/>
        <v>0.21089696112273337</v>
      </c>
      <c r="O40" s="40">
        <f t="shared" si="39"/>
        <v>0.59811199850879093</v>
      </c>
      <c r="P40" s="217"/>
      <c r="Q40" s="218"/>
      <c r="R40" s="209"/>
      <c r="S40" s="63" t="s">
        <v>9</v>
      </c>
      <c r="W40" s="77">
        <v>7</v>
      </c>
      <c r="X40">
        <f t="shared" si="1"/>
        <v>18.5</v>
      </c>
      <c r="Y40">
        <v>20</v>
      </c>
      <c r="Z40">
        <v>454</v>
      </c>
      <c r="AA40">
        <f t="shared" si="2"/>
        <v>9.2967660535228105E-2</v>
      </c>
      <c r="AB40">
        <f t="shared" si="3"/>
        <v>0.12218083859715692</v>
      </c>
      <c r="AC40">
        <f t="shared" si="4"/>
        <v>2.5146063001252335E-2</v>
      </c>
      <c r="AD40">
        <f t="shared" si="5"/>
        <v>1</v>
      </c>
      <c r="AE40">
        <f t="shared" si="6"/>
        <v>9.7744670877725537E-2</v>
      </c>
      <c r="AF40">
        <f t="shared" si="7"/>
        <v>4.3059326377852666E-3</v>
      </c>
      <c r="AG40">
        <f t="shared" si="8"/>
        <v>17.525145835786034</v>
      </c>
    </row>
    <row r="41" spans="1:35" x14ac:dyDescent="0.35">
      <c r="A41" s="209"/>
      <c r="B41" s="64" t="s">
        <v>10</v>
      </c>
      <c r="C41" s="10">
        <v>2.2000000000000002</v>
      </c>
      <c r="D41" s="10">
        <v>23.5</v>
      </c>
      <c r="E41" s="10">
        <v>3</v>
      </c>
      <c r="F41" s="10" t="s">
        <v>23</v>
      </c>
      <c r="G41" s="32">
        <f>2.57*C41</f>
        <v>5.6539999999999999</v>
      </c>
      <c r="H41" s="10" t="s">
        <v>40</v>
      </c>
      <c r="I41" s="32">
        <v>5.6539999999999999</v>
      </c>
      <c r="J41" s="10" t="s">
        <v>24</v>
      </c>
      <c r="K41" s="10" t="s">
        <v>24</v>
      </c>
      <c r="L41" s="10">
        <v>76</v>
      </c>
      <c r="M41" s="32">
        <f t="shared" si="0"/>
        <v>8.5590130517658114</v>
      </c>
      <c r="N41" s="11">
        <f t="shared" si="38"/>
        <v>0.66059018321435115</v>
      </c>
      <c r="O41" s="37">
        <f t="shared" si="39"/>
        <v>0.66059018321435115</v>
      </c>
      <c r="P41" s="217"/>
      <c r="Q41" s="218"/>
      <c r="R41" s="209"/>
      <c r="S41" s="64" t="s">
        <v>10</v>
      </c>
      <c r="T41" s="72">
        <f>G41+(G42+G40)/2</f>
        <v>16.951999999999998</v>
      </c>
      <c r="U41" s="72">
        <f>M41+(M42+M40)/2</f>
        <v>26.414734915961624</v>
      </c>
      <c r="V41" s="73">
        <f>T41/U41</f>
        <v>0.64176301802508029</v>
      </c>
      <c r="W41" s="77">
        <v>0</v>
      </c>
      <c r="X41">
        <f t="shared" si="1"/>
        <v>20</v>
      </c>
      <c r="Y41">
        <v>20</v>
      </c>
      <c r="Z41">
        <v>454</v>
      </c>
      <c r="AA41">
        <f t="shared" si="2"/>
        <v>4.3181818181818182E-2</v>
      </c>
      <c r="AB41">
        <f t="shared" si="3"/>
        <v>5.519590803269428E-2</v>
      </c>
      <c r="AC41">
        <f t="shared" si="4"/>
        <v>5.9910497711657171E-2</v>
      </c>
      <c r="AD41">
        <f t="shared" si="5"/>
        <v>1</v>
      </c>
      <c r="AE41">
        <f t="shared" si="6"/>
        <v>4.4156726426155424E-2</v>
      </c>
      <c r="AF41">
        <f t="shared" si="7"/>
        <v>1.945230239037684E-3</v>
      </c>
      <c r="AG41">
        <f t="shared" si="8"/>
        <v>8.5590130517658114</v>
      </c>
      <c r="AH41" s="72">
        <f>T41+W41+(W40+W42)/2</f>
        <v>22.951999999999998</v>
      </c>
      <c r="AI41" s="73">
        <f>AH41/U41</f>
        <v>0.86890896588671807</v>
      </c>
    </row>
    <row r="42" spans="1:35" x14ac:dyDescent="0.35">
      <c r="A42" s="209"/>
      <c r="B42" s="63" t="s">
        <v>11</v>
      </c>
      <c r="C42" s="16">
        <v>2.2000000000000002</v>
      </c>
      <c r="D42" s="16">
        <v>25</v>
      </c>
      <c r="E42" s="16">
        <v>6</v>
      </c>
      <c r="F42" s="39" t="s">
        <v>79</v>
      </c>
      <c r="G42" s="34">
        <v>18.899999999999999</v>
      </c>
      <c r="H42" s="39" t="s">
        <v>79</v>
      </c>
      <c r="I42" s="34">
        <v>18.899999999999999</v>
      </c>
      <c r="J42" s="39" t="s">
        <v>24</v>
      </c>
      <c r="K42" s="16" t="s">
        <v>24</v>
      </c>
      <c r="L42" s="16">
        <v>145</v>
      </c>
      <c r="M42" s="34">
        <f t="shared" si="0"/>
        <v>18.186297892605587</v>
      </c>
      <c r="N42" s="17">
        <f t="shared" si="38"/>
        <v>1.039243946822437</v>
      </c>
      <c r="O42" s="40">
        <f t="shared" si="39"/>
        <v>1.039243946822437</v>
      </c>
      <c r="P42" s="217"/>
      <c r="Q42" s="218"/>
      <c r="R42" s="209"/>
      <c r="S42" s="63" t="s">
        <v>11</v>
      </c>
      <c r="W42" s="77">
        <v>5</v>
      </c>
      <c r="X42">
        <f t="shared" si="1"/>
        <v>18.5</v>
      </c>
      <c r="Y42">
        <v>20</v>
      </c>
      <c r="Z42">
        <v>454</v>
      </c>
      <c r="AA42">
        <f t="shared" si="2"/>
        <v>9.6287934125771968E-2</v>
      </c>
      <c r="AB42">
        <f t="shared" si="3"/>
        <v>0.1267902217942711</v>
      </c>
      <c r="AC42">
        <f t="shared" si="4"/>
        <v>2.4104652397241442E-2</v>
      </c>
      <c r="AD42">
        <f t="shared" si="5"/>
        <v>1</v>
      </c>
      <c r="AE42">
        <f t="shared" si="6"/>
        <v>0.10143217743541688</v>
      </c>
      <c r="AF42">
        <f t="shared" si="7"/>
        <v>4.4683778605910524E-3</v>
      </c>
      <c r="AG42">
        <f t="shared" si="8"/>
        <v>18.186297892605587</v>
      </c>
    </row>
    <row r="43" spans="1:35" ht="15" thickBot="1" x14ac:dyDescent="0.4">
      <c r="A43" s="210"/>
      <c r="B43" s="64" t="s">
        <v>12</v>
      </c>
      <c r="C43" s="10">
        <v>2.2000000000000002</v>
      </c>
      <c r="D43" s="10">
        <v>26</v>
      </c>
      <c r="E43" s="10">
        <v>3</v>
      </c>
      <c r="F43" s="10" t="s">
        <v>23</v>
      </c>
      <c r="G43" s="32">
        <v>5.6539999999999999</v>
      </c>
      <c r="H43" s="10" t="s">
        <v>23</v>
      </c>
      <c r="I43" s="32">
        <v>5.6539999999999999</v>
      </c>
      <c r="J43" s="10" t="s">
        <v>24</v>
      </c>
      <c r="K43" s="10" t="s">
        <v>24</v>
      </c>
      <c r="L43" s="10">
        <v>35</v>
      </c>
      <c r="M43" s="32">
        <f t="shared" si="0"/>
        <v>3.4536837258412922</v>
      </c>
      <c r="N43" s="11">
        <f t="shared" si="38"/>
        <v>1.6370925796405189</v>
      </c>
      <c r="O43" s="37">
        <f t="shared" si="39"/>
        <v>1.6370925796405189</v>
      </c>
      <c r="P43" s="217"/>
      <c r="Q43" s="218"/>
      <c r="R43" s="210"/>
      <c r="S43" s="64" t="s">
        <v>12</v>
      </c>
      <c r="T43" s="72">
        <f>G43+G42/2</f>
        <v>15.103999999999999</v>
      </c>
      <c r="U43" s="72">
        <f>M43+M42/2</f>
        <v>12.546832672144086</v>
      </c>
      <c r="V43" s="73">
        <f>T43/U43</f>
        <v>1.2038097896637467</v>
      </c>
      <c r="X43">
        <f t="shared" si="1"/>
        <v>22.5</v>
      </c>
      <c r="Y43">
        <v>20</v>
      </c>
      <c r="Z43">
        <v>454</v>
      </c>
      <c r="AA43">
        <f t="shared" si="2"/>
        <v>1.5712682379349044E-2</v>
      </c>
      <c r="AB43">
        <f t="shared" si="3"/>
        <v>1.9797631458736697E-2</v>
      </c>
      <c r="AC43">
        <f t="shared" si="4"/>
        <v>0.17328882482962119</v>
      </c>
      <c r="AD43">
        <f t="shared" si="5"/>
        <v>1</v>
      </c>
      <c r="AE43">
        <f t="shared" si="6"/>
        <v>1.5838105166989358E-2</v>
      </c>
      <c r="AF43">
        <f t="shared" si="7"/>
        <v>6.9771388400834177E-4</v>
      </c>
      <c r="AG43">
        <f t="shared" si="8"/>
        <v>3.4536837258412922</v>
      </c>
      <c r="AH43" s="72">
        <f>T43+W43+W42/2</f>
        <v>17.603999999999999</v>
      </c>
      <c r="AI43" s="73">
        <f>AH43/U43</f>
        <v>1.4030632638533236</v>
      </c>
    </row>
    <row r="44" spans="1:35" s="44" customFormat="1" ht="15" thickBot="1" x14ac:dyDescent="0.4">
      <c r="A44" s="43"/>
      <c r="B44" s="65"/>
      <c r="C44" s="57"/>
      <c r="D44" s="57"/>
      <c r="E44" s="57"/>
      <c r="F44" s="57"/>
      <c r="G44" s="58"/>
      <c r="H44" s="57"/>
      <c r="I44" s="58"/>
      <c r="J44" s="57"/>
      <c r="K44" s="57"/>
      <c r="L44" s="57"/>
      <c r="M44" s="58" t="e">
        <f t="shared" si="0"/>
        <v>#DIV/0!</v>
      </c>
      <c r="N44" s="57"/>
      <c r="O44" s="61"/>
      <c r="P44" s="223"/>
      <c r="Q44" s="224"/>
      <c r="R44" s="43"/>
      <c r="S44" s="65"/>
      <c r="X44" s="44">
        <f t="shared" si="1"/>
        <v>-0.5</v>
      </c>
      <c r="Y44" s="44">
        <v>20</v>
      </c>
      <c r="Z44" s="44">
        <v>454</v>
      </c>
      <c r="AA44" s="44" t="e">
        <f t="shared" si="2"/>
        <v>#DIV/0!</v>
      </c>
      <c r="AB44" s="44" t="e">
        <f t="shared" si="3"/>
        <v>#DIV/0!</v>
      </c>
      <c r="AC44" s="44" t="e">
        <f t="shared" si="4"/>
        <v>#DIV/0!</v>
      </c>
      <c r="AD44" s="44" t="e">
        <f t="shared" si="5"/>
        <v>#DIV/0!</v>
      </c>
      <c r="AE44" s="44" t="e">
        <f t="shared" si="6"/>
        <v>#DIV/0!</v>
      </c>
      <c r="AF44" s="44" t="e">
        <f t="shared" si="7"/>
        <v>#DIV/0!</v>
      </c>
      <c r="AG44" s="44" t="e">
        <f t="shared" si="8"/>
        <v>#DIV/0!</v>
      </c>
    </row>
    <row r="45" spans="1:35" x14ac:dyDescent="0.35">
      <c r="A45" s="208" t="s">
        <v>41</v>
      </c>
      <c r="B45" s="64" t="s">
        <v>2</v>
      </c>
      <c r="C45" s="10">
        <v>2.2000000000000002</v>
      </c>
      <c r="D45" s="10">
        <v>26</v>
      </c>
      <c r="E45" s="10">
        <v>3</v>
      </c>
      <c r="F45" s="10" t="s">
        <v>23</v>
      </c>
      <c r="G45" s="32">
        <v>5.6539999999999999</v>
      </c>
      <c r="H45" s="10" t="s">
        <v>23</v>
      </c>
      <c r="I45" s="32">
        <v>5.6539999999999999</v>
      </c>
      <c r="J45" s="10" t="s">
        <v>24</v>
      </c>
      <c r="K45" s="10" t="s">
        <v>24</v>
      </c>
      <c r="L45" s="10">
        <v>33</v>
      </c>
      <c r="M45" s="32">
        <f t="shared" si="0"/>
        <v>3.2548344913510889</v>
      </c>
      <c r="N45" s="11">
        <f t="shared" ref="N45:N55" si="40">G45/M45</f>
        <v>1.7371082969115925</v>
      </c>
      <c r="O45" s="37">
        <f t="shared" ref="O45:O55" si="41">I45/M45</f>
        <v>1.7371082969115925</v>
      </c>
      <c r="P45" s="217"/>
      <c r="Q45" s="218"/>
      <c r="R45" s="208" t="s">
        <v>41</v>
      </c>
      <c r="S45" s="64" t="s">
        <v>2</v>
      </c>
      <c r="T45" s="72">
        <f>G46+G45/2</f>
        <v>21.808</v>
      </c>
      <c r="U45" s="72">
        <f>M46+M45/2</f>
        <v>20.477591607740514</v>
      </c>
      <c r="V45" s="73">
        <f>T45/U45</f>
        <v>1.0649689874543935</v>
      </c>
      <c r="X45">
        <f t="shared" ref="X45:X55" si="42">D45-E45-0.5</f>
        <v>22.5</v>
      </c>
      <c r="Y45">
        <v>20</v>
      </c>
      <c r="Z45">
        <v>454</v>
      </c>
      <c r="AA45">
        <f t="shared" ref="AA45:AA55" si="43">L45*10/(C45*X45*X45*Y45)</f>
        <v>1.4814814814814812E-2</v>
      </c>
      <c r="AB45">
        <f t="shared" ref="AB45:AB55" si="44">1.25*(1-SQRT(1-2*AA45))</f>
        <v>1.8657763372138814E-2</v>
      </c>
      <c r="AC45">
        <f t="shared" ref="AC45:AC55" si="45">(1-AB45)/AB45*0.0035</f>
        <v>0.18408947308906629</v>
      </c>
      <c r="AD45">
        <f t="shared" ref="AD45:AD55" si="46">MIN(AC45/(Z45/200000),1)</f>
        <v>1</v>
      </c>
      <c r="AE45">
        <f t="shared" ref="AE45:AE55" si="47">0.8*AB45/AD45</f>
        <v>1.4926210697711051E-2</v>
      </c>
      <c r="AF45">
        <f t="shared" ref="AF45:AF55" si="48">AE45*(Y45/Z45)</f>
        <v>6.5754232148506838E-4</v>
      </c>
      <c r="AG45">
        <f t="shared" ref="AG45:AG55" si="49">AF45*(X45/100)*C45*10000</f>
        <v>3.2548344913510889</v>
      </c>
      <c r="AH45" s="72">
        <f>T45+W45+W46/2</f>
        <v>21.808</v>
      </c>
      <c r="AI45" s="73">
        <f>AH45/U45</f>
        <v>1.0649689874543935</v>
      </c>
    </row>
    <row r="46" spans="1:35" x14ac:dyDescent="0.35">
      <c r="A46" s="209"/>
      <c r="B46" s="63" t="s">
        <v>3</v>
      </c>
      <c r="C46" s="16">
        <v>2.2000000000000002</v>
      </c>
      <c r="D46" s="16">
        <v>25</v>
      </c>
      <c r="E46" s="16">
        <v>6</v>
      </c>
      <c r="F46" s="39" t="s">
        <v>81</v>
      </c>
      <c r="G46" s="34">
        <v>18.981000000000002</v>
      </c>
      <c r="H46" s="39" t="s">
        <v>81</v>
      </c>
      <c r="I46" s="34">
        <v>18.981000000000002</v>
      </c>
      <c r="J46" s="16" t="s">
        <v>24</v>
      </c>
      <c r="K46" s="16" t="s">
        <v>24</v>
      </c>
      <c r="L46" s="16">
        <v>150</v>
      </c>
      <c r="M46" s="34">
        <f t="shared" si="0"/>
        <v>18.850174362064969</v>
      </c>
      <c r="N46" s="17">
        <f t="shared" si="40"/>
        <v>1.0069402879475913</v>
      </c>
      <c r="O46" s="40">
        <f t="shared" si="41"/>
        <v>1.0069402879475913</v>
      </c>
      <c r="P46" s="217"/>
      <c r="Q46" s="218"/>
      <c r="R46" s="209"/>
      <c r="S46" s="63" t="s">
        <v>3</v>
      </c>
      <c r="X46">
        <f t="shared" si="42"/>
        <v>18.5</v>
      </c>
      <c r="Y46">
        <v>20</v>
      </c>
      <c r="Z46">
        <v>454</v>
      </c>
      <c r="AA46">
        <f t="shared" si="43"/>
        <v>9.960820771631583E-2</v>
      </c>
      <c r="AB46">
        <f t="shared" si="44"/>
        <v>0.13141859890014582</v>
      </c>
      <c r="AC46">
        <f t="shared" si="45"/>
        <v>2.3132455598308135E-2</v>
      </c>
      <c r="AD46">
        <f t="shared" si="46"/>
        <v>1</v>
      </c>
      <c r="AE46">
        <f t="shared" si="47"/>
        <v>0.10513487912011665</v>
      </c>
      <c r="AF46">
        <f t="shared" si="48"/>
        <v>4.6314924722518349E-3</v>
      </c>
      <c r="AG46">
        <f t="shared" si="49"/>
        <v>18.850174362064969</v>
      </c>
    </row>
    <row r="47" spans="1:35" x14ac:dyDescent="0.35">
      <c r="A47" s="209"/>
      <c r="B47" s="64" t="s">
        <v>4</v>
      </c>
      <c r="C47" s="10">
        <v>2.2000000000000002</v>
      </c>
      <c r="D47" s="10">
        <v>23.5</v>
      </c>
      <c r="E47" s="10">
        <v>3</v>
      </c>
      <c r="F47" s="10" t="s">
        <v>39</v>
      </c>
      <c r="G47" s="32">
        <v>8.4700000000000006</v>
      </c>
      <c r="H47" s="10" t="s">
        <v>39</v>
      </c>
      <c r="I47" s="32">
        <v>8.4700000000000006</v>
      </c>
      <c r="J47" s="10" t="s">
        <v>24</v>
      </c>
      <c r="K47" s="10" t="s">
        <v>24</v>
      </c>
      <c r="L47" s="10">
        <v>87</v>
      </c>
      <c r="M47" s="32">
        <f t="shared" si="0"/>
        <v>9.8307968501155898</v>
      </c>
      <c r="N47" s="11">
        <f t="shared" si="40"/>
        <v>0.86157817409281634</v>
      </c>
      <c r="O47" s="37">
        <f t="shared" si="41"/>
        <v>0.86157817409281634</v>
      </c>
      <c r="P47" s="217"/>
      <c r="Q47" s="218"/>
      <c r="R47" s="209"/>
      <c r="S47" s="64" t="s">
        <v>4</v>
      </c>
      <c r="T47" s="72">
        <f>G47+(G48+G46)/2</f>
        <v>24.4255</v>
      </c>
      <c r="U47" s="72">
        <f>M47+(M48+M46)/2</f>
        <v>28.349032977450868</v>
      </c>
      <c r="V47" s="73">
        <f>T47/U47</f>
        <v>0.8615990541697951</v>
      </c>
      <c r="W47" s="77">
        <v>0</v>
      </c>
      <c r="X47">
        <f t="shared" si="42"/>
        <v>20</v>
      </c>
      <c r="Y47">
        <v>20</v>
      </c>
      <c r="Z47">
        <v>454</v>
      </c>
      <c r="AA47">
        <f t="shared" si="43"/>
        <v>4.9431818181818181E-2</v>
      </c>
      <c r="AB47">
        <f t="shared" si="44"/>
        <v>6.3397468323188599E-2</v>
      </c>
      <c r="AC47">
        <f t="shared" si="45"/>
        <v>5.1707251844153229E-2</v>
      </c>
      <c r="AD47">
        <f t="shared" si="46"/>
        <v>1</v>
      </c>
      <c r="AE47">
        <f t="shared" si="47"/>
        <v>5.0717974658550879E-2</v>
      </c>
      <c r="AF47">
        <f t="shared" si="48"/>
        <v>2.2342720113899066E-3</v>
      </c>
      <c r="AG47">
        <f t="shared" si="49"/>
        <v>9.8307968501155898</v>
      </c>
      <c r="AH47" s="72">
        <f>T47+W47+(W46+W48)/2</f>
        <v>26.9255</v>
      </c>
      <c r="AI47" s="73">
        <f>AH47/U47</f>
        <v>0.949785483738258</v>
      </c>
    </row>
    <row r="48" spans="1:35" x14ac:dyDescent="0.35">
      <c r="A48" s="209"/>
      <c r="B48" s="63" t="s">
        <v>5</v>
      </c>
      <c r="C48" s="16">
        <v>2.2000000000000002</v>
      </c>
      <c r="D48" s="16">
        <v>22</v>
      </c>
      <c r="E48" s="16">
        <v>3</v>
      </c>
      <c r="F48" s="16" t="s">
        <v>42</v>
      </c>
      <c r="G48" s="34">
        <v>12.93</v>
      </c>
      <c r="H48" s="16" t="s">
        <v>43</v>
      </c>
      <c r="I48" s="34">
        <v>12.93</v>
      </c>
      <c r="J48" s="16" t="s">
        <v>24</v>
      </c>
      <c r="K48" s="16" t="s">
        <v>24</v>
      </c>
      <c r="L48" s="16">
        <v>145</v>
      </c>
      <c r="M48" s="34">
        <f t="shared" si="0"/>
        <v>18.186297892605587</v>
      </c>
      <c r="N48" s="17">
        <f t="shared" si="40"/>
        <v>0.71097482711185767</v>
      </c>
      <c r="O48" s="40">
        <f t="shared" si="41"/>
        <v>0.71097482711185767</v>
      </c>
      <c r="P48" s="217"/>
      <c r="Q48" s="218"/>
      <c r="R48" s="209"/>
      <c r="S48" s="63" t="s">
        <v>5</v>
      </c>
      <c r="W48" s="77">
        <v>5</v>
      </c>
      <c r="X48">
        <f t="shared" si="42"/>
        <v>18.5</v>
      </c>
      <c r="Y48">
        <v>20</v>
      </c>
      <c r="Z48">
        <v>454</v>
      </c>
      <c r="AA48">
        <f t="shared" si="43"/>
        <v>9.6287934125771968E-2</v>
      </c>
      <c r="AB48">
        <f t="shared" si="44"/>
        <v>0.1267902217942711</v>
      </c>
      <c r="AC48">
        <f t="shared" si="45"/>
        <v>2.4104652397241442E-2</v>
      </c>
      <c r="AD48">
        <f t="shared" si="46"/>
        <v>1</v>
      </c>
      <c r="AE48">
        <f t="shared" si="47"/>
        <v>0.10143217743541688</v>
      </c>
      <c r="AF48">
        <f t="shared" si="48"/>
        <v>4.4683778605910524E-3</v>
      </c>
      <c r="AG48">
        <f t="shared" si="49"/>
        <v>18.186297892605587</v>
      </c>
    </row>
    <row r="49" spans="1:35" x14ac:dyDescent="0.35">
      <c r="A49" s="209"/>
      <c r="B49" s="64" t="s">
        <v>6</v>
      </c>
      <c r="C49" s="10">
        <v>2.2000000000000002</v>
      </c>
      <c r="D49" s="10">
        <v>23.5</v>
      </c>
      <c r="E49" s="10">
        <v>3</v>
      </c>
      <c r="F49" s="10" t="s">
        <v>23</v>
      </c>
      <c r="G49" s="32">
        <v>2.8159999999999998</v>
      </c>
      <c r="H49" s="10" t="s">
        <v>23</v>
      </c>
      <c r="I49" s="32">
        <v>2.8159999999999998</v>
      </c>
      <c r="J49" s="10" t="s">
        <v>24</v>
      </c>
      <c r="K49" s="10" t="s">
        <v>24</v>
      </c>
      <c r="L49" s="10">
        <v>2.8</v>
      </c>
      <c r="M49" s="32">
        <f t="shared" si="0"/>
        <v>0.30861572942488796</v>
      </c>
      <c r="N49" s="11">
        <f t="shared" si="40"/>
        <v>9.1246159268928917</v>
      </c>
      <c r="O49" s="37">
        <f t="shared" si="41"/>
        <v>9.1246159268928917</v>
      </c>
      <c r="P49" s="217"/>
      <c r="Q49" s="218"/>
      <c r="R49" s="209"/>
      <c r="S49" s="64" t="s">
        <v>6</v>
      </c>
      <c r="T49" s="72">
        <f>G49+(G50+G48)/2</f>
        <v>15.745999999999999</v>
      </c>
      <c r="U49" s="72">
        <f>M49+(M50+M48)/2</f>
        <v>11.205844340337864</v>
      </c>
      <c r="V49" s="73">
        <f>T49/U49</f>
        <v>1.405159622226668</v>
      </c>
      <c r="X49">
        <f t="shared" si="42"/>
        <v>20</v>
      </c>
      <c r="Y49">
        <v>20</v>
      </c>
      <c r="Z49">
        <v>454</v>
      </c>
      <c r="AA49">
        <f t="shared" si="43"/>
        <v>1.590909090909091E-3</v>
      </c>
      <c r="AB49">
        <f t="shared" si="44"/>
        <v>1.9902207550979989E-3</v>
      </c>
      <c r="AC49">
        <f t="shared" si="45"/>
        <v>1.7550988845883879</v>
      </c>
      <c r="AD49">
        <f t="shared" si="46"/>
        <v>1</v>
      </c>
      <c r="AE49">
        <f t="shared" si="47"/>
        <v>1.5921766040783991E-3</v>
      </c>
      <c r="AF49">
        <f t="shared" si="48"/>
        <v>7.0139938505656355E-5</v>
      </c>
      <c r="AG49">
        <f t="shared" si="49"/>
        <v>0.30861572942488796</v>
      </c>
      <c r="AH49" s="72">
        <f>T49+W49+(W48+W50)/2</f>
        <v>18.245999999999999</v>
      </c>
      <c r="AI49" s="73">
        <f>AH49/U49</f>
        <v>1.628257491880337</v>
      </c>
    </row>
    <row r="50" spans="1:35" x14ac:dyDescent="0.35">
      <c r="A50" s="209"/>
      <c r="B50" s="63" t="s">
        <v>7</v>
      </c>
      <c r="C50" s="16">
        <v>2.2000000000000002</v>
      </c>
      <c r="D50" s="16">
        <v>25</v>
      </c>
      <c r="E50" s="16">
        <v>6</v>
      </c>
      <c r="F50" s="16" t="s">
        <v>42</v>
      </c>
      <c r="G50" s="34">
        <v>12.93</v>
      </c>
      <c r="H50" s="16" t="s">
        <v>44</v>
      </c>
      <c r="I50" s="34">
        <v>12.93</v>
      </c>
      <c r="J50" s="16" t="s">
        <v>24</v>
      </c>
      <c r="K50" s="16" t="s">
        <v>24</v>
      </c>
      <c r="L50" s="16">
        <v>30</v>
      </c>
      <c r="M50" s="34">
        <f t="shared" si="0"/>
        <v>3.6081593292203622</v>
      </c>
      <c r="N50" s="17">
        <f t="shared" si="40"/>
        <v>3.5835446332116012</v>
      </c>
      <c r="O50" s="40">
        <f t="shared" si="41"/>
        <v>3.5835446332116012</v>
      </c>
      <c r="P50" s="217"/>
      <c r="Q50" s="218"/>
      <c r="R50" s="209"/>
      <c r="S50" s="63" t="s">
        <v>7</v>
      </c>
      <c r="X50">
        <f t="shared" si="42"/>
        <v>18.5</v>
      </c>
      <c r="Y50">
        <v>20</v>
      </c>
      <c r="Z50">
        <v>454</v>
      </c>
      <c r="AA50">
        <f t="shared" si="43"/>
        <v>1.9921641543263164E-2</v>
      </c>
      <c r="AB50">
        <f t="shared" si="44"/>
        <v>2.5155164856665302E-2</v>
      </c>
      <c r="AC50">
        <f t="shared" si="45"/>
        <v>0.13563643659038133</v>
      </c>
      <c r="AD50">
        <f t="shared" si="46"/>
        <v>1</v>
      </c>
      <c r="AE50">
        <f t="shared" si="47"/>
        <v>2.0124131885332242E-2</v>
      </c>
      <c r="AF50">
        <f t="shared" si="48"/>
        <v>8.8652563371507671E-4</v>
      </c>
      <c r="AG50">
        <f t="shared" si="49"/>
        <v>3.6081593292203622</v>
      </c>
    </row>
    <row r="51" spans="1:35" x14ac:dyDescent="0.35">
      <c r="A51" s="209"/>
      <c r="B51" s="64" t="s">
        <v>8</v>
      </c>
      <c r="C51" s="10">
        <v>2.2000000000000002</v>
      </c>
      <c r="D51" s="10">
        <v>23.5</v>
      </c>
      <c r="E51" s="10">
        <v>3</v>
      </c>
      <c r="F51" s="10" t="s">
        <v>23</v>
      </c>
      <c r="G51" s="32">
        <v>2.8159999999999998</v>
      </c>
      <c r="H51" s="10" t="s">
        <v>23</v>
      </c>
      <c r="I51" s="32">
        <v>2.8159999999999998</v>
      </c>
      <c r="J51" s="10" t="s">
        <v>24</v>
      </c>
      <c r="K51" s="10" t="s">
        <v>24</v>
      </c>
      <c r="L51" s="10">
        <v>7.6</v>
      </c>
      <c r="M51" s="32">
        <f t="shared" si="0"/>
        <v>0.83881941994972442</v>
      </c>
      <c r="N51" s="11">
        <f t="shared" si="40"/>
        <v>3.3570991956394858</v>
      </c>
      <c r="O51" s="37">
        <f t="shared" si="41"/>
        <v>3.3570991956394858</v>
      </c>
      <c r="P51" s="217"/>
      <c r="Q51" s="218"/>
      <c r="R51" s="209"/>
      <c r="S51" s="64" t="s">
        <v>8</v>
      </c>
      <c r="T51" s="72">
        <f>G51+(G52+G50)/2</f>
        <v>15.745999999999999</v>
      </c>
      <c r="U51" s="72">
        <f>M51+(M52+M50)/2</f>
        <v>10.748340363378462</v>
      </c>
      <c r="V51" s="73">
        <f>T51/U51</f>
        <v>1.4649703552047408</v>
      </c>
      <c r="X51">
        <f t="shared" si="42"/>
        <v>20</v>
      </c>
      <c r="Y51">
        <v>20</v>
      </c>
      <c r="Z51">
        <v>454</v>
      </c>
      <c r="AA51">
        <f t="shared" si="43"/>
        <v>4.3181818181818182E-3</v>
      </c>
      <c r="AB51">
        <f t="shared" si="44"/>
        <v>5.4094320547894148E-3</v>
      </c>
      <c r="AC51">
        <f t="shared" si="45"/>
        <v>0.64351801678073806</v>
      </c>
      <c r="AD51">
        <f t="shared" si="46"/>
        <v>1</v>
      </c>
      <c r="AE51">
        <f t="shared" si="47"/>
        <v>4.3275456438315318E-3</v>
      </c>
      <c r="AF51">
        <f t="shared" si="48"/>
        <v>1.9064077726130098E-4</v>
      </c>
      <c r="AG51">
        <f t="shared" si="49"/>
        <v>0.83881941994972442</v>
      </c>
      <c r="AH51" s="72">
        <f>T51+W51+(W50+W52)/2</f>
        <v>19.245999999999999</v>
      </c>
      <c r="AI51" s="73">
        <f>AH51/U51</f>
        <v>1.7906020231341573</v>
      </c>
    </row>
    <row r="52" spans="1:35" x14ac:dyDescent="0.35">
      <c r="A52" s="209"/>
      <c r="B52" s="63" t="s">
        <v>9</v>
      </c>
      <c r="C52" s="16">
        <v>2.2000000000000002</v>
      </c>
      <c r="D52" s="16">
        <v>22</v>
      </c>
      <c r="E52" s="16">
        <v>3</v>
      </c>
      <c r="F52" s="16" t="s">
        <v>42</v>
      </c>
      <c r="G52" s="34">
        <v>12.93</v>
      </c>
      <c r="H52" s="16" t="s">
        <v>44</v>
      </c>
      <c r="I52" s="34">
        <v>12.93</v>
      </c>
      <c r="J52" s="16" t="s">
        <v>24</v>
      </c>
      <c r="K52" s="16" t="s">
        <v>24</v>
      </c>
      <c r="L52" s="16">
        <v>130</v>
      </c>
      <c r="M52" s="34">
        <f t="shared" si="0"/>
        <v>16.210882557637113</v>
      </c>
      <c r="N52" s="17">
        <f t="shared" si="40"/>
        <v>0.79761234183443908</v>
      </c>
      <c r="O52" s="40">
        <f t="shared" si="41"/>
        <v>0.79761234183443908</v>
      </c>
      <c r="P52" s="217"/>
      <c r="Q52" s="218"/>
      <c r="R52" s="209"/>
      <c r="S52" s="63" t="s">
        <v>9</v>
      </c>
      <c r="W52" s="77">
        <v>7</v>
      </c>
      <c r="X52">
        <f t="shared" si="42"/>
        <v>18.5</v>
      </c>
      <c r="Y52">
        <v>20</v>
      </c>
      <c r="Z52">
        <v>454</v>
      </c>
      <c r="AA52">
        <f t="shared" si="43"/>
        <v>8.6327113354140381E-2</v>
      </c>
      <c r="AB52">
        <f t="shared" si="44"/>
        <v>0.11301813085330542</v>
      </c>
      <c r="AC52">
        <f t="shared" si="45"/>
        <v>2.7468482433521298E-2</v>
      </c>
      <c r="AD52">
        <f t="shared" si="46"/>
        <v>1</v>
      </c>
      <c r="AE52">
        <f t="shared" si="47"/>
        <v>9.0414504682644337E-2</v>
      </c>
      <c r="AF52">
        <f t="shared" si="48"/>
        <v>3.9830178274292659E-3</v>
      </c>
      <c r="AG52">
        <f t="shared" si="49"/>
        <v>16.210882557637113</v>
      </c>
    </row>
    <row r="53" spans="1:35" x14ac:dyDescent="0.35">
      <c r="A53" s="209"/>
      <c r="B53" s="64" t="s">
        <v>10</v>
      </c>
      <c r="C53" s="10">
        <v>2.2000000000000002</v>
      </c>
      <c r="D53" s="10">
        <v>23.5</v>
      </c>
      <c r="E53" s="10">
        <v>3</v>
      </c>
      <c r="F53" s="10" t="s">
        <v>23</v>
      </c>
      <c r="G53" s="32">
        <v>5.6539999999999999</v>
      </c>
      <c r="H53" s="10" t="s">
        <v>40</v>
      </c>
      <c r="I53" s="32">
        <v>5.6539999999999999</v>
      </c>
      <c r="J53" s="10" t="s">
        <v>24</v>
      </c>
      <c r="K53" s="10" t="s">
        <v>24</v>
      </c>
      <c r="L53" s="10">
        <v>75</v>
      </c>
      <c r="M53" s="32">
        <f t="shared" si="0"/>
        <v>8.4438289647505567</v>
      </c>
      <c r="N53" s="11">
        <f t="shared" si="40"/>
        <v>0.6696014359839686</v>
      </c>
      <c r="O53" s="37">
        <f t="shared" si="41"/>
        <v>0.6696014359839686</v>
      </c>
      <c r="P53" s="219"/>
      <c r="Q53" s="220"/>
      <c r="R53" s="209"/>
      <c r="S53" s="64" t="s">
        <v>10</v>
      </c>
      <c r="T53" s="72">
        <f>G53+(G54+G52)/2</f>
        <v>21.568999999999999</v>
      </c>
      <c r="U53" s="72">
        <f>M53+(M54+M52)/2</f>
        <v>25.642419189871909</v>
      </c>
      <c r="V53" s="73">
        <f>T53/U53</f>
        <v>0.841145285095378</v>
      </c>
      <c r="W53" s="77">
        <v>0</v>
      </c>
      <c r="X53">
        <f t="shared" si="42"/>
        <v>20</v>
      </c>
      <c r="Y53">
        <v>20</v>
      </c>
      <c r="Z53">
        <v>454</v>
      </c>
      <c r="AA53">
        <f t="shared" si="43"/>
        <v>4.261363636363636E-2</v>
      </c>
      <c r="AB53">
        <f t="shared" si="44"/>
        <v>5.4453101562453865E-2</v>
      </c>
      <c r="AC53">
        <f t="shared" si="45"/>
        <v>6.0775493949334493E-2</v>
      </c>
      <c r="AD53">
        <f t="shared" si="46"/>
        <v>1</v>
      </c>
      <c r="AE53">
        <f t="shared" si="47"/>
        <v>4.3562481249963092E-2</v>
      </c>
      <c r="AF53">
        <f t="shared" si="48"/>
        <v>1.9190520374433081E-3</v>
      </c>
      <c r="AG53">
        <f t="shared" si="49"/>
        <v>8.4438289647505567</v>
      </c>
      <c r="AH53" s="72">
        <f>T53+W53+(W52+W54)/2</f>
        <v>27.568999999999999</v>
      </c>
      <c r="AI53" s="73">
        <f>AH53/U53</f>
        <v>1.0751325682597468</v>
      </c>
    </row>
    <row r="54" spans="1:35" x14ac:dyDescent="0.35">
      <c r="A54" s="209"/>
      <c r="B54" s="63" t="s">
        <v>11</v>
      </c>
      <c r="C54" s="16">
        <v>2.2000000000000002</v>
      </c>
      <c r="D54" s="16">
        <v>25</v>
      </c>
      <c r="E54" s="16">
        <v>6</v>
      </c>
      <c r="F54" s="39" t="s">
        <v>79</v>
      </c>
      <c r="G54" s="34">
        <v>18.899999999999999</v>
      </c>
      <c r="H54" s="39" t="s">
        <v>79</v>
      </c>
      <c r="I54" s="34">
        <v>18.899999999999999</v>
      </c>
      <c r="J54" s="39" t="s">
        <v>74</v>
      </c>
      <c r="K54" s="16">
        <v>20</v>
      </c>
      <c r="L54" s="16">
        <v>145</v>
      </c>
      <c r="M54" s="34">
        <f t="shared" si="0"/>
        <v>18.186297892605587</v>
      </c>
      <c r="N54" s="17">
        <f t="shared" si="40"/>
        <v>1.039243946822437</v>
      </c>
      <c r="O54" s="40">
        <f t="shared" si="41"/>
        <v>1.039243946822437</v>
      </c>
      <c r="P54" s="36">
        <f t="shared" ref="P54" si="50">K54/M54</f>
        <v>1.0997290442565471</v>
      </c>
      <c r="Q54" s="40" t="s">
        <v>72</v>
      </c>
      <c r="R54" s="209"/>
      <c r="S54" s="63" t="s">
        <v>11</v>
      </c>
      <c r="W54" s="77">
        <v>5</v>
      </c>
      <c r="X54">
        <f t="shared" si="42"/>
        <v>18.5</v>
      </c>
      <c r="Y54">
        <v>20</v>
      </c>
      <c r="Z54">
        <v>454</v>
      </c>
      <c r="AA54">
        <f t="shared" si="43"/>
        <v>9.6287934125771968E-2</v>
      </c>
      <c r="AB54">
        <f t="shared" si="44"/>
        <v>0.1267902217942711</v>
      </c>
      <c r="AC54">
        <f t="shared" si="45"/>
        <v>2.4104652397241442E-2</v>
      </c>
      <c r="AD54">
        <f t="shared" si="46"/>
        <v>1</v>
      </c>
      <c r="AE54">
        <f t="shared" si="47"/>
        <v>0.10143217743541688</v>
      </c>
      <c r="AF54">
        <f t="shared" si="48"/>
        <v>4.4683778605910524E-3</v>
      </c>
      <c r="AG54">
        <f t="shared" si="49"/>
        <v>18.186297892605587</v>
      </c>
    </row>
    <row r="55" spans="1:35" ht="15" thickBot="1" x14ac:dyDescent="0.4">
      <c r="A55" s="210"/>
      <c r="B55" s="64" t="s">
        <v>12</v>
      </c>
      <c r="C55" s="10">
        <v>2.2000000000000002</v>
      </c>
      <c r="D55" s="10">
        <v>26</v>
      </c>
      <c r="E55" s="10">
        <v>3</v>
      </c>
      <c r="F55" s="10" t="s">
        <v>23</v>
      </c>
      <c r="G55" s="32">
        <v>5.6539999999999999</v>
      </c>
      <c r="H55" s="10" t="s">
        <v>23</v>
      </c>
      <c r="I55" s="32">
        <v>5.6539999999999999</v>
      </c>
      <c r="J55" s="10" t="s">
        <v>24</v>
      </c>
      <c r="K55" s="10" t="s">
        <v>24</v>
      </c>
      <c r="L55" s="10">
        <v>27</v>
      </c>
      <c r="M55" s="32">
        <f t="shared" si="0"/>
        <v>2.6593881944923088</v>
      </c>
      <c r="N55" s="11">
        <f t="shared" si="40"/>
        <v>2.1260529063450169</v>
      </c>
      <c r="O55" s="37">
        <f t="shared" si="41"/>
        <v>2.1260529063450169</v>
      </c>
      <c r="P55" s="217"/>
      <c r="Q55" s="218"/>
      <c r="R55" s="210"/>
      <c r="S55" s="64" t="s">
        <v>12</v>
      </c>
      <c r="T55" s="72">
        <f>G55+G54/2</f>
        <v>15.103999999999999</v>
      </c>
      <c r="U55" s="72">
        <f>M55+M54/2</f>
        <v>11.752537140795102</v>
      </c>
      <c r="V55" s="73">
        <f>T55/U55</f>
        <v>1.2851693059170506</v>
      </c>
      <c r="X55">
        <f t="shared" si="42"/>
        <v>22.5</v>
      </c>
      <c r="Y55">
        <v>20</v>
      </c>
      <c r="Z55">
        <v>454</v>
      </c>
      <c r="AA55">
        <f t="shared" si="43"/>
        <v>1.2121212121212119E-2</v>
      </c>
      <c r="AB55">
        <f t="shared" si="44"/>
        <v>1.5244472731054393E-2</v>
      </c>
      <c r="AC55">
        <f t="shared" si="45"/>
        <v>0.22609141071964911</v>
      </c>
      <c r="AD55">
        <f t="shared" si="46"/>
        <v>1</v>
      </c>
      <c r="AE55">
        <f t="shared" si="47"/>
        <v>1.2195578184843514E-2</v>
      </c>
      <c r="AF55">
        <f t="shared" si="48"/>
        <v>5.3725014030147646E-4</v>
      </c>
      <c r="AG55">
        <f t="shared" si="49"/>
        <v>2.6593881944923088</v>
      </c>
      <c r="AH55" s="72">
        <f>T55+W55+W54/2</f>
        <v>17.603999999999999</v>
      </c>
      <c r="AI55" s="73">
        <f>AH55/U55</f>
        <v>1.4978893313932573</v>
      </c>
    </row>
    <row r="56" spans="1:35" s="44" customFormat="1" ht="15" thickBot="1" x14ac:dyDescent="0.4">
      <c r="A56" s="43"/>
      <c r="B56" s="65"/>
      <c r="C56" s="57"/>
      <c r="D56" s="57"/>
      <c r="E56" s="57"/>
      <c r="F56" s="57"/>
      <c r="G56" s="58"/>
      <c r="H56" s="57"/>
      <c r="I56" s="58"/>
      <c r="J56" s="57"/>
      <c r="K56" s="57"/>
      <c r="L56" s="57"/>
      <c r="M56" s="58" t="e">
        <f t="shared" si="0"/>
        <v>#DIV/0!</v>
      </c>
      <c r="N56" s="57"/>
      <c r="O56" s="61"/>
      <c r="P56" s="223"/>
      <c r="Q56" s="224"/>
      <c r="R56" s="43"/>
      <c r="S56" s="65"/>
      <c r="X56" s="44">
        <f t="shared" si="1"/>
        <v>-0.5</v>
      </c>
      <c r="Y56" s="44">
        <v>20</v>
      </c>
      <c r="Z56" s="44">
        <v>454</v>
      </c>
      <c r="AA56" s="44" t="e">
        <f t="shared" si="2"/>
        <v>#DIV/0!</v>
      </c>
      <c r="AB56" s="44" t="e">
        <f t="shared" si="3"/>
        <v>#DIV/0!</v>
      </c>
      <c r="AC56" s="44" t="e">
        <f t="shared" si="4"/>
        <v>#DIV/0!</v>
      </c>
      <c r="AD56" s="44" t="e">
        <f t="shared" si="5"/>
        <v>#DIV/0!</v>
      </c>
      <c r="AE56" s="44" t="e">
        <f t="shared" si="6"/>
        <v>#DIV/0!</v>
      </c>
      <c r="AF56" s="44" t="e">
        <f t="shared" si="7"/>
        <v>#DIV/0!</v>
      </c>
      <c r="AG56" s="44" t="e">
        <f t="shared" si="8"/>
        <v>#DIV/0!</v>
      </c>
    </row>
    <row r="57" spans="1:35" x14ac:dyDescent="0.35">
      <c r="A57" s="208" t="s">
        <v>45</v>
      </c>
      <c r="B57" s="64" t="s">
        <v>2</v>
      </c>
      <c r="C57" s="10">
        <v>2.2000000000000002</v>
      </c>
      <c r="D57" s="10">
        <v>26</v>
      </c>
      <c r="E57" s="10">
        <v>3</v>
      </c>
      <c r="F57" s="10" t="s">
        <v>23</v>
      </c>
      <c r="G57" s="32">
        <v>5.6539999999999999</v>
      </c>
      <c r="H57" s="10" t="s">
        <v>23</v>
      </c>
      <c r="I57" s="32">
        <v>5.6539999999999999</v>
      </c>
      <c r="J57" s="10" t="s">
        <v>24</v>
      </c>
      <c r="K57" s="10" t="s">
        <v>24</v>
      </c>
      <c r="L57" s="10">
        <v>39</v>
      </c>
      <c r="M57" s="32">
        <f t="shared" si="0"/>
        <v>3.8519359647012861</v>
      </c>
      <c r="N57" s="11">
        <f t="shared" ref="N57:N61" si="51">G57/M57</f>
        <v>1.4678333315539585</v>
      </c>
      <c r="O57" s="37">
        <f t="shared" ref="O57:O61" si="52">I57/M57</f>
        <v>1.4678333315539585</v>
      </c>
      <c r="P57" s="217"/>
      <c r="Q57" s="218"/>
      <c r="R57" s="208" t="s">
        <v>45</v>
      </c>
      <c r="S57" s="64" t="s">
        <v>2</v>
      </c>
      <c r="T57" s="72">
        <f>G58+G57/2</f>
        <v>21.808</v>
      </c>
      <c r="U57" s="72">
        <f>M58+M57/2</f>
        <v>20.776142344415611</v>
      </c>
      <c r="V57" s="73">
        <f>T57/U57</f>
        <v>1.0496655076038088</v>
      </c>
      <c r="X57">
        <f t="shared" si="1"/>
        <v>22.5</v>
      </c>
      <c r="Y57">
        <v>20</v>
      </c>
      <c r="Z57">
        <v>454</v>
      </c>
      <c r="AA57">
        <f t="shared" si="2"/>
        <v>1.7508417508417504E-2</v>
      </c>
      <c r="AB57">
        <f t="shared" si="3"/>
        <v>2.208054201987858E-2</v>
      </c>
      <c r="AC57">
        <f t="shared" si="4"/>
        <v>0.15501060163509728</v>
      </c>
      <c r="AD57">
        <f t="shared" si="5"/>
        <v>1</v>
      </c>
      <c r="AE57">
        <f t="shared" si="6"/>
        <v>1.7664433615902864E-2</v>
      </c>
      <c r="AF57">
        <f t="shared" si="7"/>
        <v>7.7816888175783546E-4</v>
      </c>
      <c r="AG57">
        <f t="shared" si="8"/>
        <v>3.8519359647012861</v>
      </c>
    </row>
    <row r="58" spans="1:35" x14ac:dyDescent="0.35">
      <c r="A58" s="209"/>
      <c r="B58" s="63" t="s">
        <v>3</v>
      </c>
      <c r="C58" s="16">
        <v>2.2000000000000002</v>
      </c>
      <c r="D58" s="16">
        <v>25</v>
      </c>
      <c r="E58" s="16">
        <v>6</v>
      </c>
      <c r="F58" s="39" t="s">
        <v>81</v>
      </c>
      <c r="G58" s="34">
        <v>18.981000000000002</v>
      </c>
      <c r="H58" s="39" t="s">
        <v>81</v>
      </c>
      <c r="I58" s="34">
        <v>18.981000000000002</v>
      </c>
      <c r="J58" s="16" t="s">
        <v>24</v>
      </c>
      <c r="K58" s="16" t="s">
        <v>24</v>
      </c>
      <c r="L58" s="16">
        <v>150</v>
      </c>
      <c r="M58" s="34">
        <f t="shared" si="0"/>
        <v>18.850174362064969</v>
      </c>
      <c r="N58" s="17">
        <f t="shared" si="51"/>
        <v>1.0069402879475913</v>
      </c>
      <c r="O58" s="40">
        <f t="shared" si="52"/>
        <v>1.0069402879475913</v>
      </c>
      <c r="P58" s="217"/>
      <c r="Q58" s="218"/>
      <c r="R58" s="209"/>
      <c r="S58" s="63" t="s">
        <v>3</v>
      </c>
      <c r="X58">
        <f t="shared" si="1"/>
        <v>18.5</v>
      </c>
      <c r="Y58">
        <v>20</v>
      </c>
      <c r="Z58">
        <v>454</v>
      </c>
      <c r="AA58">
        <f t="shared" si="2"/>
        <v>9.960820771631583E-2</v>
      </c>
      <c r="AB58">
        <f t="shared" si="3"/>
        <v>0.13141859890014582</v>
      </c>
      <c r="AC58">
        <f t="shared" si="4"/>
        <v>2.3132455598308135E-2</v>
      </c>
      <c r="AD58">
        <f t="shared" si="5"/>
        <v>1</v>
      </c>
      <c r="AE58">
        <f t="shared" si="6"/>
        <v>0.10513487912011665</v>
      </c>
      <c r="AF58">
        <f t="shared" si="7"/>
        <v>4.6314924722518349E-3</v>
      </c>
      <c r="AG58">
        <f t="shared" si="8"/>
        <v>18.850174362064969</v>
      </c>
    </row>
    <row r="59" spans="1:35" x14ac:dyDescent="0.35">
      <c r="A59" s="209"/>
      <c r="B59" s="64" t="s">
        <v>4</v>
      </c>
      <c r="C59" s="10">
        <v>2.2000000000000002</v>
      </c>
      <c r="D59" s="10">
        <v>23.5</v>
      </c>
      <c r="E59" s="10">
        <v>3</v>
      </c>
      <c r="F59" s="10" t="s">
        <v>39</v>
      </c>
      <c r="G59" s="32">
        <v>8.4700000000000006</v>
      </c>
      <c r="H59" s="10" t="s">
        <v>39</v>
      </c>
      <c r="I59" s="32">
        <v>8.4700000000000006</v>
      </c>
      <c r="J59" s="10" t="s">
        <v>24</v>
      </c>
      <c r="K59" s="10" t="s">
        <v>24</v>
      </c>
      <c r="L59" s="10">
        <v>68</v>
      </c>
      <c r="M59" s="32">
        <f t="shared" si="0"/>
        <v>7.6395355130987994</v>
      </c>
      <c r="N59" s="11">
        <f t="shared" si="51"/>
        <v>1.1087061491470629</v>
      </c>
      <c r="O59" s="37">
        <f t="shared" si="52"/>
        <v>1.1087061491470629</v>
      </c>
      <c r="P59" s="217"/>
      <c r="Q59" s="218"/>
      <c r="R59" s="209"/>
      <c r="S59" s="64" t="s">
        <v>4</v>
      </c>
      <c r="T59" s="72">
        <f>G59+(G60+G58)/2</f>
        <v>19.368500000000001</v>
      </c>
      <c r="U59" s="72">
        <f>M59+(M60+M58)/2</f>
        <v>19.631659078207409</v>
      </c>
      <c r="V59" s="73">
        <f>T59/U59</f>
        <v>0.98659516869363661</v>
      </c>
      <c r="X59">
        <f t="shared" si="1"/>
        <v>20</v>
      </c>
      <c r="Y59">
        <v>20</v>
      </c>
      <c r="Z59">
        <v>454</v>
      </c>
      <c r="AA59">
        <f t="shared" si="2"/>
        <v>3.8636363636363635E-2</v>
      </c>
      <c r="AB59">
        <f t="shared" si="3"/>
        <v>4.9266322769131454E-2</v>
      </c>
      <c r="AC59">
        <f t="shared" si="4"/>
        <v>6.7542444478786573E-2</v>
      </c>
      <c r="AD59">
        <f t="shared" si="5"/>
        <v>1</v>
      </c>
      <c r="AE59">
        <f t="shared" si="6"/>
        <v>3.9413058215305163E-2</v>
      </c>
      <c r="AF59">
        <f t="shared" si="7"/>
        <v>1.7362580711588178E-3</v>
      </c>
      <c r="AG59">
        <f t="shared" si="8"/>
        <v>7.6395355130987994</v>
      </c>
    </row>
    <row r="60" spans="1:35" x14ac:dyDescent="0.35">
      <c r="A60" s="209"/>
      <c r="B60" s="63" t="s">
        <v>6</v>
      </c>
      <c r="C60" s="16">
        <v>2.2000000000000002</v>
      </c>
      <c r="D60" s="16">
        <v>23.5</v>
      </c>
      <c r="E60" s="16">
        <v>3</v>
      </c>
      <c r="F60" s="16" t="s">
        <v>39</v>
      </c>
      <c r="G60" s="34">
        <v>2.8159999999999998</v>
      </c>
      <c r="H60" s="16" t="s">
        <v>39</v>
      </c>
      <c r="I60" s="34">
        <v>2.8159999999999998</v>
      </c>
      <c r="J60" s="16" t="s">
        <v>24</v>
      </c>
      <c r="K60" s="16" t="s">
        <v>24</v>
      </c>
      <c r="L60" s="16">
        <v>46</v>
      </c>
      <c r="M60" s="34">
        <f t="shared" si="0"/>
        <v>5.1340727681522518</v>
      </c>
      <c r="N60" s="17">
        <f t="shared" si="51"/>
        <v>0.5484924205726589</v>
      </c>
      <c r="O60" s="40">
        <f t="shared" si="52"/>
        <v>0.5484924205726589</v>
      </c>
      <c r="P60" s="217"/>
      <c r="Q60" s="218"/>
      <c r="R60" s="209"/>
      <c r="S60" s="63" t="s">
        <v>6</v>
      </c>
      <c r="X60">
        <f t="shared" si="1"/>
        <v>20</v>
      </c>
      <c r="Y60">
        <v>20</v>
      </c>
      <c r="Z60">
        <v>454</v>
      </c>
      <c r="AA60">
        <f t="shared" si="2"/>
        <v>2.6136363636363635E-2</v>
      </c>
      <c r="AB60">
        <f t="shared" si="3"/>
        <v>3.3108935180981847E-2</v>
      </c>
      <c r="AC60">
        <f t="shared" si="4"/>
        <v>0.10221164493415784</v>
      </c>
      <c r="AD60">
        <f t="shared" si="5"/>
        <v>1</v>
      </c>
      <c r="AE60">
        <f t="shared" si="6"/>
        <v>2.6487148144785477E-2</v>
      </c>
      <c r="AF60">
        <f t="shared" si="7"/>
        <v>1.1668347200346025E-3</v>
      </c>
      <c r="AG60">
        <f t="shared" si="8"/>
        <v>5.1340727681522518</v>
      </c>
    </row>
    <row r="61" spans="1:35" ht="15" thickBot="1" x14ac:dyDescent="0.4">
      <c r="A61" s="210"/>
      <c r="B61" s="64" t="s">
        <v>5</v>
      </c>
      <c r="C61" s="10">
        <v>2.2000000000000002</v>
      </c>
      <c r="D61" s="10">
        <v>25</v>
      </c>
      <c r="E61" s="10">
        <v>6</v>
      </c>
      <c r="F61" s="10" t="s">
        <v>30</v>
      </c>
      <c r="G61" s="32">
        <v>11.286</v>
      </c>
      <c r="H61" s="10" t="s">
        <v>30</v>
      </c>
      <c r="I61" s="32">
        <v>11.286</v>
      </c>
      <c r="J61" s="10" t="s">
        <v>24</v>
      </c>
      <c r="K61" s="10" t="s">
        <v>24</v>
      </c>
      <c r="L61" s="10">
        <v>75</v>
      </c>
      <c r="M61" s="32">
        <f t="shared" si="0"/>
        <v>9.1638168826015729</v>
      </c>
      <c r="N61" s="11">
        <f t="shared" si="51"/>
        <v>1.2315828813021792</v>
      </c>
      <c r="O61" s="37">
        <f t="shared" si="52"/>
        <v>1.2315828813021792</v>
      </c>
      <c r="P61" s="217"/>
      <c r="Q61" s="218"/>
      <c r="R61" s="210"/>
      <c r="S61" s="64" t="s">
        <v>5</v>
      </c>
      <c r="T61" s="72">
        <f>G61+G60/2</f>
        <v>12.693999999999999</v>
      </c>
      <c r="U61" s="72">
        <f>M61+M60/2</f>
        <v>11.730853266677698</v>
      </c>
      <c r="V61" s="73">
        <f>T61/U61</f>
        <v>1.082103723525226</v>
      </c>
      <c r="X61">
        <f t="shared" si="1"/>
        <v>18.5</v>
      </c>
      <c r="Y61">
        <v>20</v>
      </c>
      <c r="Z61">
        <v>454</v>
      </c>
      <c r="AA61">
        <f t="shared" si="2"/>
        <v>4.9804103858157915E-2</v>
      </c>
      <c r="AB61">
        <f t="shared" si="3"/>
        <v>6.3887789691356167E-2</v>
      </c>
      <c r="AC61">
        <f t="shared" si="4"/>
        <v>5.1283551237389889E-2</v>
      </c>
      <c r="AD61">
        <f t="shared" si="5"/>
        <v>1</v>
      </c>
      <c r="AE61">
        <f t="shared" si="6"/>
        <v>5.1110231753084934E-2</v>
      </c>
      <c r="AF61">
        <f t="shared" si="7"/>
        <v>2.2515520596072657E-3</v>
      </c>
      <c r="AG61">
        <f t="shared" si="8"/>
        <v>9.1638168826015729</v>
      </c>
    </row>
    <row r="62" spans="1:35" s="44" customFormat="1" ht="15" thickBot="1" x14ac:dyDescent="0.4">
      <c r="A62" s="43"/>
      <c r="B62" s="65"/>
      <c r="C62" s="57"/>
      <c r="D62" s="57"/>
      <c r="E62" s="57"/>
      <c r="F62" s="57"/>
      <c r="G62" s="58"/>
      <c r="H62" s="57"/>
      <c r="I62" s="58"/>
      <c r="J62" s="57"/>
      <c r="K62" s="57"/>
      <c r="L62" s="57"/>
      <c r="M62" s="58" t="e">
        <f t="shared" si="0"/>
        <v>#DIV/0!</v>
      </c>
      <c r="N62" s="57"/>
      <c r="O62" s="61"/>
      <c r="P62" s="223"/>
      <c r="Q62" s="224"/>
      <c r="R62" s="43"/>
      <c r="S62" s="65"/>
      <c r="X62" s="44">
        <f t="shared" si="1"/>
        <v>-0.5</v>
      </c>
      <c r="Y62" s="44">
        <v>20</v>
      </c>
      <c r="Z62" s="44">
        <v>454</v>
      </c>
      <c r="AA62" s="44" t="e">
        <f t="shared" si="2"/>
        <v>#DIV/0!</v>
      </c>
      <c r="AB62" s="44" t="e">
        <f t="shared" si="3"/>
        <v>#DIV/0!</v>
      </c>
      <c r="AC62" s="44" t="e">
        <f t="shared" si="4"/>
        <v>#DIV/0!</v>
      </c>
      <c r="AD62" s="44" t="e">
        <f t="shared" si="5"/>
        <v>#DIV/0!</v>
      </c>
      <c r="AE62" s="44" t="e">
        <f t="shared" si="6"/>
        <v>#DIV/0!</v>
      </c>
      <c r="AF62" s="44" t="e">
        <f t="shared" si="7"/>
        <v>#DIV/0!</v>
      </c>
      <c r="AG62" s="44" t="e">
        <f t="shared" si="8"/>
        <v>#DIV/0!</v>
      </c>
    </row>
    <row r="63" spans="1:35" x14ac:dyDescent="0.35">
      <c r="A63" s="208" t="s">
        <v>46</v>
      </c>
      <c r="B63" s="64" t="s">
        <v>2</v>
      </c>
      <c r="C63" s="10">
        <v>2.2000000000000002</v>
      </c>
      <c r="D63" s="10">
        <v>26</v>
      </c>
      <c r="E63" s="10">
        <v>3</v>
      </c>
      <c r="F63" s="10" t="s">
        <v>23</v>
      </c>
      <c r="G63" s="32">
        <v>5.6539999999999999</v>
      </c>
      <c r="H63" s="10" t="s">
        <v>23</v>
      </c>
      <c r="I63" s="32">
        <v>5.6539999999999999</v>
      </c>
      <c r="J63" s="10" t="s">
        <v>24</v>
      </c>
      <c r="K63" s="10" t="s">
        <v>24</v>
      </c>
      <c r="L63" s="10">
        <v>43</v>
      </c>
      <c r="M63" s="32">
        <f t="shared" si="0"/>
        <v>4.2509300024421384</v>
      </c>
      <c r="N63" s="11">
        <f t="shared" ref="N63:N65" si="53">G63/M63</f>
        <v>1.3300618915747389</v>
      </c>
      <c r="O63" s="37">
        <f t="shared" ref="O63:O65" si="54">I63/M63</f>
        <v>1.3300618915747389</v>
      </c>
      <c r="P63" s="219"/>
      <c r="Q63" s="220"/>
      <c r="R63" s="208" t="s">
        <v>46</v>
      </c>
      <c r="S63" s="64" t="s">
        <v>2</v>
      </c>
      <c r="T63" s="72">
        <f>G64+G63/2</f>
        <v>21.808</v>
      </c>
      <c r="U63" s="72">
        <f>M64+M63/2</f>
        <v>20.975639363286039</v>
      </c>
      <c r="V63" s="73">
        <f>T63/U63</f>
        <v>1.0396822534130166</v>
      </c>
      <c r="X63">
        <f t="shared" si="1"/>
        <v>22.5</v>
      </c>
      <c r="Y63">
        <v>20</v>
      </c>
      <c r="Z63">
        <v>454</v>
      </c>
      <c r="AA63">
        <f t="shared" si="2"/>
        <v>1.9304152637485968E-2</v>
      </c>
      <c r="AB63">
        <f t="shared" si="3"/>
        <v>2.4367704811978919E-2</v>
      </c>
      <c r="AC63">
        <f t="shared" si="4"/>
        <v>0.14013273139616478</v>
      </c>
      <c r="AD63">
        <f t="shared" si="5"/>
        <v>1</v>
      </c>
      <c r="AE63">
        <f t="shared" si="6"/>
        <v>1.9494163849583135E-2</v>
      </c>
      <c r="AF63">
        <f t="shared" si="7"/>
        <v>8.5877373786709854E-4</v>
      </c>
      <c r="AG63">
        <f t="shared" si="8"/>
        <v>4.2509300024421384</v>
      </c>
    </row>
    <row r="64" spans="1:35" x14ac:dyDescent="0.35">
      <c r="A64" s="209"/>
      <c r="B64" s="63" t="s">
        <v>3</v>
      </c>
      <c r="C64" s="16">
        <v>2.2000000000000002</v>
      </c>
      <c r="D64" s="16">
        <v>25</v>
      </c>
      <c r="E64" s="16">
        <v>6</v>
      </c>
      <c r="F64" s="39" t="s">
        <v>81</v>
      </c>
      <c r="G64" s="34">
        <v>18.981000000000002</v>
      </c>
      <c r="H64" s="39" t="s">
        <v>81</v>
      </c>
      <c r="I64" s="34">
        <v>18.981000000000002</v>
      </c>
      <c r="J64" s="16" t="s">
        <v>75</v>
      </c>
      <c r="K64" s="16">
        <v>9</v>
      </c>
      <c r="L64" s="16">
        <v>150</v>
      </c>
      <c r="M64" s="34">
        <f t="shared" si="0"/>
        <v>18.850174362064969</v>
      </c>
      <c r="N64" s="17">
        <f t="shared" si="53"/>
        <v>1.0069402879475913</v>
      </c>
      <c r="O64" s="40">
        <f t="shared" si="54"/>
        <v>1.0069402879475913</v>
      </c>
      <c r="P64" s="42">
        <f>+K64/M64</f>
        <v>0.47744916450810393</v>
      </c>
      <c r="Q64" s="40" t="s">
        <v>63</v>
      </c>
      <c r="R64" s="209"/>
      <c r="S64" s="63" t="s">
        <v>3</v>
      </c>
      <c r="X64">
        <f t="shared" si="1"/>
        <v>18.5</v>
      </c>
      <c r="Y64">
        <v>20</v>
      </c>
      <c r="Z64">
        <v>454</v>
      </c>
      <c r="AA64">
        <f t="shared" si="2"/>
        <v>9.960820771631583E-2</v>
      </c>
      <c r="AB64">
        <f t="shared" si="3"/>
        <v>0.13141859890014582</v>
      </c>
      <c r="AC64">
        <f t="shared" si="4"/>
        <v>2.3132455598308135E-2</v>
      </c>
      <c r="AD64">
        <f t="shared" si="5"/>
        <v>1</v>
      </c>
      <c r="AE64">
        <f t="shared" si="6"/>
        <v>0.10513487912011665</v>
      </c>
      <c r="AF64">
        <f t="shared" si="7"/>
        <v>4.6314924722518349E-3</v>
      </c>
      <c r="AG64">
        <f t="shared" si="8"/>
        <v>18.850174362064969</v>
      </c>
    </row>
    <row r="65" spans="1:33" ht="15" thickBot="1" x14ac:dyDescent="0.4">
      <c r="A65" s="210"/>
      <c r="B65" s="67" t="s">
        <v>4</v>
      </c>
      <c r="C65" s="14">
        <v>2.2000000000000002</v>
      </c>
      <c r="D65" s="14">
        <v>23.5</v>
      </c>
      <c r="E65" s="14">
        <v>3</v>
      </c>
      <c r="F65" s="14" t="s">
        <v>39</v>
      </c>
      <c r="G65" s="33">
        <v>8.4700000000000006</v>
      </c>
      <c r="H65" s="14" t="s">
        <v>39</v>
      </c>
      <c r="I65" s="33">
        <v>8.4700000000000006</v>
      </c>
      <c r="J65" s="14" t="s">
        <v>24</v>
      </c>
      <c r="K65" s="14" t="s">
        <v>24</v>
      </c>
      <c r="L65" s="14">
        <v>61</v>
      </c>
      <c r="M65" s="33">
        <f t="shared" si="0"/>
        <v>6.8387014362221024</v>
      </c>
      <c r="N65" s="15">
        <f t="shared" si="53"/>
        <v>1.2385392283888146</v>
      </c>
      <c r="O65" s="38">
        <f t="shared" si="54"/>
        <v>1.2385392283888146</v>
      </c>
      <c r="P65" s="225"/>
      <c r="Q65" s="226"/>
      <c r="R65" s="210"/>
      <c r="S65" s="67" t="s">
        <v>4</v>
      </c>
      <c r="T65" s="72">
        <f>G65+G64/2</f>
        <v>17.960500000000003</v>
      </c>
      <c r="U65" s="72">
        <f>M65+M64/2</f>
        <v>16.263788617254587</v>
      </c>
      <c r="V65" s="73">
        <f>T65/U65</f>
        <v>1.1043244856825882</v>
      </c>
      <c r="X65">
        <f t="shared" si="1"/>
        <v>20</v>
      </c>
      <c r="Y65">
        <v>20</v>
      </c>
      <c r="Z65">
        <v>454</v>
      </c>
      <c r="AA65">
        <f t="shared" si="2"/>
        <v>3.465909090909091E-2</v>
      </c>
      <c r="AB65">
        <f t="shared" si="3"/>
        <v>4.410185301200048E-2</v>
      </c>
      <c r="AC65">
        <f t="shared" si="4"/>
        <v>7.5861744710536791E-2</v>
      </c>
      <c r="AD65">
        <f t="shared" si="5"/>
        <v>1</v>
      </c>
      <c r="AE65">
        <f t="shared" si="6"/>
        <v>3.5281482409600384E-2</v>
      </c>
      <c r="AF65">
        <f t="shared" si="7"/>
        <v>1.5542503264141139E-3</v>
      </c>
      <c r="AG65">
        <f t="shared" si="8"/>
        <v>6.8387014362221024</v>
      </c>
    </row>
  </sheetData>
  <mergeCells count="35">
    <mergeCell ref="R57:R61"/>
    <mergeCell ref="R63:R65"/>
    <mergeCell ref="R4:R7"/>
    <mergeCell ref="R9:R19"/>
    <mergeCell ref="R21:R31"/>
    <mergeCell ref="R33:R43"/>
    <mergeCell ref="R45:R55"/>
    <mergeCell ref="P32:Q32"/>
    <mergeCell ref="P44:Q44"/>
    <mergeCell ref="P56:Q56"/>
    <mergeCell ref="A63:A65"/>
    <mergeCell ref="P33:Q37"/>
    <mergeCell ref="P39:Q43"/>
    <mergeCell ref="P45:Q53"/>
    <mergeCell ref="P55:Q55"/>
    <mergeCell ref="P57:Q61"/>
    <mergeCell ref="P65:Q65"/>
    <mergeCell ref="P62:Q62"/>
    <mergeCell ref="P63:Q63"/>
    <mergeCell ref="A45:A55"/>
    <mergeCell ref="A57:A61"/>
    <mergeCell ref="P4:Q4"/>
    <mergeCell ref="P6:Q7"/>
    <mergeCell ref="P9:Q19"/>
    <mergeCell ref="P21:Q29"/>
    <mergeCell ref="P31:Q31"/>
    <mergeCell ref="P8:Q8"/>
    <mergeCell ref="P20:Q20"/>
    <mergeCell ref="A21:A31"/>
    <mergeCell ref="A33:A43"/>
    <mergeCell ref="F2:G2"/>
    <mergeCell ref="H2:I2"/>
    <mergeCell ref="J2:K2"/>
    <mergeCell ref="A4:A7"/>
    <mergeCell ref="A9:A19"/>
  </mergeCells>
  <conditionalFormatting sqref="N4:P6 N7:O7 N8:P9 N10:O19 N20:P21 N22:O29">
    <cfRule type="cellIs" dxfId="764" priority="69" operator="lessThan">
      <formula>1</formula>
    </cfRule>
  </conditionalFormatting>
  <conditionalFormatting sqref="N30:P33 N34:O43">
    <cfRule type="cellIs" dxfId="763" priority="68" operator="lessThan">
      <formula>1</formula>
    </cfRule>
  </conditionalFormatting>
  <conditionalFormatting sqref="N44:P45 N46:O53">
    <cfRule type="cellIs" dxfId="762" priority="67" operator="lessThan">
      <formula>1</formula>
    </cfRule>
  </conditionalFormatting>
  <conditionalFormatting sqref="N54:P57 N58:O61">
    <cfRule type="cellIs" dxfId="761" priority="66" operator="lessThan">
      <formula>1</formula>
    </cfRule>
  </conditionalFormatting>
  <conditionalFormatting sqref="N62:P63 N64:O65">
    <cfRule type="cellIs" dxfId="760" priority="65" operator="lessThan">
      <formula>1</formula>
    </cfRule>
  </conditionalFormatting>
  <conditionalFormatting sqref="P38">
    <cfRule type="cellIs" dxfId="759" priority="60" operator="lessThan">
      <formula>1</formula>
    </cfRule>
  </conditionalFormatting>
  <conditionalFormatting sqref="P64:Q64">
    <cfRule type="cellIs" dxfId="758" priority="58" operator="lessThan">
      <formula>1</formula>
    </cfRule>
  </conditionalFormatting>
  <conditionalFormatting sqref="Q5">
    <cfRule type="cellIs" dxfId="757" priority="62" operator="lessThan">
      <formula>1</formula>
    </cfRule>
  </conditionalFormatting>
  <conditionalFormatting sqref="Q30">
    <cfRule type="cellIs" dxfId="756" priority="61" operator="lessThan">
      <formula>1</formula>
    </cfRule>
  </conditionalFormatting>
  <conditionalFormatting sqref="Q54">
    <cfRule type="cellIs" dxfId="755" priority="59" operator="lessThan">
      <formula>1</formula>
    </cfRule>
  </conditionalFormatting>
  <conditionalFormatting sqref="V4">
    <cfRule type="cellIs" dxfId="754" priority="26" operator="lessThan">
      <formula>1</formula>
    </cfRule>
  </conditionalFormatting>
  <conditionalFormatting sqref="V6">
    <cfRule type="cellIs" dxfId="753" priority="51" operator="lessThan">
      <formula>1</formula>
    </cfRule>
  </conditionalFormatting>
  <conditionalFormatting sqref="V9">
    <cfRule type="cellIs" dxfId="752" priority="57" operator="lessThan">
      <formula>1</formula>
    </cfRule>
  </conditionalFormatting>
  <conditionalFormatting sqref="V11">
    <cfRule type="cellIs" dxfId="751" priority="56" operator="lessThan">
      <formula>1</formula>
    </cfRule>
  </conditionalFormatting>
  <conditionalFormatting sqref="V13">
    <cfRule type="cellIs" dxfId="750" priority="55" operator="lessThan">
      <formula>1</formula>
    </cfRule>
  </conditionalFormatting>
  <conditionalFormatting sqref="V15">
    <cfRule type="cellIs" dxfId="749" priority="54" operator="lessThan">
      <formula>1</formula>
    </cfRule>
  </conditionalFormatting>
  <conditionalFormatting sqref="V17">
    <cfRule type="cellIs" dxfId="748" priority="53" operator="lessThan">
      <formula>1</formula>
    </cfRule>
  </conditionalFormatting>
  <conditionalFormatting sqref="V19">
    <cfRule type="cellIs" dxfId="747" priority="52" operator="lessThan">
      <formula>1</formula>
    </cfRule>
  </conditionalFormatting>
  <conditionalFormatting sqref="V21">
    <cfRule type="cellIs" dxfId="746" priority="50" operator="lessThan">
      <formula>1</formula>
    </cfRule>
  </conditionalFormatting>
  <conditionalFormatting sqref="V23">
    <cfRule type="cellIs" dxfId="745" priority="49" operator="lessThan">
      <formula>1</formula>
    </cfRule>
  </conditionalFormatting>
  <conditionalFormatting sqref="V25">
    <cfRule type="cellIs" dxfId="744" priority="48" operator="lessThan">
      <formula>1</formula>
    </cfRule>
  </conditionalFormatting>
  <conditionalFormatting sqref="V27">
    <cfRule type="cellIs" dxfId="743" priority="47" operator="lessThan">
      <formula>1</formula>
    </cfRule>
  </conditionalFormatting>
  <conditionalFormatting sqref="V29">
    <cfRule type="cellIs" dxfId="742" priority="46" operator="lessThan">
      <formula>1</formula>
    </cfRule>
  </conditionalFormatting>
  <conditionalFormatting sqref="V31">
    <cfRule type="cellIs" dxfId="741" priority="45" operator="lessThan">
      <formula>1</formula>
    </cfRule>
  </conditionalFormatting>
  <conditionalFormatting sqref="V33">
    <cfRule type="cellIs" dxfId="740" priority="44" operator="lessThan">
      <formula>1</formula>
    </cfRule>
  </conditionalFormatting>
  <conditionalFormatting sqref="V35">
    <cfRule type="cellIs" dxfId="739" priority="43" operator="lessThan">
      <formula>1</formula>
    </cfRule>
  </conditionalFormatting>
  <conditionalFormatting sqref="V37">
    <cfRule type="cellIs" dxfId="738" priority="42" operator="lessThan">
      <formula>1</formula>
    </cfRule>
  </conditionalFormatting>
  <conditionalFormatting sqref="V39">
    <cfRule type="cellIs" dxfId="737" priority="41" operator="lessThan">
      <formula>1</formula>
    </cfRule>
  </conditionalFormatting>
  <conditionalFormatting sqref="V41">
    <cfRule type="cellIs" dxfId="736" priority="40" operator="lessThan">
      <formula>1</formula>
    </cfRule>
  </conditionalFormatting>
  <conditionalFormatting sqref="V43">
    <cfRule type="cellIs" dxfId="735" priority="39" operator="lessThan">
      <formula>1</formula>
    </cfRule>
  </conditionalFormatting>
  <conditionalFormatting sqref="V45">
    <cfRule type="cellIs" dxfId="734" priority="38" operator="lessThan">
      <formula>1</formula>
    </cfRule>
  </conditionalFormatting>
  <conditionalFormatting sqref="V47">
    <cfRule type="cellIs" dxfId="733" priority="37" operator="lessThan">
      <formula>1</formula>
    </cfRule>
  </conditionalFormatting>
  <conditionalFormatting sqref="V49">
    <cfRule type="cellIs" dxfId="732" priority="36" operator="lessThan">
      <formula>1</formula>
    </cfRule>
  </conditionalFormatting>
  <conditionalFormatting sqref="V51">
    <cfRule type="cellIs" dxfId="731" priority="35" operator="lessThan">
      <formula>1</formula>
    </cfRule>
  </conditionalFormatting>
  <conditionalFormatting sqref="V53">
    <cfRule type="cellIs" dxfId="730" priority="34" operator="lessThan">
      <formula>1</formula>
    </cfRule>
  </conditionalFormatting>
  <conditionalFormatting sqref="V55">
    <cfRule type="cellIs" dxfId="729" priority="33" operator="lessThan">
      <formula>1</formula>
    </cfRule>
  </conditionalFormatting>
  <conditionalFormatting sqref="V57">
    <cfRule type="cellIs" dxfId="728" priority="32" operator="lessThan">
      <formula>1</formula>
    </cfRule>
  </conditionalFormatting>
  <conditionalFormatting sqref="V59">
    <cfRule type="cellIs" dxfId="727" priority="31" operator="lessThan">
      <formula>1</formula>
    </cfRule>
  </conditionalFormatting>
  <conditionalFormatting sqref="V61">
    <cfRule type="cellIs" dxfId="726" priority="30" operator="lessThan">
      <formula>1</formula>
    </cfRule>
  </conditionalFormatting>
  <conditionalFormatting sqref="V63">
    <cfRule type="cellIs" dxfId="725" priority="29" operator="lessThan">
      <formula>1</formula>
    </cfRule>
  </conditionalFormatting>
  <conditionalFormatting sqref="V65">
    <cfRule type="cellIs" dxfId="724" priority="28" operator="lessThan">
      <formula>1</formula>
    </cfRule>
  </conditionalFormatting>
  <conditionalFormatting sqref="AI4">
    <cfRule type="cellIs" dxfId="723" priority="27" operator="lessThan">
      <formula>1</formula>
    </cfRule>
  </conditionalFormatting>
  <conditionalFormatting sqref="AI6">
    <cfRule type="cellIs" dxfId="722" priority="24" operator="lessThan">
      <formula>1</formula>
    </cfRule>
  </conditionalFormatting>
  <conditionalFormatting sqref="AI9">
    <cfRule type="cellIs" dxfId="721" priority="25" operator="lessThan">
      <formula>1</formula>
    </cfRule>
  </conditionalFormatting>
  <conditionalFormatting sqref="AI11">
    <cfRule type="cellIs" dxfId="720" priority="23" operator="lessThan">
      <formula>1</formula>
    </cfRule>
  </conditionalFormatting>
  <conditionalFormatting sqref="AI13">
    <cfRule type="cellIs" dxfId="719" priority="22" operator="lessThan">
      <formula>1</formula>
    </cfRule>
  </conditionalFormatting>
  <conditionalFormatting sqref="AI15">
    <cfRule type="cellIs" dxfId="718" priority="21" operator="lessThan">
      <formula>1</formula>
    </cfRule>
  </conditionalFormatting>
  <conditionalFormatting sqref="AI17">
    <cfRule type="cellIs" dxfId="717" priority="20" operator="lessThan">
      <formula>1</formula>
    </cfRule>
  </conditionalFormatting>
  <conditionalFormatting sqref="AI19">
    <cfRule type="cellIs" dxfId="716" priority="19" operator="lessThan">
      <formula>1</formula>
    </cfRule>
  </conditionalFormatting>
  <conditionalFormatting sqref="AI21">
    <cfRule type="cellIs" dxfId="715" priority="18" operator="lessThan">
      <formula>1</formula>
    </cfRule>
  </conditionalFormatting>
  <conditionalFormatting sqref="AI23">
    <cfRule type="cellIs" dxfId="714" priority="17" operator="lessThan">
      <formula>1</formula>
    </cfRule>
  </conditionalFormatting>
  <conditionalFormatting sqref="AI25">
    <cfRule type="cellIs" dxfId="713" priority="16" operator="lessThan">
      <formula>1</formula>
    </cfRule>
  </conditionalFormatting>
  <conditionalFormatting sqref="AI27">
    <cfRule type="cellIs" dxfId="712" priority="15" operator="lessThan">
      <formula>1</formula>
    </cfRule>
  </conditionalFormatting>
  <conditionalFormatting sqref="AI29">
    <cfRule type="cellIs" dxfId="711" priority="14" operator="lessThan">
      <formula>1</formula>
    </cfRule>
  </conditionalFormatting>
  <conditionalFormatting sqref="AI31">
    <cfRule type="cellIs" dxfId="710" priority="13" operator="lessThan">
      <formula>1</formula>
    </cfRule>
  </conditionalFormatting>
  <conditionalFormatting sqref="AI33">
    <cfRule type="cellIs" dxfId="709" priority="12" operator="lessThan">
      <formula>1</formula>
    </cfRule>
  </conditionalFormatting>
  <conditionalFormatting sqref="AI35">
    <cfRule type="cellIs" dxfId="708" priority="11" operator="lessThan">
      <formula>1</formula>
    </cfRule>
  </conditionalFormatting>
  <conditionalFormatting sqref="AI37">
    <cfRule type="cellIs" dxfId="707" priority="10" operator="lessThan">
      <formula>1</formula>
    </cfRule>
  </conditionalFormatting>
  <conditionalFormatting sqref="AI39">
    <cfRule type="cellIs" dxfId="706" priority="9" operator="lessThan">
      <formula>1</formula>
    </cfRule>
  </conditionalFormatting>
  <conditionalFormatting sqref="AI41">
    <cfRule type="cellIs" dxfId="705" priority="8" operator="lessThan">
      <formula>1</formula>
    </cfRule>
  </conditionalFormatting>
  <conditionalFormatting sqref="AI43">
    <cfRule type="cellIs" dxfId="704" priority="7" operator="lessThan">
      <formula>1</formula>
    </cfRule>
  </conditionalFormatting>
  <conditionalFormatting sqref="AI45">
    <cfRule type="cellIs" dxfId="703" priority="6" operator="lessThan">
      <formula>1</formula>
    </cfRule>
  </conditionalFormatting>
  <conditionalFormatting sqref="AI47">
    <cfRule type="cellIs" dxfId="702" priority="5" operator="lessThan">
      <formula>1</formula>
    </cfRule>
  </conditionalFormatting>
  <conditionalFormatting sqref="AI49">
    <cfRule type="cellIs" dxfId="701" priority="4" operator="lessThan">
      <formula>1</formula>
    </cfRule>
  </conditionalFormatting>
  <conditionalFormatting sqref="AI51">
    <cfRule type="cellIs" dxfId="700" priority="3" operator="lessThan">
      <formula>1</formula>
    </cfRule>
  </conditionalFormatting>
  <conditionalFormatting sqref="AI53">
    <cfRule type="cellIs" dxfId="699" priority="2" operator="lessThan">
      <formula>1</formula>
    </cfRule>
  </conditionalFormatting>
  <conditionalFormatting sqref="AI55">
    <cfRule type="cellIs" dxfId="698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BA1C-6330-4008-A6D4-139417CB50DB}">
  <sheetPr codeName="Feuil10">
    <tabColor rgb="FF00B050"/>
    <pageSetUpPr fitToPage="1"/>
  </sheetPr>
  <dimension ref="A1:BK72"/>
  <sheetViews>
    <sheetView zoomScaleNormal="100" workbookViewId="0">
      <pane xSplit="5" topLeftCell="F1" activePane="topRight" state="frozen"/>
      <selection activeCell="P1" sqref="P1:P1048576"/>
      <selection pane="topRight" activeCell="AA40" sqref="AA40"/>
    </sheetView>
  </sheetViews>
  <sheetFormatPr baseColWidth="10" defaultRowHeight="14.5" outlineLevelCol="1" x14ac:dyDescent="0.35"/>
  <cols>
    <col min="1" max="1" width="8.90625" bestFit="1" customWidth="1"/>
    <col min="2" max="2" width="8.36328125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15.54296875" style="6" hidden="1" customWidth="1" outlineLevel="1"/>
    <col min="7" max="7" width="13" style="6" hidden="1" customWidth="1" outlineLevel="1"/>
    <col min="8" max="8" width="15.54296875" style="6" bestFit="1" customWidth="1" collapsed="1"/>
    <col min="9" max="9" width="13" style="6" bestFit="1" customWidth="1"/>
    <col min="10" max="10" width="20.54296875" style="6" customWidth="1"/>
    <col min="11" max="11" width="13" style="6" bestFit="1" customWidth="1"/>
    <col min="12" max="12" width="36.36328125" style="6" hidden="1" customWidth="1" outlineLevel="1"/>
    <col min="13" max="13" width="26.6328125" style="6" hidden="1" customWidth="1" outlineLevel="1"/>
    <col min="14" max="14" width="13.90625" style="6" customWidth="1" collapsed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8.08984375" bestFit="1" customWidth="1"/>
    <col min="20" max="20" width="8.90625" bestFit="1" customWidth="1"/>
    <col min="21" max="21" width="8.36328125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6.08984375" customWidth="1"/>
    <col min="29" max="29" width="5.453125" bestFit="1" customWidth="1"/>
    <col min="30" max="30" width="6.453125" bestFit="1" customWidth="1"/>
    <col min="31" max="44" width="11.453125" hidden="1" customWidth="1" outlineLevel="1"/>
    <col min="45" max="45" width="5.54296875" customWidth="1" collapsed="1"/>
    <col min="46" max="46" width="3.90625" customWidth="1"/>
    <col min="50" max="50" width="8.36328125" customWidth="1"/>
    <col min="51" max="51" width="9" customWidth="1"/>
    <col min="52" max="52" width="8.54296875" hidden="1" customWidth="1" outlineLevel="1"/>
    <col min="53" max="53" width="7.90625" hidden="1" customWidth="1" outlineLevel="1"/>
    <col min="54" max="56" width="11.54296875" hidden="1" customWidth="1" outlineLevel="1"/>
    <col min="57" max="57" width="11.453125" collapsed="1"/>
    <col min="62" max="63" width="7.36328125" customWidth="1"/>
  </cols>
  <sheetData>
    <row r="1" spans="1:63" ht="15" thickBot="1" x14ac:dyDescent="0.4">
      <c r="U1" s="6"/>
      <c r="Z1" s="181">
        <v>0.96</v>
      </c>
      <c r="AA1" s="191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5" t="s">
        <v>82</v>
      </c>
      <c r="U2" s="45">
        <v>1.28</v>
      </c>
      <c r="V2" s="112" t="s">
        <v>133</v>
      </c>
      <c r="W2" s="272" t="s">
        <v>132</v>
      </c>
      <c r="X2" s="272"/>
      <c r="Y2" s="113" t="s">
        <v>124</v>
      </c>
      <c r="Z2" s="114"/>
      <c r="AA2" s="288" t="s">
        <v>130</v>
      </c>
      <c r="AB2" s="289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  <c r="AU2" s="242" t="s">
        <v>157</v>
      </c>
      <c r="AV2" s="242" t="s">
        <v>158</v>
      </c>
      <c r="AW2" s="242" t="s">
        <v>159</v>
      </c>
      <c r="AX2" s="242" t="s">
        <v>164</v>
      </c>
      <c r="AY2" s="242" t="s">
        <v>160</v>
      </c>
      <c r="AZ2" s="242" t="s">
        <v>161</v>
      </c>
      <c r="BA2" s="242" t="s">
        <v>162</v>
      </c>
      <c r="BB2" s="242" t="s">
        <v>163</v>
      </c>
      <c r="BC2" s="242" t="s">
        <v>165</v>
      </c>
      <c r="BD2" s="242" t="s">
        <v>162</v>
      </c>
      <c r="BE2" s="242" t="s">
        <v>166</v>
      </c>
      <c r="BF2" s="242" t="s">
        <v>167</v>
      </c>
      <c r="BG2" s="242" t="s">
        <v>162</v>
      </c>
      <c r="BH2" s="242" t="s">
        <v>162</v>
      </c>
      <c r="BI2" s="242" t="s">
        <v>168</v>
      </c>
    </row>
    <row r="3" spans="1:63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54"/>
      <c r="O3" s="254"/>
      <c r="P3" s="254"/>
      <c r="Q3" s="267"/>
      <c r="R3" s="269"/>
      <c r="S3" s="271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</row>
    <row r="4" spans="1:63" x14ac:dyDescent="0.35">
      <c r="A4" s="227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AR4</f>
        <v>8.359045114244319</v>
      </c>
      <c r="N4" s="12">
        <f>AG4</f>
        <v>96</v>
      </c>
      <c r="O4" s="54">
        <f>AH4</f>
        <v>10.699577746232729</v>
      </c>
      <c r="P4" s="13">
        <f>G4/O4</f>
        <v>0.4785235568574403</v>
      </c>
      <c r="Q4" s="25">
        <f>I4/O4</f>
        <v>0.4785235568574403</v>
      </c>
      <c r="R4" s="162"/>
      <c r="S4" s="163"/>
      <c r="T4" s="227" t="s">
        <v>94</v>
      </c>
      <c r="U4" s="123" t="s">
        <v>2</v>
      </c>
      <c r="V4" s="62" t="s">
        <v>134</v>
      </c>
      <c r="W4" s="54">
        <f t="shared" ref="W4:W12" si="0">IF(V4=0,G4,IF(V4="A",I4,K4))</f>
        <v>5.12</v>
      </c>
      <c r="X4" s="104">
        <f>W4+W5/2</f>
        <v>10.15</v>
      </c>
      <c r="Y4" s="104">
        <f>O4+O5/2</f>
        <v>10.765073695152351</v>
      </c>
      <c r="Z4" s="105">
        <f>X4/Y4</f>
        <v>0.94286395870849204</v>
      </c>
      <c r="AA4" s="140">
        <v>3</v>
      </c>
      <c r="AB4" s="104">
        <f>AA4*$AB$1+AU4</f>
        <v>9.5668965517241382</v>
      </c>
      <c r="AC4" s="104">
        <f>X4+AB4+AB5/2</f>
        <v>19.71689655172414</v>
      </c>
      <c r="AD4" s="106">
        <f>AC4/Y4</f>
        <v>1.8315616882960037</v>
      </c>
      <c r="AE4">
        <v>1</v>
      </c>
      <c r="AF4">
        <f t="shared" ref="AF4:AF42" si="1">IF(AE4=0,U$3,U$2)</f>
        <v>1.28</v>
      </c>
      <c r="AG4">
        <f>L4*AF4</f>
        <v>96</v>
      </c>
      <c r="AH4">
        <f>M4*AF4</f>
        <v>10.699577746232729</v>
      </c>
      <c r="AI4">
        <f>D4-E4-0.5</f>
        <v>20</v>
      </c>
      <c r="AJ4">
        <v>20</v>
      </c>
      <c r="AK4">
        <v>454</v>
      </c>
      <c r="AL4">
        <f>L4*10/(C4*AI4*AI4*AJ4)</f>
        <v>2.34375E-2</v>
      </c>
      <c r="AM4">
        <f>1.25*(1-SQRT(1-2*AL4))</f>
        <v>2.9648488139585316E-2</v>
      </c>
      <c r="AN4">
        <f>(1-AM4)/AM4*0.0035</f>
        <v>0.11454986424676944</v>
      </c>
      <c r="AO4">
        <f>MIN(AN4/(AK4/200000),1)</f>
        <v>1</v>
      </c>
      <c r="AP4">
        <f>0.8*AM4/AO4</f>
        <v>2.3718790511668253E-2</v>
      </c>
      <c r="AQ4">
        <f>AP4*(AJ4/AK4)</f>
        <v>1.0448806392805397E-3</v>
      </c>
      <c r="AR4">
        <f>AQ4*(AI4/100)*C4*10000</f>
        <v>8.359045114244319</v>
      </c>
      <c r="AS4" t="str">
        <f>IF((0.63*Y4-X4)&lt;=0,"",0.63*Y4-X4)</f>
        <v/>
      </c>
      <c r="AT4">
        <v>3</v>
      </c>
      <c r="AU4" s="184">
        <f>'Files B-Middle strip HS'!AB4</f>
        <v>0</v>
      </c>
      <c r="AV4" s="180">
        <f t="shared" ref="AV4:AV12" si="2">N4*$AV$1</f>
        <v>56.256</v>
      </c>
      <c r="AW4" s="180">
        <f t="shared" ref="AW4:AW12" si="3">N4*$AW$1</f>
        <v>17.088000000000001</v>
      </c>
      <c r="AX4" s="180">
        <f>AV4+AW4</f>
        <v>73.343999999999994</v>
      </c>
      <c r="AY4" s="180">
        <f>N4+N5/2</f>
        <v>96.55</v>
      </c>
      <c r="AZ4" s="180">
        <f>(AV4+AW4)+(AV5+AW5)/2</f>
        <v>73.764199999999988</v>
      </c>
      <c r="BA4" s="185">
        <f>AY4/AZ4</f>
        <v>1.3089005235602096</v>
      </c>
      <c r="BB4" s="187"/>
      <c r="BC4" s="180">
        <f>BB4+BB5/2</f>
        <v>0</v>
      </c>
      <c r="BD4" s="185">
        <f>BC4/$AZ4</f>
        <v>0</v>
      </c>
      <c r="BE4" s="187">
        <v>121</v>
      </c>
      <c r="BF4" s="180">
        <f>BE4+BE5/2</f>
        <v>162.30000000000001</v>
      </c>
      <c r="BG4" s="185">
        <f>BF4/$AY4</f>
        <v>1.680994303469705</v>
      </c>
      <c r="BH4" s="185">
        <f>BE4/$AY4</f>
        <v>1.2532366649404454</v>
      </c>
      <c r="BI4" s="188">
        <f>1.15*AY4/2</f>
        <v>55.516249999999992</v>
      </c>
      <c r="BJ4" s="76" t="str">
        <f>IF(BE4&gt;=BI4,"OK","Pbm")</f>
        <v>OK</v>
      </c>
      <c r="BK4" s="190">
        <f>2*(1.15*AY4-BE4)</f>
        <v>-19.935000000000031</v>
      </c>
    </row>
    <row r="5" spans="1:63" x14ac:dyDescent="0.35">
      <c r="A5" s="228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4">AR5</f>
        <v>0.11908354349022347</v>
      </c>
      <c r="N5" s="16">
        <f t="shared" ref="N5:O42" si="5">AG5</f>
        <v>1.1000000000000001</v>
      </c>
      <c r="O5" s="68">
        <f t="shared" si="5"/>
        <v>0.13099189783924584</v>
      </c>
      <c r="P5" s="17">
        <f t="shared" ref="P5:P42" si="6">G5/O5</f>
        <v>76.798643014896257</v>
      </c>
      <c r="Q5" s="40">
        <f t="shared" ref="Q5:Q42" si="7">I5/O5</f>
        <v>76.798643014896257</v>
      </c>
      <c r="R5" s="157"/>
      <c r="S5" s="158"/>
      <c r="T5" s="228"/>
      <c r="U5" s="119" t="s">
        <v>3</v>
      </c>
      <c r="V5" s="63" t="s">
        <v>134</v>
      </c>
      <c r="W5" s="68">
        <f t="shared" si="0"/>
        <v>10.06</v>
      </c>
      <c r="X5" s="81"/>
      <c r="Y5" s="81"/>
      <c r="Z5" s="81"/>
      <c r="AA5" s="141">
        <v>0</v>
      </c>
      <c r="AB5" s="79">
        <f t="shared" ref="AB5:AB12" si="8">AA5*$AB$1+AU5</f>
        <v>0</v>
      </c>
      <c r="AC5" s="81"/>
      <c r="AD5" s="107"/>
      <c r="AE5">
        <v>0</v>
      </c>
      <c r="AF5">
        <f t="shared" si="1"/>
        <v>1.1000000000000001</v>
      </c>
      <c r="AG5">
        <f t="shared" ref="AG5:AG42" si="9">L5*AF5</f>
        <v>1.1000000000000001</v>
      </c>
      <c r="AH5">
        <f t="shared" ref="AH5:AH42" si="10">M5*AF5</f>
        <v>0.13099189783924584</v>
      </c>
      <c r="AI5">
        <f t="shared" ref="AI5:AI42" si="11">D5-E5-0.5</f>
        <v>18.5</v>
      </c>
      <c r="AJ5">
        <v>20</v>
      </c>
      <c r="AK5">
        <v>454</v>
      </c>
      <c r="AL5">
        <f t="shared" ref="AL5:AL42" si="12">L5*10/(C5*AI5*AI5*AJ5)</f>
        <v>3.652300949598247E-4</v>
      </c>
      <c r="AM5">
        <f t="shared" ref="AM5:AM42" si="13">1.25*(1-SQRT(1-2*AL5))</f>
        <v>4.5662101980203929E-4</v>
      </c>
      <c r="AN5">
        <f t="shared" ref="AN5:AN42" si="14">(1-AM5)/AM5*0.0035</f>
        <v>7.6614997442460462</v>
      </c>
      <c r="AO5">
        <f t="shared" ref="AO5:AO42" si="15">MIN(AN5/(AK5/200000),1)</f>
        <v>1</v>
      </c>
      <c r="AP5">
        <f t="shared" ref="AP5:AP42" si="16">0.8*AM5/AO5</f>
        <v>3.6529681584163143E-4</v>
      </c>
      <c r="AQ5">
        <f t="shared" ref="AQ5:AQ42" si="17">AP5*(AJ5/AK5)</f>
        <v>1.6092370741922091E-5</v>
      </c>
      <c r="AR5">
        <f t="shared" ref="AR5:AR42" si="18">AQ5*(AI5/100)*C5*10000</f>
        <v>0.11908354349022347</v>
      </c>
      <c r="AT5">
        <v>0</v>
      </c>
      <c r="AU5" s="79">
        <f>'Files B-Middle strip HS'!AB5</f>
        <v>0</v>
      </c>
      <c r="AV5" s="179">
        <f t="shared" si="2"/>
        <v>0.64460000000000006</v>
      </c>
      <c r="AW5" s="179">
        <f t="shared" si="3"/>
        <v>0.1958</v>
      </c>
      <c r="AX5" s="179">
        <f t="shared" ref="AX5:AX12" si="19">AV5+AW5</f>
        <v>0.84040000000000004</v>
      </c>
      <c r="AY5" s="179"/>
      <c r="AZ5" s="179"/>
      <c r="BA5" s="179"/>
      <c r="BB5" s="187"/>
      <c r="BC5" s="179"/>
      <c r="BD5" s="179"/>
      <c r="BE5" s="187">
        <v>82.6</v>
      </c>
      <c r="BF5" s="179"/>
      <c r="BG5" s="179"/>
      <c r="BH5" s="179"/>
      <c r="BI5" s="189">
        <f>2*MIN(BE4,BE6)</f>
        <v>242</v>
      </c>
      <c r="BJ5" s="76" t="str">
        <f>IF(BE5&lt;=BI5,"OK","Pbm")</f>
        <v>OK</v>
      </c>
    </row>
    <row r="6" spans="1:63" x14ac:dyDescent="0.35">
      <c r="A6" s="228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4"/>
        <v>4.3216517156227345</v>
      </c>
      <c r="N6" s="10">
        <f t="shared" si="5"/>
        <v>49.92</v>
      </c>
      <c r="O6" s="69">
        <f t="shared" si="5"/>
        <v>5.5317141959971003</v>
      </c>
      <c r="P6" s="11">
        <f t="shared" si="6"/>
        <v>3.7095191965718026</v>
      </c>
      <c r="Q6" s="37">
        <f t="shared" si="7"/>
        <v>3.7095191965718026</v>
      </c>
      <c r="R6" s="157"/>
      <c r="S6" s="158"/>
      <c r="T6" s="228"/>
      <c r="U6" s="120" t="s">
        <v>4</v>
      </c>
      <c r="V6" s="64" t="s">
        <v>134</v>
      </c>
      <c r="W6" s="69">
        <f t="shared" si="0"/>
        <v>20.52</v>
      </c>
      <c r="X6" s="79">
        <f>W6+(W7+W5)/2</f>
        <v>30.58</v>
      </c>
      <c r="Y6" s="79">
        <f>O6+(O7+O5)/2</f>
        <v>8.7018369381534981</v>
      </c>
      <c r="Z6" s="80">
        <f>X6/Y6</f>
        <v>3.5142005322946188</v>
      </c>
      <c r="AA6" s="141">
        <v>0</v>
      </c>
      <c r="AB6" s="79">
        <f t="shared" si="8"/>
        <v>0</v>
      </c>
      <c r="AC6" s="79">
        <f>X6+AB6+(AB5+AB7)/2</f>
        <v>30.58</v>
      </c>
      <c r="AD6" s="108">
        <f>AC6/Y6</f>
        <v>3.5142005322946188</v>
      </c>
      <c r="AE6">
        <v>1</v>
      </c>
      <c r="AF6">
        <f t="shared" si="1"/>
        <v>1.28</v>
      </c>
      <c r="AG6">
        <f t="shared" si="9"/>
        <v>49.92</v>
      </c>
      <c r="AH6">
        <f t="shared" si="10"/>
        <v>5.5317141959971003</v>
      </c>
      <c r="AI6">
        <f t="shared" si="11"/>
        <v>20</v>
      </c>
      <c r="AJ6">
        <v>20</v>
      </c>
      <c r="AK6">
        <v>454</v>
      </c>
      <c r="AL6">
        <f t="shared" si="12"/>
        <v>1.21875E-2</v>
      </c>
      <c r="AM6">
        <f t="shared" si="13"/>
        <v>1.5328358428849387E-2</v>
      </c>
      <c r="AN6">
        <f t="shared" si="14"/>
        <v>0.22483495290746053</v>
      </c>
      <c r="AO6">
        <f t="shared" si="15"/>
        <v>1</v>
      </c>
      <c r="AP6">
        <f t="shared" si="16"/>
        <v>1.2262686743079509E-2</v>
      </c>
      <c r="AQ6">
        <f t="shared" si="17"/>
        <v>5.4020646445284185E-4</v>
      </c>
      <c r="AR6">
        <f t="shared" si="18"/>
        <v>4.3216517156227345</v>
      </c>
      <c r="AS6" t="str">
        <f>IF((0.63*Y6-X6)&lt;=0,"",0.63*Y6-X6)</f>
        <v/>
      </c>
      <c r="AT6">
        <v>0</v>
      </c>
      <c r="AU6" s="184">
        <f>'Files B-Middle strip HS'!AB6</f>
        <v>0</v>
      </c>
      <c r="AV6" s="180">
        <f t="shared" si="2"/>
        <v>29.253119999999999</v>
      </c>
      <c r="AW6" s="180">
        <f t="shared" si="3"/>
        <v>8.8857599999999994</v>
      </c>
      <c r="AX6" s="180">
        <f t="shared" si="19"/>
        <v>38.13888</v>
      </c>
      <c r="AY6" s="180">
        <f>N6+(N5+N7)/2</f>
        <v>76.320000000000007</v>
      </c>
      <c r="AZ6" s="180">
        <f>(AV6+AW6)+(AV7+AW7+AV5+AW5)/2</f>
        <v>58.308480000000003</v>
      </c>
      <c r="BA6" s="185">
        <f>AY6/AZ6</f>
        <v>1.3089005235602096</v>
      </c>
      <c r="BB6" s="187"/>
      <c r="BC6" s="180">
        <f>BB6+(BB5+BB7)/2</f>
        <v>0</v>
      </c>
      <c r="BD6" s="185">
        <f>BC6/$AZ6</f>
        <v>0</v>
      </c>
      <c r="BE6" s="187">
        <v>180</v>
      </c>
      <c r="BF6" s="180">
        <f>BE6+(BE5+BE7)/2</f>
        <v>262.75</v>
      </c>
      <c r="BG6" s="185">
        <f>BF6/$AY6</f>
        <v>3.4427410901467503</v>
      </c>
      <c r="BH6" s="185">
        <f>BE6/$AY6</f>
        <v>2.3584905660377355</v>
      </c>
      <c r="BI6" s="188">
        <f>1.1*AY6/3</f>
        <v>27.984000000000005</v>
      </c>
      <c r="BJ6" s="76" t="str">
        <f t="shared" ref="BJ6" si="20">IF(BE6&gt;=BI6,"OK","Pbm")</f>
        <v>OK</v>
      </c>
      <c r="BK6" s="190">
        <f>(1.1*AY6-BE6)</f>
        <v>-96.047999999999988</v>
      </c>
    </row>
    <row r="7" spans="1:63" x14ac:dyDescent="0.35">
      <c r="A7" s="228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4"/>
        <v>5.6447759877032269</v>
      </c>
      <c r="N7" s="16">
        <f t="shared" si="5"/>
        <v>51.7</v>
      </c>
      <c r="O7" s="68">
        <f t="shared" si="5"/>
        <v>6.2092535864735501</v>
      </c>
      <c r="P7" s="17">
        <f t="shared" si="6"/>
        <v>1.6201625299883142</v>
      </c>
      <c r="Q7" s="40">
        <f t="shared" si="7"/>
        <v>1.6201625299883142</v>
      </c>
      <c r="R7" s="157"/>
      <c r="S7" s="158"/>
      <c r="T7" s="228"/>
      <c r="U7" s="119" t="s">
        <v>5</v>
      </c>
      <c r="V7" s="63" t="s">
        <v>134</v>
      </c>
      <c r="W7" s="68">
        <f t="shared" si="0"/>
        <v>10.06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1"/>
        <v>1.1000000000000001</v>
      </c>
      <c r="AG7">
        <f t="shared" si="9"/>
        <v>51.7</v>
      </c>
      <c r="AH7">
        <f t="shared" si="10"/>
        <v>6.2092535864735501</v>
      </c>
      <c r="AI7">
        <f t="shared" si="11"/>
        <v>18.5</v>
      </c>
      <c r="AJ7">
        <v>20</v>
      </c>
      <c r="AK7">
        <v>454</v>
      </c>
      <c r="AL7">
        <f t="shared" si="12"/>
        <v>1.7165814463111759E-2</v>
      </c>
      <c r="AM7">
        <f t="shared" si="13"/>
        <v>2.1644664682578252E-2</v>
      </c>
      <c r="AN7">
        <f t="shared" si="14"/>
        <v>0.15820266674619096</v>
      </c>
      <c r="AO7">
        <f t="shared" si="15"/>
        <v>1</v>
      </c>
      <c r="AP7">
        <f t="shared" si="16"/>
        <v>1.7315731746062601E-2</v>
      </c>
      <c r="AQ7">
        <f t="shared" si="17"/>
        <v>7.6280756590584151E-4</v>
      </c>
      <c r="AR7">
        <f t="shared" si="18"/>
        <v>5.6447759877032269</v>
      </c>
      <c r="AT7">
        <v>0</v>
      </c>
      <c r="AU7" s="79">
        <f>'Files B-Middle strip HS'!AB7</f>
        <v>0</v>
      </c>
      <c r="AV7" s="179">
        <f t="shared" si="2"/>
        <v>30.296199999999999</v>
      </c>
      <c r="AW7" s="179">
        <f t="shared" si="3"/>
        <v>9.2026000000000003</v>
      </c>
      <c r="AX7" s="179">
        <f t="shared" si="19"/>
        <v>39.498800000000003</v>
      </c>
      <c r="AY7" s="179"/>
      <c r="AZ7" s="179"/>
      <c r="BA7" s="179"/>
      <c r="BB7" s="187"/>
      <c r="BC7" s="179"/>
      <c r="BD7" s="179"/>
      <c r="BE7" s="187">
        <v>82.9</v>
      </c>
      <c r="BF7" s="179"/>
      <c r="BG7" s="179"/>
      <c r="BH7" s="179"/>
      <c r="BI7" s="189">
        <f>2*MIN(BE6,BE8)</f>
        <v>360</v>
      </c>
      <c r="BJ7" s="76" t="str">
        <f t="shared" ref="BJ7" si="21">IF(BE7&lt;=BI7,"OK","Pbm")</f>
        <v>OK</v>
      </c>
    </row>
    <row r="8" spans="1:63" x14ac:dyDescent="0.35">
      <c r="A8" s="228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4"/>
        <v>11.741694243468253</v>
      </c>
      <c r="N8" s="10">
        <f t="shared" si="5"/>
        <v>134.4</v>
      </c>
      <c r="O8" s="69">
        <f t="shared" si="5"/>
        <v>15.029368631639363</v>
      </c>
      <c r="P8" s="11">
        <f t="shared" si="6"/>
        <v>1.5018594961123066</v>
      </c>
      <c r="Q8" s="37">
        <f t="shared" si="7"/>
        <v>1.5018594961123066</v>
      </c>
      <c r="R8" s="157"/>
      <c r="S8" s="158"/>
      <c r="T8" s="228"/>
      <c r="U8" s="120" t="s">
        <v>6</v>
      </c>
      <c r="V8" s="64" t="s">
        <v>134</v>
      </c>
      <c r="W8" s="69">
        <f t="shared" si="0"/>
        <v>22.571999999999999</v>
      </c>
      <c r="X8" s="79">
        <f>W8+(W9+W7)/2</f>
        <v>32.631999999999998</v>
      </c>
      <c r="Y8" s="79">
        <f>O8+(O9+O7)/2</f>
        <v>23.376917956357453</v>
      </c>
      <c r="Z8" s="80">
        <f>X8/Y8</f>
        <v>1.3959068539711235</v>
      </c>
      <c r="AA8" s="141">
        <v>0</v>
      </c>
      <c r="AB8" s="79">
        <f t="shared" si="8"/>
        <v>0</v>
      </c>
      <c r="AC8" s="79">
        <f>X8+AB8+(AB7+AB9)/2</f>
        <v>32.631999999999998</v>
      </c>
      <c r="AD8" s="108">
        <f>AC8/Y8</f>
        <v>1.3959068539711235</v>
      </c>
      <c r="AE8">
        <v>1</v>
      </c>
      <c r="AF8">
        <f t="shared" si="1"/>
        <v>1.28</v>
      </c>
      <c r="AG8">
        <f t="shared" si="9"/>
        <v>134.4</v>
      </c>
      <c r="AH8">
        <f t="shared" si="10"/>
        <v>15.029368631639363</v>
      </c>
      <c r="AI8">
        <f t="shared" si="11"/>
        <v>20</v>
      </c>
      <c r="AJ8">
        <v>20</v>
      </c>
      <c r="AK8">
        <v>454</v>
      </c>
      <c r="AL8">
        <f t="shared" si="12"/>
        <v>2.9829545454545456E-2</v>
      </c>
      <c r="AM8">
        <f t="shared" si="13"/>
        <v>3.7860292518001326E-2</v>
      </c>
      <c r="AN8">
        <f t="shared" si="14"/>
        <v>8.8945138883590638E-2</v>
      </c>
      <c r="AO8">
        <f t="shared" si="15"/>
        <v>1</v>
      </c>
      <c r="AP8">
        <f t="shared" si="16"/>
        <v>3.0288234014401061E-2</v>
      </c>
      <c r="AQ8">
        <f t="shared" si="17"/>
        <v>1.334283436757756E-3</v>
      </c>
      <c r="AR8">
        <f t="shared" si="18"/>
        <v>11.741694243468253</v>
      </c>
      <c r="AS8" t="str">
        <f t="shared" ref="AS8" si="22">IF((0.63*Y8-X8)&lt;=0,"",0.63*Y8-X8)</f>
        <v/>
      </c>
      <c r="AT8">
        <v>0</v>
      </c>
      <c r="AU8" s="184">
        <f>'Files B-Middle strip HS'!AB8</f>
        <v>0</v>
      </c>
      <c r="AV8" s="180">
        <f t="shared" si="2"/>
        <v>78.758399999999995</v>
      </c>
      <c r="AW8" s="180">
        <f t="shared" si="3"/>
        <v>23.923200000000001</v>
      </c>
      <c r="AX8" s="180">
        <f t="shared" si="19"/>
        <v>102.6816</v>
      </c>
      <c r="AY8" s="180">
        <f t="shared" ref="AY8" si="23">N8+(N7+N9)/2</f>
        <v>203.70000000000002</v>
      </c>
      <c r="AZ8" s="180">
        <f t="shared" ref="AZ8" si="24">(AV8+AW8)+(AV9+AW9+AV7+AW7)/2</f>
        <v>155.6268</v>
      </c>
      <c r="BA8" s="185">
        <f t="shared" ref="BA8" si="25">AY8/AZ8</f>
        <v>1.3089005235602096</v>
      </c>
      <c r="BB8" s="187"/>
      <c r="BC8" s="180">
        <f t="shared" ref="BC8" si="26">BB8+(BB7+BB9)/2</f>
        <v>0</v>
      </c>
      <c r="BD8" s="185">
        <f>BC8/$AZ8</f>
        <v>0</v>
      </c>
      <c r="BE8" s="187">
        <v>198</v>
      </c>
      <c r="BF8" s="180">
        <f t="shared" ref="BF8" si="27">BE8+(BE7+BE9)/2</f>
        <v>280.89999999999998</v>
      </c>
      <c r="BG8" s="185">
        <f>BF8/$AY8</f>
        <v>1.3789887088856159</v>
      </c>
      <c r="BH8" s="185">
        <f>BE8/$AY8</f>
        <v>0.97201767304860076</v>
      </c>
      <c r="BI8" s="188">
        <f>1.1*AY8/3</f>
        <v>74.690000000000012</v>
      </c>
      <c r="BJ8" s="76" t="str">
        <f t="shared" ref="BJ8" si="28">IF(BE8&gt;=BI8,"OK","Pbm")</f>
        <v>OK</v>
      </c>
      <c r="BK8" s="190">
        <f t="shared" ref="BK8" si="29">(1.1*AY8-BE8)</f>
        <v>26.07000000000005</v>
      </c>
    </row>
    <row r="9" spans="1:63" x14ac:dyDescent="0.35">
      <c r="A9" s="228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4"/>
        <v>9.5325864208751199</v>
      </c>
      <c r="N9" s="16">
        <f t="shared" si="5"/>
        <v>86.9</v>
      </c>
      <c r="O9" s="68">
        <f t="shared" si="5"/>
        <v>10.485845062962632</v>
      </c>
      <c r="P9" s="17">
        <f t="shared" si="6"/>
        <v>0.95938857951785195</v>
      </c>
      <c r="Q9" s="40">
        <f t="shared" si="7"/>
        <v>0.95938857951785195</v>
      </c>
      <c r="R9" s="157"/>
      <c r="S9" s="158"/>
      <c r="T9" s="228"/>
      <c r="U9" s="119" t="s">
        <v>7</v>
      </c>
      <c r="V9" s="63" t="s">
        <v>134</v>
      </c>
      <c r="W9" s="68">
        <f t="shared" si="0"/>
        <v>10.06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1"/>
        <v>1.1000000000000001</v>
      </c>
      <c r="AG9">
        <f t="shared" si="9"/>
        <v>86.9</v>
      </c>
      <c r="AH9">
        <f t="shared" si="10"/>
        <v>10.485845062962632</v>
      </c>
      <c r="AI9">
        <f t="shared" si="11"/>
        <v>18.5</v>
      </c>
      <c r="AJ9">
        <v>20</v>
      </c>
      <c r="AK9">
        <v>454</v>
      </c>
      <c r="AL9">
        <f t="shared" si="12"/>
        <v>2.62301613652965E-2</v>
      </c>
      <c r="AM9">
        <f t="shared" si="13"/>
        <v>3.3229378340581261E-2</v>
      </c>
      <c r="AN9">
        <f t="shared" si="14"/>
        <v>0.10182848264951251</v>
      </c>
      <c r="AO9">
        <f t="shared" si="15"/>
        <v>1</v>
      </c>
      <c r="AP9">
        <f t="shared" si="16"/>
        <v>2.6583502672465009E-2</v>
      </c>
      <c r="AQ9">
        <f t="shared" si="17"/>
        <v>1.1710794128839213E-3</v>
      </c>
      <c r="AR9">
        <f t="shared" si="18"/>
        <v>9.5325864208751199</v>
      </c>
      <c r="AT9">
        <v>0</v>
      </c>
      <c r="AU9" s="79">
        <f>'Files B-Middle strip HS'!AB9</f>
        <v>0</v>
      </c>
      <c r="AV9" s="179">
        <f t="shared" si="2"/>
        <v>50.923400000000001</v>
      </c>
      <c r="AW9" s="179">
        <f t="shared" si="3"/>
        <v>15.4682</v>
      </c>
      <c r="AX9" s="179">
        <f t="shared" si="19"/>
        <v>66.391599999999997</v>
      </c>
      <c r="AY9" s="179"/>
      <c r="AZ9" s="179"/>
      <c r="BA9" s="179"/>
      <c r="BB9" s="187"/>
      <c r="BC9" s="179"/>
      <c r="BD9" s="179"/>
      <c r="BE9" s="187">
        <v>82.9</v>
      </c>
      <c r="BF9" s="179"/>
      <c r="BG9" s="179"/>
      <c r="BH9" s="179"/>
      <c r="BI9" s="189">
        <f>2*MIN(BE8,BE10)</f>
        <v>396</v>
      </c>
      <c r="BJ9" s="76" t="str">
        <f t="shared" ref="BJ9" si="30">IF(BE9&lt;=BI9,"OK","Pbm")</f>
        <v>OK</v>
      </c>
    </row>
    <row r="10" spans="1:63" x14ac:dyDescent="0.35">
      <c r="A10" s="228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148</v>
      </c>
      <c r="K10" s="32">
        <v>22.571999999999999</v>
      </c>
      <c r="L10" s="10">
        <v>102</v>
      </c>
      <c r="M10" s="32">
        <f t="shared" si="4"/>
        <v>11.401132340018608</v>
      </c>
      <c r="N10" s="10">
        <f t="shared" si="5"/>
        <v>130.56</v>
      </c>
      <c r="O10" s="69">
        <f t="shared" si="5"/>
        <v>14.593449395223818</v>
      </c>
      <c r="P10" s="11">
        <f t="shared" si="6"/>
        <v>1.5467213671489772</v>
      </c>
      <c r="Q10" s="37">
        <f t="shared" si="7"/>
        <v>1.5467213671489772</v>
      </c>
      <c r="R10" s="170">
        <f>K10/O10</f>
        <v>1.5467213671489772</v>
      </c>
      <c r="S10" s="171" t="s">
        <v>145</v>
      </c>
      <c r="T10" s="228"/>
      <c r="U10" s="120" t="s">
        <v>8</v>
      </c>
      <c r="V10" s="64" t="s">
        <v>135</v>
      </c>
      <c r="W10" s="69">
        <f t="shared" si="0"/>
        <v>22.571999999999999</v>
      </c>
      <c r="X10" s="79">
        <f>W10+(W11+W9)/2</f>
        <v>32.631999999999998</v>
      </c>
      <c r="Y10" s="79">
        <f>O10+(O11+O9)/2</f>
        <v>23.267808194801297</v>
      </c>
      <c r="Z10" s="80">
        <f>X10/Y10</f>
        <v>1.4024526816965481</v>
      </c>
      <c r="AA10" s="141">
        <v>0</v>
      </c>
      <c r="AB10" s="79">
        <f t="shared" si="8"/>
        <v>0</v>
      </c>
      <c r="AC10" s="79">
        <f>X10+AB10+(AB9+AB11)/2</f>
        <v>32.631999999999998</v>
      </c>
      <c r="AD10" s="108">
        <f>AC10/Y10</f>
        <v>1.4024526816965481</v>
      </c>
      <c r="AE10">
        <v>1</v>
      </c>
      <c r="AF10">
        <f t="shared" si="1"/>
        <v>1.28</v>
      </c>
      <c r="AG10">
        <f t="shared" si="9"/>
        <v>130.56</v>
      </c>
      <c r="AH10">
        <f t="shared" si="10"/>
        <v>14.593449395223818</v>
      </c>
      <c r="AI10">
        <f t="shared" si="11"/>
        <v>20</v>
      </c>
      <c r="AJ10">
        <v>20</v>
      </c>
      <c r="AK10">
        <v>454</v>
      </c>
      <c r="AL10">
        <f t="shared" si="12"/>
        <v>2.8977272727272727E-2</v>
      </c>
      <c r="AM10">
        <f t="shared" si="13"/>
        <v>3.6762173880457716E-2</v>
      </c>
      <c r="AN10">
        <f t="shared" si="14"/>
        <v>9.170655691856551E-2</v>
      </c>
      <c r="AO10">
        <f t="shared" si="15"/>
        <v>1</v>
      </c>
      <c r="AP10">
        <f t="shared" si="16"/>
        <v>2.9409739104366173E-2</v>
      </c>
      <c r="AQ10">
        <f t="shared" si="17"/>
        <v>1.2955832204566598E-3</v>
      </c>
      <c r="AR10">
        <f t="shared" si="18"/>
        <v>11.401132340018608</v>
      </c>
      <c r="AS10" t="str">
        <f t="shared" ref="AS10" si="31">IF((0.63*Y10-X10)&lt;=0,"",0.63*Y10-X10)</f>
        <v/>
      </c>
      <c r="AT10">
        <v>0</v>
      </c>
      <c r="AU10" s="184">
        <f>'Files B-Middle strip HS'!AB10</f>
        <v>0</v>
      </c>
      <c r="AV10" s="180">
        <f t="shared" si="2"/>
        <v>76.508160000000004</v>
      </c>
      <c r="AW10" s="180">
        <f t="shared" si="3"/>
        <v>23.23968</v>
      </c>
      <c r="AX10" s="180">
        <f t="shared" si="19"/>
        <v>99.747839999999997</v>
      </c>
      <c r="AY10" s="180">
        <f t="shared" ref="AY10" si="32">N10+(N9+N11)/2</f>
        <v>202.61</v>
      </c>
      <c r="AZ10" s="180">
        <f t="shared" ref="AZ10" si="33">(AV10+AW10)+(AV11+AW11+AV9+AW9)/2</f>
        <v>154.79404</v>
      </c>
      <c r="BA10" s="185">
        <f t="shared" ref="BA10" si="34">AY10/AZ10</f>
        <v>1.3089005235602096</v>
      </c>
      <c r="BB10" s="187"/>
      <c r="BC10" s="180">
        <f t="shared" ref="BC10" si="35">BB10+(BB9+BB11)/2</f>
        <v>0</v>
      </c>
      <c r="BD10" s="185">
        <f>BC10/$AZ10</f>
        <v>0</v>
      </c>
      <c r="BE10" s="187">
        <v>198</v>
      </c>
      <c r="BF10" s="180">
        <f t="shared" ref="BF10" si="36">BE10+(BE9+BE11)/2</f>
        <v>280.89999999999998</v>
      </c>
      <c r="BG10" s="185">
        <f>BF10/$AY10</f>
        <v>1.3864073836434527</v>
      </c>
      <c r="BH10" s="185">
        <f>BE10/$AY10</f>
        <v>0.97724692759488663</v>
      </c>
      <c r="BI10" s="188">
        <f>1.1*AY10/3</f>
        <v>74.290333333333351</v>
      </c>
      <c r="BJ10" s="76" t="str">
        <f t="shared" ref="BJ10" si="37">IF(BE10&gt;=BI10,"OK","Pbm")</f>
        <v>OK</v>
      </c>
      <c r="BK10" s="190">
        <f t="shared" ref="BK10" si="38">(1.1*AY10-BE10)</f>
        <v>24.871000000000038</v>
      </c>
    </row>
    <row r="11" spans="1:63" x14ac:dyDescent="0.35">
      <c r="A11" s="228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4"/>
        <v>6.2389750329021183</v>
      </c>
      <c r="N11" s="16">
        <f t="shared" si="5"/>
        <v>57.2</v>
      </c>
      <c r="O11" s="68">
        <f t="shared" si="5"/>
        <v>6.8628725361923308</v>
      </c>
      <c r="P11" s="17">
        <f t="shared" si="6"/>
        <v>1.46585849393926</v>
      </c>
      <c r="Q11" s="40">
        <f t="shared" si="7"/>
        <v>1.46585849393926</v>
      </c>
      <c r="R11" s="157"/>
      <c r="S11" s="158"/>
      <c r="T11" s="228"/>
      <c r="U11" s="119" t="s">
        <v>9</v>
      </c>
      <c r="V11" s="63" t="s">
        <v>134</v>
      </c>
      <c r="W11" s="68">
        <f t="shared" si="0"/>
        <v>10.06</v>
      </c>
      <c r="X11" s="81"/>
      <c r="Y11" s="81"/>
      <c r="Z11" s="81"/>
      <c r="AA11" s="141">
        <v>0</v>
      </c>
      <c r="AB11" s="79">
        <f t="shared" si="8"/>
        <v>0</v>
      </c>
      <c r="AC11" s="81"/>
      <c r="AD11" s="107"/>
      <c r="AE11">
        <v>0</v>
      </c>
      <c r="AF11">
        <f t="shared" si="1"/>
        <v>1.1000000000000001</v>
      </c>
      <c r="AG11">
        <f t="shared" si="9"/>
        <v>57.2</v>
      </c>
      <c r="AH11">
        <f t="shared" si="10"/>
        <v>6.8628725361923308</v>
      </c>
      <c r="AI11">
        <f t="shared" si="11"/>
        <v>18.5</v>
      </c>
      <c r="AJ11">
        <v>20</v>
      </c>
      <c r="AK11">
        <v>454</v>
      </c>
      <c r="AL11">
        <f t="shared" si="12"/>
        <v>1.5193571950328708E-2</v>
      </c>
      <c r="AM11">
        <f t="shared" si="13"/>
        <v>1.9138477465794335E-2</v>
      </c>
      <c r="AN11">
        <f t="shared" si="14"/>
        <v>0.17937766131111799</v>
      </c>
      <c r="AO11">
        <f t="shared" si="15"/>
        <v>1</v>
      </c>
      <c r="AP11">
        <f t="shared" si="16"/>
        <v>1.5310781972635468E-2</v>
      </c>
      <c r="AQ11">
        <f t="shared" si="17"/>
        <v>6.7448378734076954E-4</v>
      </c>
      <c r="AR11">
        <f t="shared" si="18"/>
        <v>6.2389750329021183</v>
      </c>
      <c r="AT11">
        <v>0</v>
      </c>
      <c r="AU11" s="79">
        <f>'Files B-Middle strip HS'!AB11</f>
        <v>0</v>
      </c>
      <c r="AV11" s="179">
        <f t="shared" si="2"/>
        <v>33.519199999999998</v>
      </c>
      <c r="AW11" s="179">
        <f t="shared" si="3"/>
        <v>10.1816</v>
      </c>
      <c r="AX11" s="179">
        <f t="shared" si="19"/>
        <v>43.700800000000001</v>
      </c>
      <c r="AY11" s="179"/>
      <c r="AZ11" s="179"/>
      <c r="BA11" s="179"/>
      <c r="BB11" s="187"/>
      <c r="BC11" s="179"/>
      <c r="BD11" s="179"/>
      <c r="BE11" s="187">
        <v>82.9</v>
      </c>
      <c r="BF11" s="179"/>
      <c r="BG11" s="179"/>
      <c r="BH11" s="179"/>
      <c r="BI11" s="189">
        <f>2*MIN(BE10,BE12)</f>
        <v>396</v>
      </c>
      <c r="BJ11" s="76" t="str">
        <f t="shared" ref="BJ11" si="39">IF(BE11&lt;=BI11,"OK","Pbm")</f>
        <v>OK</v>
      </c>
    </row>
    <row r="12" spans="1:63" x14ac:dyDescent="0.35">
      <c r="A12" s="228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4"/>
        <v>12.285856933401318</v>
      </c>
      <c r="N12" s="10">
        <f t="shared" si="5"/>
        <v>140.80000000000001</v>
      </c>
      <c r="O12" s="69">
        <f t="shared" si="5"/>
        <v>15.725896874753687</v>
      </c>
      <c r="P12" s="11">
        <f t="shared" si="6"/>
        <v>1.6310675444640896</v>
      </c>
      <c r="Q12" s="37">
        <f t="shared" si="7"/>
        <v>1.6310675444640896</v>
      </c>
      <c r="R12" s="159"/>
      <c r="S12" s="160"/>
      <c r="T12" s="228"/>
      <c r="U12" s="120" t="s">
        <v>10</v>
      </c>
      <c r="V12" s="64" t="s">
        <v>134</v>
      </c>
      <c r="W12" s="69">
        <f t="shared" si="0"/>
        <v>25.65</v>
      </c>
      <c r="X12" s="79">
        <f>W12+W11/2</f>
        <v>30.68</v>
      </c>
      <c r="Y12" s="79">
        <f>O12+O11/2</f>
        <v>19.157333142849851</v>
      </c>
      <c r="Z12" s="80">
        <f>X12/Y12</f>
        <v>1.6014755170372339</v>
      </c>
      <c r="AA12" s="141">
        <v>0</v>
      </c>
      <c r="AB12" s="79">
        <f t="shared" si="8"/>
        <v>0</v>
      </c>
      <c r="AC12" s="79">
        <f>X12+AB12+AB11/2</f>
        <v>30.68</v>
      </c>
      <c r="AD12" s="108">
        <f>AC12/Y12</f>
        <v>1.6014755170372339</v>
      </c>
      <c r="AE12">
        <v>1</v>
      </c>
      <c r="AF12">
        <f t="shared" si="1"/>
        <v>1.28</v>
      </c>
      <c r="AG12">
        <f t="shared" si="9"/>
        <v>140.80000000000001</v>
      </c>
      <c r="AH12">
        <f t="shared" si="10"/>
        <v>15.725896874753687</v>
      </c>
      <c r="AI12">
        <f t="shared" si="11"/>
        <v>20</v>
      </c>
      <c r="AJ12">
        <v>20</v>
      </c>
      <c r="AK12">
        <v>454</v>
      </c>
      <c r="AL12">
        <f t="shared" si="12"/>
        <v>2.75E-2</v>
      </c>
      <c r="AM12">
        <f t="shared" si="13"/>
        <v>3.4861119048526235E-2</v>
      </c>
      <c r="AN12">
        <f t="shared" si="14"/>
        <v>9.6898383515114497E-2</v>
      </c>
      <c r="AO12">
        <f t="shared" si="15"/>
        <v>1</v>
      </c>
      <c r="AP12">
        <f t="shared" si="16"/>
        <v>2.7888895238820988E-2</v>
      </c>
      <c r="AQ12">
        <f t="shared" si="17"/>
        <v>1.2285856933401318E-3</v>
      </c>
      <c r="AR12">
        <f t="shared" si="18"/>
        <v>12.285856933401318</v>
      </c>
      <c r="AS12" t="str">
        <f t="shared" ref="AS12" si="40">IF((0.63*Y12-X12)&lt;=0,"",0.63*Y12-X12)</f>
        <v/>
      </c>
      <c r="AT12">
        <v>0</v>
      </c>
      <c r="AU12" s="184">
        <f>'Files B-Middle strip HS'!AB12</f>
        <v>0</v>
      </c>
      <c r="AV12" s="180">
        <f t="shared" si="2"/>
        <v>82.508800000000008</v>
      </c>
      <c r="AW12" s="180">
        <f t="shared" si="3"/>
        <v>25.0624</v>
      </c>
      <c r="AX12" s="180">
        <f t="shared" si="19"/>
        <v>107.5712</v>
      </c>
      <c r="AY12" s="180">
        <f>N12+N11/2</f>
        <v>169.4</v>
      </c>
      <c r="AZ12" s="180">
        <f>(AV12+AW12)+(AV11+AW11)/2</f>
        <v>129.42160000000001</v>
      </c>
      <c r="BA12" s="185">
        <f t="shared" ref="BA12" si="41">AY12/AZ12</f>
        <v>1.3089005235602094</v>
      </c>
      <c r="BB12" s="187"/>
      <c r="BC12" s="180">
        <f>BB12+BB11/2</f>
        <v>0</v>
      </c>
      <c r="BD12" s="185">
        <f>BC12/$AZ12</f>
        <v>0</v>
      </c>
      <c r="BE12" s="187">
        <v>220.2</v>
      </c>
      <c r="BF12" s="180">
        <f>BE12+BE11/2</f>
        <v>261.64999999999998</v>
      </c>
      <c r="BG12" s="185">
        <f>BF12/$AY12</f>
        <v>1.5445690672963399</v>
      </c>
      <c r="BH12" s="185">
        <f>BE12/$AY12</f>
        <v>1.2998819362455725</v>
      </c>
      <c r="BI12" s="188">
        <f>1.15*AY12/2</f>
        <v>97.405000000000001</v>
      </c>
      <c r="BJ12" s="76" t="str">
        <f t="shared" ref="BJ12" si="42">IF(BE12&gt;=BI12,"OK","Pbm")</f>
        <v>OK</v>
      </c>
      <c r="BK12" s="190">
        <f>2*(1.15*AY12-BE12)</f>
        <v>-50.779999999999973</v>
      </c>
    </row>
    <row r="13" spans="1:63" s="44" customFormat="1" ht="15" thickBot="1" x14ac:dyDescent="0.4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4"/>
        <v>#DIV/0!</v>
      </c>
      <c r="N13" s="57">
        <f t="shared" si="5"/>
        <v>0</v>
      </c>
      <c r="O13" s="70" t="e">
        <f t="shared" si="5"/>
        <v>#DIV/0!</v>
      </c>
      <c r="P13" s="59" t="e">
        <f t="shared" si="6"/>
        <v>#DIV/0!</v>
      </c>
      <c r="Q13" s="60" t="e">
        <f t="shared" si="7"/>
        <v>#DIV/0!</v>
      </c>
      <c r="R13" s="240"/>
      <c r="S13" s="241"/>
      <c r="T13" s="43"/>
      <c r="U13" s="121"/>
      <c r="V13" s="65"/>
      <c r="W13" s="65"/>
      <c r="X13" s="65"/>
      <c r="Y13" s="65"/>
      <c r="Z13" s="65"/>
      <c r="AA13" s="146"/>
      <c r="AB13" s="65"/>
      <c r="AC13" s="65"/>
      <c r="AD13" s="118"/>
      <c r="AF13" s="44">
        <f t="shared" si="1"/>
        <v>1.1000000000000001</v>
      </c>
      <c r="AG13" s="44">
        <f t="shared" si="9"/>
        <v>0</v>
      </c>
      <c r="AH13" s="44" t="e">
        <f t="shared" si="10"/>
        <v>#DIV/0!</v>
      </c>
      <c r="AI13" s="44">
        <f t="shared" si="11"/>
        <v>-0.5</v>
      </c>
      <c r="AJ13" s="44">
        <v>20</v>
      </c>
      <c r="AK13" s="44">
        <v>454</v>
      </c>
      <c r="AL13" s="44" t="e">
        <f t="shared" si="12"/>
        <v>#DIV/0!</v>
      </c>
      <c r="AM13" s="44" t="e">
        <f t="shared" si="13"/>
        <v>#DIV/0!</v>
      </c>
      <c r="AN13" s="44" t="e">
        <f t="shared" si="14"/>
        <v>#DIV/0!</v>
      </c>
      <c r="AO13" s="44" t="e">
        <f t="shared" si="15"/>
        <v>#DIV/0!</v>
      </c>
      <c r="AP13" s="44" t="e">
        <f t="shared" si="16"/>
        <v>#DIV/0!</v>
      </c>
      <c r="AQ13" s="44" t="e">
        <f t="shared" si="17"/>
        <v>#DIV/0!</v>
      </c>
      <c r="AR13" s="44" t="e">
        <f t="shared" si="18"/>
        <v>#DIV/0!</v>
      </c>
    </row>
    <row r="14" spans="1:63" x14ac:dyDescent="0.35">
      <c r="A14" s="227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4"/>
        <v>6.3935218731596217</v>
      </c>
      <c r="N14" s="10">
        <f t="shared" si="5"/>
        <v>72.960000000000008</v>
      </c>
      <c r="O14" s="69">
        <f t="shared" si="5"/>
        <v>8.1837079976443157</v>
      </c>
      <c r="P14" s="11">
        <f t="shared" si="6"/>
        <v>0.62807715053855184</v>
      </c>
      <c r="Q14" s="37">
        <f t="shared" si="7"/>
        <v>0.62807715053855184</v>
      </c>
      <c r="R14" s="155"/>
      <c r="S14" s="156"/>
      <c r="T14" s="227" t="s">
        <v>95</v>
      </c>
      <c r="U14" s="120" t="s">
        <v>2</v>
      </c>
      <c r="V14" s="64" t="s">
        <v>134</v>
      </c>
      <c r="W14" s="69">
        <f t="shared" ref="W14:W22" si="43">IF(V14=0,G14,IF(V14="A",I14,K14))</f>
        <v>5.14</v>
      </c>
      <c r="X14" s="79">
        <f>W14+W15/2</f>
        <v>10.17</v>
      </c>
      <c r="Y14" s="79">
        <f>O14+O15/2</f>
        <v>11.316182982257367</v>
      </c>
      <c r="Z14" s="80">
        <f>X14/Y14</f>
        <v>0.89871293314587919</v>
      </c>
      <c r="AA14" s="141">
        <v>2</v>
      </c>
      <c r="AB14" s="79">
        <f t="shared" ref="AB14:AB22" si="44">AA14*$AB$1+AU14</f>
        <v>6.3779310344827582</v>
      </c>
      <c r="AC14" s="79">
        <f>X14+AB14+AB15/2</f>
        <v>16.547931034482758</v>
      </c>
      <c r="AD14" s="108">
        <f>AC14/Y14</f>
        <v>1.4623244481313393</v>
      </c>
      <c r="AE14">
        <v>1</v>
      </c>
      <c r="AF14">
        <f t="shared" si="1"/>
        <v>1.28</v>
      </c>
      <c r="AG14">
        <f t="shared" si="9"/>
        <v>72.960000000000008</v>
      </c>
      <c r="AH14">
        <f t="shared" si="10"/>
        <v>8.1837079976443157</v>
      </c>
      <c r="AI14">
        <f t="shared" si="11"/>
        <v>20</v>
      </c>
      <c r="AJ14">
        <v>20</v>
      </c>
      <c r="AK14">
        <v>454</v>
      </c>
      <c r="AL14">
        <f t="shared" si="12"/>
        <v>3.5624999999999997E-2</v>
      </c>
      <c r="AM14">
        <f t="shared" si="13"/>
        <v>4.5354045787726061E-2</v>
      </c>
      <c r="AN14">
        <f t="shared" si="14"/>
        <v>7.3670623683305167E-2</v>
      </c>
      <c r="AO14">
        <f t="shared" si="15"/>
        <v>1</v>
      </c>
      <c r="AP14">
        <f t="shared" si="16"/>
        <v>3.6283236630180848E-2</v>
      </c>
      <c r="AQ14">
        <f t="shared" si="17"/>
        <v>1.5983804682899053E-3</v>
      </c>
      <c r="AR14">
        <f t="shared" si="18"/>
        <v>6.3935218731596217</v>
      </c>
      <c r="AS14" t="str">
        <f>IF((0.63*Y14-X14)&lt;=0,"",0.63*Y14-X14)</f>
        <v/>
      </c>
      <c r="AT14">
        <v>2</v>
      </c>
      <c r="AU14" s="184">
        <f>'Files B-Middle strip HS'!AB14</f>
        <v>0</v>
      </c>
      <c r="AV14" s="180">
        <f t="shared" ref="AV14:AV22" si="45">N14*$AV$1</f>
        <v>42.754560000000005</v>
      </c>
      <c r="AW14" s="180">
        <f t="shared" ref="AW14:AW22" si="46">N14*$AW$1</f>
        <v>12.986880000000001</v>
      </c>
      <c r="AX14" s="180">
        <f>AV14+AW14</f>
        <v>55.741440000000004</v>
      </c>
      <c r="AY14" s="180">
        <f>N14+N15/2</f>
        <v>98.81</v>
      </c>
      <c r="AZ14" s="180">
        <f>(AV14+AW14)+(AV15+AW15)/2</f>
        <v>75.490840000000006</v>
      </c>
      <c r="BA14" s="185">
        <f>AY14/AZ14</f>
        <v>1.3089005235602094</v>
      </c>
      <c r="BB14" s="187"/>
      <c r="BC14" s="180">
        <f>BB14+BB15/2</f>
        <v>0</v>
      </c>
      <c r="BD14" s="185">
        <f>BC14/$AZ14</f>
        <v>0</v>
      </c>
      <c r="BE14" s="187">
        <v>99.3</v>
      </c>
      <c r="BF14" s="180">
        <f>BE14+BE15/2</f>
        <v>138.69999999999999</v>
      </c>
      <c r="BG14" s="185">
        <f>BF14/$AY14</f>
        <v>1.4037040785345611</v>
      </c>
      <c r="BH14" s="185">
        <f>BE14/$AY14</f>
        <v>1.0049590122457241</v>
      </c>
      <c r="BI14" s="188">
        <f>1.15*AY14/2</f>
        <v>56.815749999999994</v>
      </c>
      <c r="BJ14" s="76" t="str">
        <f>IF(BE14&gt;=BI14,"OK","Pbm")</f>
        <v>OK</v>
      </c>
      <c r="BK14" s="190">
        <f>2*(1.15*AY14-BE14)</f>
        <v>28.662999999999982</v>
      </c>
    </row>
    <row r="15" spans="1:63" x14ac:dyDescent="0.35">
      <c r="A15" s="228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4"/>
        <v>5.6954090629328205</v>
      </c>
      <c r="N15" s="16">
        <f t="shared" si="5"/>
        <v>51.7</v>
      </c>
      <c r="O15" s="68">
        <f t="shared" si="5"/>
        <v>6.2649499692261026</v>
      </c>
      <c r="P15" s="17">
        <f t="shared" si="6"/>
        <v>1.6057590323012099</v>
      </c>
      <c r="Q15" s="40">
        <f t="shared" si="7"/>
        <v>1.6057590323012099</v>
      </c>
      <c r="R15" s="157"/>
      <c r="S15" s="158"/>
      <c r="T15" s="228"/>
      <c r="U15" s="119" t="s">
        <v>3</v>
      </c>
      <c r="V15" s="63" t="s">
        <v>134</v>
      </c>
      <c r="W15" s="68">
        <f t="shared" si="43"/>
        <v>10.06</v>
      </c>
      <c r="X15" s="81"/>
      <c r="Y15" s="81"/>
      <c r="Z15" s="81"/>
      <c r="AA15" s="141">
        <v>0</v>
      </c>
      <c r="AB15" s="79">
        <f t="shared" si="44"/>
        <v>0</v>
      </c>
      <c r="AC15" s="81"/>
      <c r="AD15" s="107"/>
      <c r="AE15">
        <v>0</v>
      </c>
      <c r="AF15">
        <f t="shared" si="1"/>
        <v>1.1000000000000001</v>
      </c>
      <c r="AG15">
        <f t="shared" si="9"/>
        <v>51.7</v>
      </c>
      <c r="AH15">
        <f t="shared" si="10"/>
        <v>6.2649499692261026</v>
      </c>
      <c r="AI15">
        <f t="shared" si="11"/>
        <v>18.5</v>
      </c>
      <c r="AJ15">
        <v>20</v>
      </c>
      <c r="AK15">
        <v>454</v>
      </c>
      <c r="AL15">
        <f t="shared" si="12"/>
        <v>3.4331628926223517E-2</v>
      </c>
      <c r="AM15">
        <f t="shared" si="13"/>
        <v>4.3677630313707777E-2</v>
      </c>
      <c r="AN15">
        <f t="shared" si="14"/>
        <v>7.6632552404097817E-2</v>
      </c>
      <c r="AO15">
        <f t="shared" si="15"/>
        <v>1</v>
      </c>
      <c r="AP15">
        <f t="shared" si="16"/>
        <v>3.4942104250966222E-2</v>
      </c>
      <c r="AQ15">
        <f t="shared" si="17"/>
        <v>1.5392997467386003E-3</v>
      </c>
      <c r="AR15">
        <f t="shared" si="18"/>
        <v>5.6954090629328205</v>
      </c>
      <c r="AT15">
        <v>0</v>
      </c>
      <c r="AU15" s="79">
        <f>'Files B-Middle strip HS'!AB15</f>
        <v>0</v>
      </c>
      <c r="AV15" s="179">
        <f t="shared" si="45"/>
        <v>30.296199999999999</v>
      </c>
      <c r="AW15" s="179">
        <f t="shared" si="46"/>
        <v>9.2026000000000003</v>
      </c>
      <c r="AX15" s="179">
        <f t="shared" ref="AX15:AX22" si="47">AV15+AW15</f>
        <v>39.498800000000003</v>
      </c>
      <c r="AY15" s="179"/>
      <c r="AZ15" s="179"/>
      <c r="BA15" s="179"/>
      <c r="BB15" s="187"/>
      <c r="BC15" s="179"/>
      <c r="BD15" s="179"/>
      <c r="BE15" s="187">
        <v>78.8</v>
      </c>
      <c r="BF15" s="179"/>
      <c r="BG15" s="179"/>
      <c r="BH15" s="179"/>
      <c r="BI15" s="189">
        <f>2*MIN(BE14,BE16)</f>
        <v>91.8</v>
      </c>
      <c r="BJ15" s="76" t="str">
        <f>IF(BE15&lt;=BI15,"OK","Pbm")</f>
        <v>OK</v>
      </c>
    </row>
    <row r="16" spans="1:63" x14ac:dyDescent="0.35">
      <c r="A16" s="228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4"/>
        <v>0.1101665964168759</v>
      </c>
      <c r="N16" s="10">
        <f t="shared" si="5"/>
        <v>1.28</v>
      </c>
      <c r="O16" s="69">
        <f t="shared" si="5"/>
        <v>0.14101324341360116</v>
      </c>
      <c r="P16" s="11">
        <f t="shared" si="6"/>
        <v>36.450477101104894</v>
      </c>
      <c r="Q16" s="37">
        <f t="shared" si="7"/>
        <v>72.900954202209789</v>
      </c>
      <c r="R16" s="157"/>
      <c r="S16" s="158"/>
      <c r="T16" s="228"/>
      <c r="U16" s="120" t="s">
        <v>4</v>
      </c>
      <c r="V16" s="64" t="s">
        <v>134</v>
      </c>
      <c r="W16" s="69">
        <f t="shared" si="43"/>
        <v>10.28</v>
      </c>
      <c r="X16" s="79">
        <f>W16+(W17+W15)/2</f>
        <v>20.36</v>
      </c>
      <c r="Y16" s="79">
        <f>O16+(O17+O15)/2</f>
        <v>7.0871950900963192</v>
      </c>
      <c r="Z16" s="80">
        <f>X16/Y16</f>
        <v>2.8727867289064983</v>
      </c>
      <c r="AA16" s="141">
        <v>0</v>
      </c>
      <c r="AB16" s="79">
        <f t="shared" si="44"/>
        <v>0</v>
      </c>
      <c r="AC16" s="79">
        <f>X16+AB16+(AB15+AB17)/2</f>
        <v>20.36</v>
      </c>
      <c r="AD16" s="108">
        <f>AC16/Y16</f>
        <v>2.8727867289064983</v>
      </c>
      <c r="AE16">
        <v>1</v>
      </c>
      <c r="AF16">
        <f t="shared" si="1"/>
        <v>1.28</v>
      </c>
      <c r="AG16">
        <f t="shared" si="9"/>
        <v>1.28</v>
      </c>
      <c r="AH16">
        <f t="shared" si="10"/>
        <v>0.14101324341360116</v>
      </c>
      <c r="AI16">
        <f t="shared" si="11"/>
        <v>20</v>
      </c>
      <c r="AJ16">
        <v>20</v>
      </c>
      <c r="AK16">
        <v>454</v>
      </c>
      <c r="AL16">
        <f t="shared" si="12"/>
        <v>6.2500000000000001E-4</v>
      </c>
      <c r="AM16">
        <f t="shared" si="13"/>
        <v>7.8149429333221332E-4</v>
      </c>
      <c r="AN16">
        <f t="shared" si="14"/>
        <v>4.4750995622262977</v>
      </c>
      <c r="AO16">
        <f t="shared" si="15"/>
        <v>1</v>
      </c>
      <c r="AP16">
        <f t="shared" si="16"/>
        <v>6.2519543466577066E-4</v>
      </c>
      <c r="AQ16">
        <f t="shared" si="17"/>
        <v>2.7541649104218973E-5</v>
      </c>
      <c r="AR16">
        <f t="shared" si="18"/>
        <v>0.1101665964168759</v>
      </c>
      <c r="AS16" t="str">
        <f>IF((0.63*Y16-X16)&lt;=0,"",0.63*Y16-X16)</f>
        <v/>
      </c>
      <c r="AT16">
        <v>0</v>
      </c>
      <c r="AU16" s="184">
        <f>'Files B-Middle strip HS'!AB16</f>
        <v>0</v>
      </c>
      <c r="AV16" s="180">
        <f t="shared" si="45"/>
        <v>0.75007999999999997</v>
      </c>
      <c r="AW16" s="180">
        <f t="shared" si="46"/>
        <v>0.22783999999999999</v>
      </c>
      <c r="AX16" s="180">
        <f t="shared" si="47"/>
        <v>0.9779199999999999</v>
      </c>
      <c r="AY16" s="180">
        <f>N16+(N15+N17)/2</f>
        <v>58.480000000000004</v>
      </c>
      <c r="AZ16" s="180">
        <f>(AV16+AW16)+(AV17+AW17+AV15+AW15)/2</f>
        <v>44.678719999999998</v>
      </c>
      <c r="BA16" s="185">
        <f>AY16/AZ16</f>
        <v>1.3089005235602096</v>
      </c>
      <c r="BB16" s="187"/>
      <c r="BC16" s="180">
        <f>BB16+(BB15+BB17)/2</f>
        <v>0</v>
      </c>
      <c r="BD16" s="185">
        <f>BC16/$AZ16</f>
        <v>0</v>
      </c>
      <c r="BE16" s="187">
        <v>45.9</v>
      </c>
      <c r="BF16" s="180">
        <f>BE16+(BE15+BE17)/2</f>
        <v>125.94999999999999</v>
      </c>
      <c r="BG16" s="185">
        <f>BF16/$AY16</f>
        <v>2.1537277701778383</v>
      </c>
      <c r="BH16" s="185">
        <f>BE16/$AY16</f>
        <v>0.78488372093023251</v>
      </c>
      <c r="BI16" s="188">
        <f>1.1*AY16/3</f>
        <v>21.442666666666668</v>
      </c>
      <c r="BJ16" s="76" t="str">
        <f t="shared" ref="BJ16" si="48">IF(BE16&gt;=BI16,"OK","Pbm")</f>
        <v>OK</v>
      </c>
      <c r="BK16" s="190">
        <f>(1.1*AY16-BE16)</f>
        <v>18.428000000000004</v>
      </c>
    </row>
    <row r="17" spans="1:63" x14ac:dyDescent="0.35">
      <c r="A17" s="228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4"/>
        <v>6.9340124764903024</v>
      </c>
      <c r="N17" s="16">
        <f t="shared" si="5"/>
        <v>62.7</v>
      </c>
      <c r="O17" s="68">
        <f t="shared" si="5"/>
        <v>7.6274137241393332</v>
      </c>
      <c r="P17" s="17">
        <f t="shared" si="6"/>
        <v>1.324170992329339</v>
      </c>
      <c r="Q17" s="40">
        <f t="shared" si="7"/>
        <v>1.324170992329339</v>
      </c>
      <c r="R17" s="157"/>
      <c r="S17" s="158"/>
      <c r="T17" s="228"/>
      <c r="U17" s="119" t="s">
        <v>5</v>
      </c>
      <c r="V17" s="63" t="s">
        <v>134</v>
      </c>
      <c r="W17" s="68">
        <f t="shared" si="43"/>
        <v>10.1</v>
      </c>
      <c r="X17" s="81"/>
      <c r="Y17" s="81"/>
      <c r="Z17" s="81"/>
      <c r="AA17" s="141">
        <v>0</v>
      </c>
      <c r="AB17" s="79">
        <f t="shared" si="44"/>
        <v>0</v>
      </c>
      <c r="AC17" s="81"/>
      <c r="AD17" s="107"/>
      <c r="AE17">
        <v>0</v>
      </c>
      <c r="AF17">
        <f t="shared" si="1"/>
        <v>1.1000000000000001</v>
      </c>
      <c r="AG17">
        <f t="shared" si="9"/>
        <v>62.7</v>
      </c>
      <c r="AH17">
        <f t="shared" si="10"/>
        <v>7.6274137241393332</v>
      </c>
      <c r="AI17">
        <f t="shared" si="11"/>
        <v>18.5</v>
      </c>
      <c r="AJ17">
        <v>20</v>
      </c>
      <c r="AK17">
        <v>454</v>
      </c>
      <c r="AL17">
        <f t="shared" si="12"/>
        <v>4.1636230825420013E-2</v>
      </c>
      <c r="AM17">
        <f t="shared" si="13"/>
        <v>5.3176379464976303E-2</v>
      </c>
      <c r="AN17">
        <f t="shared" si="14"/>
        <v>6.2318696857788416E-2</v>
      </c>
      <c r="AO17">
        <f t="shared" si="15"/>
        <v>1</v>
      </c>
      <c r="AP17">
        <f t="shared" si="16"/>
        <v>4.2541103571981043E-2</v>
      </c>
      <c r="AQ17">
        <f t="shared" si="17"/>
        <v>1.8740574260784602E-3</v>
      </c>
      <c r="AR17">
        <f t="shared" si="18"/>
        <v>6.9340124764903024</v>
      </c>
      <c r="AT17">
        <v>3</v>
      </c>
      <c r="AU17" s="79">
        <f>'Files B-Middle strip HS'!AB17</f>
        <v>0</v>
      </c>
      <c r="AV17" s="179">
        <f t="shared" si="45"/>
        <v>36.742199999999997</v>
      </c>
      <c r="AW17" s="179">
        <f t="shared" si="46"/>
        <v>11.160600000000001</v>
      </c>
      <c r="AX17" s="179">
        <f t="shared" si="47"/>
        <v>47.902799999999999</v>
      </c>
      <c r="AY17" s="179"/>
      <c r="AZ17" s="179"/>
      <c r="BA17" s="179"/>
      <c r="BB17" s="187"/>
      <c r="BC17" s="179"/>
      <c r="BD17" s="179"/>
      <c r="BE17" s="187">
        <v>81.3</v>
      </c>
      <c r="BF17" s="179"/>
      <c r="BG17" s="179"/>
      <c r="BH17" s="179"/>
      <c r="BI17" s="189">
        <f>2*MIN(BE16,BE18)</f>
        <v>91.8</v>
      </c>
      <c r="BJ17" s="76" t="str">
        <f t="shared" ref="BJ17" si="49">IF(BE17&lt;=BI17,"OK","Pbm")</f>
        <v>OK</v>
      </c>
    </row>
    <row r="18" spans="1:63" x14ac:dyDescent="0.35">
      <c r="A18" s="228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4"/>
        <v>6.1651183645922183</v>
      </c>
      <c r="N18" s="10">
        <f t="shared" si="5"/>
        <v>70.400000000000006</v>
      </c>
      <c r="O18" s="69">
        <f t="shared" si="5"/>
        <v>7.8913515066780393</v>
      </c>
      <c r="P18" s="11">
        <f t="shared" si="6"/>
        <v>0.9757517446135674</v>
      </c>
      <c r="Q18" s="37">
        <f t="shared" si="7"/>
        <v>0.9757517446135674</v>
      </c>
      <c r="R18" s="157"/>
      <c r="S18" s="158"/>
      <c r="T18" s="228"/>
      <c r="U18" s="120" t="s">
        <v>6</v>
      </c>
      <c r="V18" s="64" t="s">
        <v>134</v>
      </c>
      <c r="W18" s="69">
        <f t="shared" si="43"/>
        <v>7.7</v>
      </c>
      <c r="X18" s="79">
        <f>W18+(W19+W17)/2</f>
        <v>17.8</v>
      </c>
      <c r="Y18" s="79">
        <f>O18+(O19+O17)/2</f>
        <v>17.176212365909684</v>
      </c>
      <c r="Z18" s="80">
        <f>X18/Y18</f>
        <v>1.0363169493251243</v>
      </c>
      <c r="AA18" s="141">
        <v>0</v>
      </c>
      <c r="AB18" s="79">
        <f t="shared" si="44"/>
        <v>0</v>
      </c>
      <c r="AC18" s="79">
        <f>X18+AB18+(AB17+AB19)/2</f>
        <v>20.988965517241379</v>
      </c>
      <c r="AD18" s="108">
        <f>AC18/Y18</f>
        <v>1.2219786918156077</v>
      </c>
      <c r="AE18">
        <v>1</v>
      </c>
      <c r="AF18">
        <f t="shared" si="1"/>
        <v>1.28</v>
      </c>
      <c r="AG18">
        <f t="shared" si="9"/>
        <v>70.400000000000006</v>
      </c>
      <c r="AH18">
        <f t="shared" si="10"/>
        <v>7.8913515066780393</v>
      </c>
      <c r="AI18">
        <f t="shared" si="11"/>
        <v>20</v>
      </c>
      <c r="AJ18">
        <v>20</v>
      </c>
      <c r="AK18">
        <v>454</v>
      </c>
      <c r="AL18">
        <f t="shared" si="12"/>
        <v>3.4375000000000003E-2</v>
      </c>
      <c r="AM18">
        <f t="shared" si="13"/>
        <v>4.3733808398826041E-2</v>
      </c>
      <c r="AN18">
        <f t="shared" si="14"/>
        <v>7.6529618460896523E-2</v>
      </c>
      <c r="AO18">
        <f t="shared" si="15"/>
        <v>1</v>
      </c>
      <c r="AP18">
        <f t="shared" si="16"/>
        <v>3.4987046719060833E-2</v>
      </c>
      <c r="AQ18">
        <f t="shared" si="17"/>
        <v>1.5412795911480543E-3</v>
      </c>
      <c r="AR18">
        <f t="shared" si="18"/>
        <v>6.1651183645922183</v>
      </c>
      <c r="AS18" t="str">
        <f t="shared" ref="AS18" si="50">IF((0.63*Y18-X18)&lt;=0,"",0.63*Y18-X18)</f>
        <v/>
      </c>
      <c r="AT18">
        <v>2</v>
      </c>
      <c r="AU18" s="184">
        <f>'Files B-Middle strip HS'!AB18</f>
        <v>0</v>
      </c>
      <c r="AV18" s="180">
        <f t="shared" si="45"/>
        <v>41.254400000000004</v>
      </c>
      <c r="AW18" s="180">
        <f t="shared" si="46"/>
        <v>12.5312</v>
      </c>
      <c r="AX18" s="180">
        <f t="shared" si="47"/>
        <v>53.785600000000002</v>
      </c>
      <c r="AY18" s="180">
        <f t="shared" ref="AY18" si="51">N18+(N17+N19)/2</f>
        <v>146.30000000000001</v>
      </c>
      <c r="AZ18" s="180">
        <f t="shared" ref="AZ18" si="52">(AV18+AW18)+(AV19+AW19+AV17+AW17)/2</f>
        <v>111.7732</v>
      </c>
      <c r="BA18" s="185">
        <f t="shared" ref="BA18" si="53">AY18/AZ18</f>
        <v>1.3089005235602096</v>
      </c>
      <c r="BB18" s="187"/>
      <c r="BC18" s="180">
        <f t="shared" ref="BC18" si="54">BB18+(BB17+BB19)/2</f>
        <v>0</v>
      </c>
      <c r="BD18" s="185">
        <f>BC18/$AZ18</f>
        <v>0</v>
      </c>
      <c r="BE18" s="187">
        <v>68.3</v>
      </c>
      <c r="BF18" s="180">
        <f t="shared" ref="BF18" si="55">BE18+(BE17+BE19)/2</f>
        <v>174.85000000000002</v>
      </c>
      <c r="BG18" s="185">
        <f>BF18/$AY18</f>
        <v>1.1951469583048531</v>
      </c>
      <c r="BH18" s="185">
        <f>BE18/$AY18</f>
        <v>0.46684894053315101</v>
      </c>
      <c r="BI18" s="188">
        <f>1.1*AY18/3</f>
        <v>53.643333333333345</v>
      </c>
      <c r="BJ18" s="76" t="str">
        <f t="shared" ref="BJ18" si="56">IF(BE18&gt;=BI18,"OK","Pbm")</f>
        <v>OK</v>
      </c>
      <c r="BK18" s="190">
        <f t="shared" ref="BK18" si="57">(1.1*AY18-BE18)</f>
        <v>92.630000000000038</v>
      </c>
    </row>
    <row r="19" spans="1:63" x14ac:dyDescent="0.35">
      <c r="A19" s="228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4"/>
        <v>9.947552722112686</v>
      </c>
      <c r="N19" s="16">
        <f t="shared" si="5"/>
        <v>89.100000000000009</v>
      </c>
      <c r="O19" s="68">
        <f t="shared" si="5"/>
        <v>10.942307994323956</v>
      </c>
      <c r="P19" s="17">
        <f t="shared" si="6"/>
        <v>0.92302282162402283</v>
      </c>
      <c r="Q19" s="40">
        <f t="shared" si="7"/>
        <v>0.92302282162402283</v>
      </c>
      <c r="R19" s="157"/>
      <c r="S19" s="158"/>
      <c r="T19" s="228"/>
      <c r="U19" s="119" t="s">
        <v>7</v>
      </c>
      <c r="V19" s="63" t="s">
        <v>134</v>
      </c>
      <c r="W19" s="68">
        <f t="shared" si="43"/>
        <v>10.1</v>
      </c>
      <c r="X19" s="81"/>
      <c r="Y19" s="81"/>
      <c r="Z19" s="81"/>
      <c r="AA19" s="141">
        <v>2</v>
      </c>
      <c r="AB19" s="79">
        <f t="shared" si="44"/>
        <v>6.3779310344827582</v>
      </c>
      <c r="AC19" s="81"/>
      <c r="AD19" s="107"/>
      <c r="AE19">
        <v>0</v>
      </c>
      <c r="AF19">
        <f t="shared" si="1"/>
        <v>1.1000000000000001</v>
      </c>
      <c r="AG19">
        <f t="shared" si="9"/>
        <v>89.100000000000009</v>
      </c>
      <c r="AH19">
        <f t="shared" si="10"/>
        <v>10.942307994323956</v>
      </c>
      <c r="AI19">
        <f t="shared" si="11"/>
        <v>18.5</v>
      </c>
      <c r="AJ19">
        <v>20</v>
      </c>
      <c r="AK19">
        <v>454</v>
      </c>
      <c r="AL19">
        <f t="shared" si="12"/>
        <v>5.9167275383491598E-2</v>
      </c>
      <c r="AM19">
        <f t="shared" si="13"/>
        <v>7.6286975267553375E-2</v>
      </c>
      <c r="AN19">
        <f t="shared" si="14"/>
        <v>4.2379391439034179E-2</v>
      </c>
      <c r="AO19">
        <f t="shared" si="15"/>
        <v>1</v>
      </c>
      <c r="AP19">
        <f t="shared" si="16"/>
        <v>6.10295802140427E-2</v>
      </c>
      <c r="AQ19">
        <f t="shared" si="17"/>
        <v>2.6885277627331588E-3</v>
      </c>
      <c r="AR19">
        <f t="shared" si="18"/>
        <v>9.947552722112686</v>
      </c>
      <c r="AT19">
        <v>2</v>
      </c>
      <c r="AU19" s="79">
        <f>'Files B-Middle strip HS'!AB19</f>
        <v>0</v>
      </c>
      <c r="AV19" s="179">
        <f t="shared" si="45"/>
        <v>52.212600000000002</v>
      </c>
      <c r="AW19" s="179">
        <f t="shared" si="46"/>
        <v>15.8598</v>
      </c>
      <c r="AX19" s="179">
        <f t="shared" si="47"/>
        <v>68.072400000000002</v>
      </c>
      <c r="AY19" s="179"/>
      <c r="AZ19" s="179"/>
      <c r="BA19" s="179"/>
      <c r="BB19" s="187"/>
      <c r="BC19" s="179"/>
      <c r="BD19" s="179"/>
      <c r="BE19" s="187">
        <v>131.80000000000001</v>
      </c>
      <c r="BF19" s="179"/>
      <c r="BG19" s="179"/>
      <c r="BH19" s="179"/>
      <c r="BI19" s="189">
        <f>2*MIN(BE18,BE20)</f>
        <v>136.6</v>
      </c>
      <c r="BJ19" s="76" t="str">
        <f t="shared" ref="BJ19" si="58">IF(BE19&lt;=BI19,"OK","Pbm")</f>
        <v>OK</v>
      </c>
    </row>
    <row r="20" spans="1:63" x14ac:dyDescent="0.35">
      <c r="A20" s="228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100</v>
      </c>
      <c r="K20" s="32">
        <v>3.86</v>
      </c>
      <c r="L20" s="10">
        <v>43</v>
      </c>
      <c r="M20" s="32">
        <f t="shared" si="4"/>
        <v>4.8237142485054223</v>
      </c>
      <c r="N20" s="10">
        <f t="shared" si="5"/>
        <v>55.04</v>
      </c>
      <c r="O20" s="69">
        <f t="shared" si="5"/>
        <v>6.1743542380869405</v>
      </c>
      <c r="P20" s="11">
        <f t="shared" si="6"/>
        <v>0.93532048491427733</v>
      </c>
      <c r="Q20" s="37">
        <f t="shared" si="7"/>
        <v>0.93532048491427733</v>
      </c>
      <c r="R20" s="170">
        <f>K20/O20</f>
        <v>0.62516659251413165</v>
      </c>
      <c r="S20" s="171" t="s">
        <v>145</v>
      </c>
      <c r="T20" s="228"/>
      <c r="U20" s="120" t="s">
        <v>8</v>
      </c>
      <c r="V20" s="64" t="s">
        <v>135</v>
      </c>
      <c r="W20" s="69">
        <f t="shared" si="43"/>
        <v>3.86</v>
      </c>
      <c r="X20" s="79">
        <f>W20+(W21+W19)/2</f>
        <v>12.682499999999999</v>
      </c>
      <c r="Y20" s="79">
        <f>O20+(O21+O19)/2</f>
        <v>15.696590231553717</v>
      </c>
      <c r="Z20" s="80">
        <f>X20/Y20</f>
        <v>0.8079780266229597</v>
      </c>
      <c r="AA20" s="141">
        <v>2</v>
      </c>
      <c r="AB20" s="79">
        <f t="shared" si="44"/>
        <v>6.3779310344827582</v>
      </c>
      <c r="AC20" s="79">
        <f>X20+AB20+(AB19+AB21)/2</f>
        <v>22.249396551724136</v>
      </c>
      <c r="AD20" s="108">
        <f>AC20/Y20</f>
        <v>1.4174668653194364</v>
      </c>
      <c r="AE20">
        <v>1</v>
      </c>
      <c r="AF20">
        <f t="shared" si="1"/>
        <v>1.28</v>
      </c>
      <c r="AG20">
        <f t="shared" si="9"/>
        <v>55.04</v>
      </c>
      <c r="AH20">
        <f t="shared" si="10"/>
        <v>6.1743542380869405</v>
      </c>
      <c r="AI20">
        <f t="shared" si="11"/>
        <v>20</v>
      </c>
      <c r="AJ20">
        <v>20</v>
      </c>
      <c r="AK20">
        <v>454</v>
      </c>
      <c r="AL20">
        <f t="shared" si="12"/>
        <v>3.5833333333333335E-2</v>
      </c>
      <c r="AM20">
        <f t="shared" si="13"/>
        <v>4.5624297267113784E-2</v>
      </c>
      <c r="AN20">
        <f t="shared" si="14"/>
        <v>7.3213510336581494E-2</v>
      </c>
      <c r="AO20">
        <f t="shared" si="15"/>
        <v>1</v>
      </c>
      <c r="AP20">
        <f t="shared" si="16"/>
        <v>3.6499437813691027E-2</v>
      </c>
      <c r="AQ20">
        <f t="shared" si="17"/>
        <v>1.6079047495018075E-3</v>
      </c>
      <c r="AR20">
        <f t="shared" si="18"/>
        <v>4.8237142485054223</v>
      </c>
      <c r="AS20" t="str">
        <f t="shared" ref="AS20" si="59">IF((0.63*Y20-X20)&lt;=0,"",0.63*Y20-X20)</f>
        <v/>
      </c>
      <c r="AT20">
        <v>2</v>
      </c>
      <c r="AU20" s="184">
        <f>'Files B-Middle strip HS'!AB20</f>
        <v>0</v>
      </c>
      <c r="AV20" s="180">
        <f t="shared" si="45"/>
        <v>32.253439999999998</v>
      </c>
      <c r="AW20" s="180">
        <f t="shared" si="46"/>
        <v>9.7971199999999996</v>
      </c>
      <c r="AX20" s="180">
        <f t="shared" si="47"/>
        <v>42.050559999999997</v>
      </c>
      <c r="AY20" s="180">
        <f t="shared" ref="AY20" si="60">N20+(N19+N21)/2</f>
        <v>132.59</v>
      </c>
      <c r="AZ20" s="180">
        <f t="shared" ref="AZ20" si="61">(AV20+AW20)+(AV21+AW21+AV19+AW19)/2</f>
        <v>101.29875999999999</v>
      </c>
      <c r="BA20" s="185">
        <f t="shared" ref="BA20" si="62">AY20/AZ20</f>
        <v>1.3089005235602096</v>
      </c>
      <c r="BB20" s="187"/>
      <c r="BC20" s="180">
        <f t="shared" ref="BC20" si="63">BB20+(BB19+BB21)/2</f>
        <v>0</v>
      </c>
      <c r="BD20" s="185">
        <f>BC20/$AZ20</f>
        <v>0</v>
      </c>
      <c r="BE20" s="187">
        <v>84.9</v>
      </c>
      <c r="BF20" s="180">
        <f t="shared" ref="BF20" si="64">BE20+(BE19+BE21)/2</f>
        <v>181.20000000000002</v>
      </c>
      <c r="BG20" s="185">
        <f>BF20/$AY20</f>
        <v>1.3666189003695604</v>
      </c>
      <c r="BH20" s="185">
        <f>BE20/$AY20</f>
        <v>0.640319782789049</v>
      </c>
      <c r="BI20" s="188">
        <f>1.1*AY20/3</f>
        <v>48.616333333333337</v>
      </c>
      <c r="BJ20" s="76" t="str">
        <f t="shared" ref="BJ20" si="65">IF(BE20&gt;=BI20,"OK","Pbm")</f>
        <v>OK</v>
      </c>
      <c r="BK20" s="190">
        <f t="shared" ref="BK20" si="66">(1.1*AY20-BE20)</f>
        <v>60.949000000000012</v>
      </c>
    </row>
    <row r="21" spans="1:63" x14ac:dyDescent="0.35">
      <c r="A21" s="228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4"/>
        <v>7.3656036296450855</v>
      </c>
      <c r="N21" s="16">
        <f t="shared" si="5"/>
        <v>66</v>
      </c>
      <c r="O21" s="68">
        <f t="shared" si="5"/>
        <v>8.1021639926095954</v>
      </c>
      <c r="P21" s="17">
        <f t="shared" si="6"/>
        <v>0.93123269374480522</v>
      </c>
      <c r="Q21" s="40">
        <f t="shared" si="7"/>
        <v>0.93123269374480522</v>
      </c>
      <c r="R21" s="157"/>
      <c r="S21" s="158"/>
      <c r="T21" s="228"/>
      <c r="U21" s="119" t="s">
        <v>9</v>
      </c>
      <c r="V21" s="63" t="s">
        <v>134</v>
      </c>
      <c r="W21" s="68">
        <f t="shared" si="43"/>
        <v>7.5449999999999999</v>
      </c>
      <c r="X21" s="81"/>
      <c r="Y21" s="81"/>
      <c r="Z21" s="81"/>
      <c r="AA21" s="141">
        <v>0</v>
      </c>
      <c r="AB21" s="79">
        <f t="shared" si="44"/>
        <v>0</v>
      </c>
      <c r="AC21" s="81"/>
      <c r="AD21" s="107"/>
      <c r="AE21">
        <v>0</v>
      </c>
      <c r="AF21">
        <f t="shared" si="1"/>
        <v>1.1000000000000001</v>
      </c>
      <c r="AG21">
        <f t="shared" si="9"/>
        <v>66</v>
      </c>
      <c r="AH21">
        <f t="shared" si="10"/>
        <v>8.1021639926095954</v>
      </c>
      <c r="AI21">
        <f t="shared" si="11"/>
        <v>18.5</v>
      </c>
      <c r="AJ21">
        <v>20</v>
      </c>
      <c r="AK21">
        <v>454</v>
      </c>
      <c r="AL21">
        <f t="shared" si="12"/>
        <v>5.8436815193571953E-2</v>
      </c>
      <c r="AM21">
        <f t="shared" si="13"/>
        <v>7.53149560328574E-2</v>
      </c>
      <c r="AN21">
        <f t="shared" si="14"/>
        <v>4.2971513552674277E-2</v>
      </c>
      <c r="AO21">
        <f t="shared" si="15"/>
        <v>1</v>
      </c>
      <c r="AP21">
        <f t="shared" si="16"/>
        <v>6.025196482628592E-2</v>
      </c>
      <c r="AQ21">
        <f t="shared" si="17"/>
        <v>2.6542715782504811E-3</v>
      </c>
      <c r="AR21">
        <f t="shared" si="18"/>
        <v>7.3656036296450855</v>
      </c>
      <c r="AT21">
        <v>0</v>
      </c>
      <c r="AU21" s="79">
        <f>'Files B-Middle strip HS'!AB21</f>
        <v>0</v>
      </c>
      <c r="AV21" s="179">
        <f t="shared" si="45"/>
        <v>38.675999999999995</v>
      </c>
      <c r="AW21" s="179">
        <f t="shared" si="46"/>
        <v>11.747999999999999</v>
      </c>
      <c r="AX21" s="179">
        <f t="shared" si="47"/>
        <v>50.423999999999992</v>
      </c>
      <c r="AY21" s="179"/>
      <c r="AZ21" s="179"/>
      <c r="BA21" s="179"/>
      <c r="BB21" s="187"/>
      <c r="BC21" s="179"/>
      <c r="BD21" s="179"/>
      <c r="BE21" s="187">
        <v>60.8</v>
      </c>
      <c r="BF21" s="179"/>
      <c r="BG21" s="179"/>
      <c r="BH21" s="179"/>
      <c r="BI21" s="189">
        <f>2*MIN(BE20,BE22)</f>
        <v>104.2</v>
      </c>
      <c r="BJ21" s="76" t="str">
        <f t="shared" ref="BJ21" si="67">IF(BE21&lt;=BI21,"OK","Pbm")</f>
        <v>OK</v>
      </c>
    </row>
    <row r="22" spans="1:63" x14ac:dyDescent="0.35">
      <c r="A22" s="228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4"/>
        <v>3.2333865492343836</v>
      </c>
      <c r="N22" s="10">
        <f t="shared" si="5"/>
        <v>37.119999999999997</v>
      </c>
      <c r="O22" s="69">
        <f t="shared" si="5"/>
        <v>4.138734783020011</v>
      </c>
      <c r="P22" s="11">
        <f t="shared" si="6"/>
        <v>1.3953539675200004</v>
      </c>
      <c r="Q22" s="37">
        <f t="shared" si="7"/>
        <v>1.3953539675200004</v>
      </c>
      <c r="R22" s="159"/>
      <c r="S22" s="160"/>
      <c r="T22" s="228"/>
      <c r="U22" s="120" t="s">
        <v>10</v>
      </c>
      <c r="V22" s="64" t="s">
        <v>134</v>
      </c>
      <c r="W22" s="69">
        <f t="shared" si="43"/>
        <v>5.7750000000000004</v>
      </c>
      <c r="X22" s="79">
        <f>W22+W21/2</f>
        <v>9.5474999999999994</v>
      </c>
      <c r="Y22" s="79">
        <f>O22+O21/2</f>
        <v>8.1898167793248078</v>
      </c>
      <c r="Z22" s="80">
        <f>X22/Y22</f>
        <v>1.1657769956591291</v>
      </c>
      <c r="AA22" s="141">
        <v>0</v>
      </c>
      <c r="AB22" s="79">
        <f t="shared" si="44"/>
        <v>0</v>
      </c>
      <c r="AC22" s="79">
        <f>X22+AB22+AB21/2</f>
        <v>9.5474999999999994</v>
      </c>
      <c r="AD22" s="108">
        <f>AC22/Y22</f>
        <v>1.1657769956591291</v>
      </c>
      <c r="AE22">
        <v>1</v>
      </c>
      <c r="AF22">
        <f t="shared" si="1"/>
        <v>1.28</v>
      </c>
      <c r="AG22">
        <f t="shared" si="9"/>
        <v>37.119999999999997</v>
      </c>
      <c r="AH22">
        <f t="shared" si="10"/>
        <v>4.138734783020011</v>
      </c>
      <c r="AI22">
        <f t="shared" si="11"/>
        <v>20</v>
      </c>
      <c r="AJ22">
        <v>20</v>
      </c>
      <c r="AK22">
        <v>454</v>
      </c>
      <c r="AL22">
        <f t="shared" si="12"/>
        <v>2.4166666666666666E-2</v>
      </c>
      <c r="AM22">
        <f t="shared" si="13"/>
        <v>3.0582447778175204E-2</v>
      </c>
      <c r="AN22">
        <f t="shared" si="14"/>
        <v>0.11094473069607375</v>
      </c>
      <c r="AO22">
        <f t="shared" si="15"/>
        <v>1</v>
      </c>
      <c r="AP22">
        <f t="shared" si="16"/>
        <v>2.4465958222540163E-2</v>
      </c>
      <c r="AQ22">
        <f t="shared" si="17"/>
        <v>1.077795516411461E-3</v>
      </c>
      <c r="AR22">
        <f t="shared" si="18"/>
        <v>3.2333865492343836</v>
      </c>
      <c r="AS22" t="str">
        <f t="shared" ref="AS22" si="68">IF((0.63*Y22-X22)&lt;=0,"",0.63*Y22-X22)</f>
        <v/>
      </c>
      <c r="AT22">
        <v>0</v>
      </c>
      <c r="AU22" s="184">
        <f>'Files B-Middle strip HS'!AB22</f>
        <v>0</v>
      </c>
      <c r="AV22" s="180">
        <f t="shared" si="45"/>
        <v>21.752319999999997</v>
      </c>
      <c r="AW22" s="180">
        <f t="shared" si="46"/>
        <v>6.607359999999999</v>
      </c>
      <c r="AX22" s="180">
        <f t="shared" si="47"/>
        <v>28.359679999999997</v>
      </c>
      <c r="AY22" s="180">
        <f>N22+N21/2</f>
        <v>70.12</v>
      </c>
      <c r="AZ22" s="180">
        <f>(AV22+AW22)+(AV21+AW21)/2</f>
        <v>53.571679999999994</v>
      </c>
      <c r="BA22" s="185">
        <f t="shared" ref="BA22" si="69">AY22/AZ22</f>
        <v>1.3089005235602096</v>
      </c>
      <c r="BB22" s="187"/>
      <c r="BC22" s="180">
        <f>BB22+BB21/2</f>
        <v>0</v>
      </c>
      <c r="BD22" s="185">
        <f>BC22/$AZ22</f>
        <v>0</v>
      </c>
      <c r="BE22" s="187">
        <v>52.1</v>
      </c>
      <c r="BF22" s="180">
        <f>BE22+BE21/2</f>
        <v>82.5</v>
      </c>
      <c r="BG22" s="185">
        <f>BF22/$AY22</f>
        <v>1.1765544780376496</v>
      </c>
      <c r="BH22" s="185">
        <f>BE22/$AY22</f>
        <v>0.7430119794637764</v>
      </c>
      <c r="BI22" s="188">
        <f>1.15*AY22/2</f>
        <v>40.319000000000003</v>
      </c>
      <c r="BJ22" s="76" t="str">
        <f t="shared" ref="BJ22" si="70">IF(BE22&gt;=BI22,"OK","Pbm")</f>
        <v>OK</v>
      </c>
      <c r="BK22" s="190">
        <f>2*(1.15*AY22-BE22)</f>
        <v>57.076000000000008</v>
      </c>
    </row>
    <row r="23" spans="1:63" s="44" customFormat="1" ht="15" thickBot="1" x14ac:dyDescent="0.4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4"/>
        <v>#DIV/0!</v>
      </c>
      <c r="N23" s="57">
        <f t="shared" si="5"/>
        <v>0</v>
      </c>
      <c r="O23" s="70" t="e">
        <f t="shared" si="5"/>
        <v>#DIV/0!</v>
      </c>
      <c r="P23" s="59" t="e">
        <f t="shared" si="6"/>
        <v>#DIV/0!</v>
      </c>
      <c r="Q23" s="60" t="e">
        <f t="shared" si="7"/>
        <v>#DIV/0!</v>
      </c>
      <c r="R23" s="50"/>
      <c r="S23" s="51"/>
      <c r="T23" s="43"/>
      <c r="U23" s="121"/>
      <c r="V23" s="65"/>
      <c r="W23" s="65"/>
      <c r="X23" s="65"/>
      <c r="Y23" s="65"/>
      <c r="Z23" s="65"/>
      <c r="AA23" s="146"/>
      <c r="AB23" s="65"/>
      <c r="AC23" s="65"/>
      <c r="AD23" s="118"/>
      <c r="AF23" s="44">
        <f t="shared" si="1"/>
        <v>1.1000000000000001</v>
      </c>
      <c r="AG23" s="44">
        <f t="shared" si="9"/>
        <v>0</v>
      </c>
      <c r="AH23" s="44" t="e">
        <f t="shared" si="10"/>
        <v>#DIV/0!</v>
      </c>
      <c r="AI23" s="44">
        <f t="shared" si="11"/>
        <v>-0.5</v>
      </c>
      <c r="AJ23" s="44">
        <v>20</v>
      </c>
      <c r="AK23" s="44">
        <v>454</v>
      </c>
      <c r="AL23" s="44" t="e">
        <f t="shared" si="12"/>
        <v>#DIV/0!</v>
      </c>
      <c r="AM23" s="44" t="e">
        <f t="shared" si="13"/>
        <v>#DIV/0!</v>
      </c>
      <c r="AN23" s="44" t="e">
        <f t="shared" si="14"/>
        <v>#DIV/0!</v>
      </c>
      <c r="AO23" s="44" t="e">
        <f t="shared" si="15"/>
        <v>#DIV/0!</v>
      </c>
      <c r="AP23" s="44" t="e">
        <f t="shared" si="16"/>
        <v>#DIV/0!</v>
      </c>
      <c r="AQ23" s="44" t="e">
        <f t="shared" si="17"/>
        <v>#DIV/0!</v>
      </c>
      <c r="AR23" s="44" t="e">
        <f t="shared" si="18"/>
        <v>#DIV/0!</v>
      </c>
    </row>
    <row r="24" spans="1:63" x14ac:dyDescent="0.35">
      <c r="A24" s="227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4"/>
        <v>5.1257189942770136</v>
      </c>
      <c r="N24" s="10">
        <f t="shared" si="5"/>
        <v>58.88</v>
      </c>
      <c r="O24" s="69">
        <f t="shared" si="5"/>
        <v>6.5609203126745772</v>
      </c>
      <c r="P24" s="11">
        <f t="shared" si="6"/>
        <v>0.97928334651283566</v>
      </c>
      <c r="Q24" s="37">
        <f t="shared" si="7"/>
        <v>0.97928334651283566</v>
      </c>
      <c r="R24" s="164"/>
      <c r="S24" s="165"/>
      <c r="T24" s="227" t="s">
        <v>96</v>
      </c>
      <c r="U24" s="120" t="s">
        <v>2</v>
      </c>
      <c r="V24" s="64" t="s">
        <v>134</v>
      </c>
      <c r="W24" s="69">
        <f t="shared" ref="W24:W32" si="71">IF(V24=0,G24,IF(V24="A",I24,K24))</f>
        <v>6.4249999999999998</v>
      </c>
      <c r="X24" s="79">
        <f>W24+W25/2</f>
        <v>11.455</v>
      </c>
      <c r="Y24" s="79">
        <f>O24+O25/2</f>
        <v>8.8829316781630787</v>
      </c>
      <c r="Z24" s="80">
        <f>X24/Y24</f>
        <v>1.2895517397887726</v>
      </c>
      <c r="AA24" s="141">
        <v>0</v>
      </c>
      <c r="AB24" s="79">
        <f t="shared" ref="AB24:AB32" si="72">AA24*$AB$1+AU24</f>
        <v>0</v>
      </c>
      <c r="AC24" s="79">
        <f>X24+AB24+AB25/2</f>
        <v>11.455</v>
      </c>
      <c r="AD24" s="108">
        <f>AC24/Y24</f>
        <v>1.2895517397887726</v>
      </c>
      <c r="AE24">
        <v>1</v>
      </c>
      <c r="AF24">
        <f t="shared" si="1"/>
        <v>1.28</v>
      </c>
      <c r="AG24">
        <f t="shared" si="9"/>
        <v>58.88</v>
      </c>
      <c r="AH24">
        <f t="shared" si="10"/>
        <v>6.5609203126745772</v>
      </c>
      <c r="AI24">
        <f t="shared" si="11"/>
        <v>20</v>
      </c>
      <c r="AJ24">
        <v>20</v>
      </c>
      <c r="AK24">
        <v>454</v>
      </c>
      <c r="AL24">
        <f t="shared" si="12"/>
        <v>2.3E-2</v>
      </c>
      <c r="AM24">
        <f t="shared" si="13"/>
        <v>2.9088455292522047E-2</v>
      </c>
      <c r="AN24">
        <f t="shared" si="14"/>
        <v>0.11682264913358144</v>
      </c>
      <c r="AO24">
        <f t="shared" si="15"/>
        <v>1</v>
      </c>
      <c r="AP24">
        <f t="shared" si="16"/>
        <v>2.3270764234017638E-2</v>
      </c>
      <c r="AQ24">
        <f t="shared" si="17"/>
        <v>1.0251437988554027E-3</v>
      </c>
      <c r="AR24">
        <f t="shared" si="18"/>
        <v>5.1257189942770136</v>
      </c>
      <c r="AS24" t="str">
        <f>IF((0.63*Y24-X24)&lt;=0,"",0.63*Y24-X24)</f>
        <v/>
      </c>
      <c r="AT24">
        <v>0</v>
      </c>
      <c r="AU24" s="184">
        <f>'Files B-Middle strip HS'!AB24</f>
        <v>0</v>
      </c>
      <c r="AV24" s="180">
        <f t="shared" ref="AV24:AV32" si="73">N24*$AV$1</f>
        <v>34.503680000000003</v>
      </c>
      <c r="AW24" s="180">
        <f t="shared" ref="AW24:AW32" si="74">N24*$AW$1</f>
        <v>10.480639999999999</v>
      </c>
      <c r="AX24" s="180">
        <f>AV24+AW24</f>
        <v>44.984320000000004</v>
      </c>
      <c r="AY24" s="180">
        <f>N24+N25/2</f>
        <v>78.13</v>
      </c>
      <c r="AZ24" s="180">
        <f>(AV24+AW24)+(AV25+AW25)/2</f>
        <v>59.691320000000005</v>
      </c>
      <c r="BA24" s="185">
        <f>AY24/AZ24</f>
        <v>1.3089005235602091</v>
      </c>
      <c r="BB24" s="187"/>
      <c r="BC24" s="180">
        <f>BB24+BB25/2</f>
        <v>0</v>
      </c>
      <c r="BD24" s="185">
        <f>BC24/$AZ24</f>
        <v>0</v>
      </c>
      <c r="BE24" s="187">
        <v>57.4</v>
      </c>
      <c r="BF24" s="180">
        <f>BE24+BE25/2</f>
        <v>97.9</v>
      </c>
      <c r="BG24" s="185">
        <f>BF24/$AY24</f>
        <v>1.2530398054524512</v>
      </c>
      <c r="BH24" s="185">
        <f>BE24/$AY24</f>
        <v>0.73467298092922051</v>
      </c>
      <c r="BI24" s="188">
        <f>1.15*AY24/2</f>
        <v>44.924749999999996</v>
      </c>
      <c r="BJ24" s="76" t="str">
        <f>IF(BE24&gt;=BI24,"OK","Pbm")</f>
        <v>OK</v>
      </c>
      <c r="BK24" s="190">
        <f>2*(1.15*AY24-BE24)</f>
        <v>64.898999999999987</v>
      </c>
    </row>
    <row r="25" spans="1:63" x14ac:dyDescent="0.35">
      <c r="A25" s="228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4"/>
        <v>4.221838846342731</v>
      </c>
      <c r="N25" s="16">
        <f t="shared" si="5"/>
        <v>38.5</v>
      </c>
      <c r="O25" s="68">
        <f t="shared" si="5"/>
        <v>4.6440227309770048</v>
      </c>
      <c r="P25" s="17">
        <f t="shared" si="6"/>
        <v>2.1662254004264074</v>
      </c>
      <c r="Q25" s="40">
        <f t="shared" si="7"/>
        <v>2.1662254004264074</v>
      </c>
      <c r="R25" s="166"/>
      <c r="S25" s="167"/>
      <c r="T25" s="228"/>
      <c r="U25" s="119" t="s">
        <v>3</v>
      </c>
      <c r="V25" s="63" t="s">
        <v>134</v>
      </c>
      <c r="W25" s="68">
        <f t="shared" si="71"/>
        <v>10.06</v>
      </c>
      <c r="X25" s="81"/>
      <c r="Y25" s="81"/>
      <c r="Z25" s="81"/>
      <c r="AA25" s="141">
        <v>0</v>
      </c>
      <c r="AB25" s="79">
        <f t="shared" si="72"/>
        <v>0</v>
      </c>
      <c r="AC25" s="81"/>
      <c r="AD25" s="107"/>
      <c r="AE25">
        <v>0</v>
      </c>
      <c r="AF25">
        <f t="shared" si="1"/>
        <v>1.1000000000000001</v>
      </c>
      <c r="AG25">
        <f t="shared" si="9"/>
        <v>38.5</v>
      </c>
      <c r="AH25">
        <f t="shared" si="10"/>
        <v>4.6440227309770048</v>
      </c>
      <c r="AI25">
        <f t="shared" si="11"/>
        <v>18.5</v>
      </c>
      <c r="AJ25">
        <v>20</v>
      </c>
      <c r="AK25">
        <v>454</v>
      </c>
      <c r="AL25">
        <f t="shared" si="12"/>
        <v>2.5566106647187729E-2</v>
      </c>
      <c r="AM25">
        <f t="shared" si="13"/>
        <v>3.2376939801344595E-2</v>
      </c>
      <c r="AN25">
        <f t="shared" si="14"/>
        <v>0.10460163102118278</v>
      </c>
      <c r="AO25">
        <f t="shared" si="15"/>
        <v>1</v>
      </c>
      <c r="AP25">
        <f t="shared" si="16"/>
        <v>2.5901551841075676E-2</v>
      </c>
      <c r="AQ25">
        <f t="shared" si="17"/>
        <v>1.1410375260385761E-3</v>
      </c>
      <c r="AR25">
        <f t="shared" si="18"/>
        <v>4.221838846342731</v>
      </c>
      <c r="AT25">
        <v>0</v>
      </c>
      <c r="AU25" s="79">
        <f>'Files B-Middle strip HS'!AB25</f>
        <v>0</v>
      </c>
      <c r="AV25" s="179">
        <f t="shared" si="73"/>
        <v>22.561</v>
      </c>
      <c r="AW25" s="179">
        <f t="shared" si="74"/>
        <v>6.8529999999999998</v>
      </c>
      <c r="AX25" s="179">
        <f t="shared" ref="AX25:AX32" si="75">AV25+AW25</f>
        <v>29.414000000000001</v>
      </c>
      <c r="AY25" s="179"/>
      <c r="AZ25" s="179"/>
      <c r="BA25" s="179"/>
      <c r="BB25" s="187"/>
      <c r="BC25" s="179"/>
      <c r="BD25" s="179"/>
      <c r="BE25" s="187">
        <v>81</v>
      </c>
      <c r="BF25" s="179"/>
      <c r="BG25" s="179"/>
      <c r="BH25" s="179"/>
      <c r="BI25" s="189">
        <f>2*MIN(BE24,BE26)</f>
        <v>91.8</v>
      </c>
      <c r="BJ25" s="76" t="str">
        <f>IF(BE25&lt;=BI25,"OK","Pbm")</f>
        <v>OK</v>
      </c>
    </row>
    <row r="26" spans="1:63" x14ac:dyDescent="0.35">
      <c r="A26" s="228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4"/>
        <v>0.1101665964168759</v>
      </c>
      <c r="N26" s="10">
        <f t="shared" si="5"/>
        <v>1.28</v>
      </c>
      <c r="O26" s="69">
        <f t="shared" si="5"/>
        <v>0.14101324341360116</v>
      </c>
      <c r="P26" s="11">
        <f t="shared" si="6"/>
        <v>36.450477101104894</v>
      </c>
      <c r="Q26" s="37">
        <f t="shared" si="7"/>
        <v>73.042784852408644</v>
      </c>
      <c r="R26" s="166"/>
      <c r="S26" s="167"/>
      <c r="T26" s="228"/>
      <c r="U26" s="120" t="s">
        <v>4</v>
      </c>
      <c r="V26" s="64" t="s">
        <v>134</v>
      </c>
      <c r="W26" s="69">
        <f t="shared" si="71"/>
        <v>10.3</v>
      </c>
      <c r="X26" s="79">
        <f>W26+(W27+W25)/2</f>
        <v>20.36</v>
      </c>
      <c r="Y26" s="79">
        <f>O26+(O27+O25)/2</f>
        <v>5.8673466194155219</v>
      </c>
      <c r="Z26" s="80">
        <f>X26/Y26</f>
        <v>3.4700523627881674</v>
      </c>
      <c r="AA26" s="141">
        <v>0</v>
      </c>
      <c r="AB26" s="79">
        <f t="shared" si="72"/>
        <v>0</v>
      </c>
      <c r="AC26" s="79">
        <f>X26+AB26+(AB25+AB27)/2</f>
        <v>20.36</v>
      </c>
      <c r="AD26" s="108">
        <f>AC26/Y26</f>
        <v>3.4700523627881674</v>
      </c>
      <c r="AE26">
        <v>1</v>
      </c>
      <c r="AF26">
        <f t="shared" si="1"/>
        <v>1.28</v>
      </c>
      <c r="AG26">
        <f t="shared" si="9"/>
        <v>1.28</v>
      </c>
      <c r="AH26">
        <f t="shared" si="10"/>
        <v>0.14101324341360116</v>
      </c>
      <c r="AI26">
        <f t="shared" si="11"/>
        <v>20</v>
      </c>
      <c r="AJ26">
        <v>20</v>
      </c>
      <c r="AK26">
        <v>454</v>
      </c>
      <c r="AL26">
        <f t="shared" si="12"/>
        <v>6.2500000000000001E-4</v>
      </c>
      <c r="AM26">
        <f t="shared" si="13"/>
        <v>7.8149429333221332E-4</v>
      </c>
      <c r="AN26">
        <f t="shared" si="14"/>
        <v>4.4750995622262977</v>
      </c>
      <c r="AO26">
        <f t="shared" si="15"/>
        <v>1</v>
      </c>
      <c r="AP26">
        <f t="shared" si="16"/>
        <v>6.2519543466577066E-4</v>
      </c>
      <c r="AQ26">
        <f t="shared" si="17"/>
        <v>2.7541649104218973E-5</v>
      </c>
      <c r="AR26">
        <f t="shared" si="18"/>
        <v>0.1101665964168759</v>
      </c>
      <c r="AS26" t="str">
        <f>IF((0.63*Y26-X26)&lt;=0,"",0.63*Y26-X26)</f>
        <v/>
      </c>
      <c r="AT26">
        <v>0</v>
      </c>
      <c r="AU26" s="184">
        <f>'Files B-Middle strip HS'!AB26</f>
        <v>0</v>
      </c>
      <c r="AV26" s="180">
        <f t="shared" si="73"/>
        <v>0.75007999999999997</v>
      </c>
      <c r="AW26" s="180">
        <f t="shared" si="74"/>
        <v>0.22783999999999999</v>
      </c>
      <c r="AX26" s="180">
        <f t="shared" si="75"/>
        <v>0.9779199999999999</v>
      </c>
      <c r="AY26" s="180">
        <f>N26+(N25+N27)/2</f>
        <v>48.58</v>
      </c>
      <c r="AZ26" s="180">
        <f>(AV26+AW26)+(AV27+AW27+AV25+AW25)/2</f>
        <v>37.115119999999997</v>
      </c>
      <c r="BA26" s="185">
        <f>AY26/AZ26</f>
        <v>1.3089005235602094</v>
      </c>
      <c r="BB26" s="187"/>
      <c r="BC26" s="180">
        <f>BB26+(BB25+BB27)/2</f>
        <v>0</v>
      </c>
      <c r="BD26" s="185">
        <f>BC26/$AZ26</f>
        <v>0</v>
      </c>
      <c r="BE26" s="187">
        <v>45.9</v>
      </c>
      <c r="BF26" s="180">
        <f>BE26+(BE25+BE27)/2</f>
        <v>126.9</v>
      </c>
      <c r="BG26" s="185">
        <f>BF26/$AY26</f>
        <v>2.6121860848085636</v>
      </c>
      <c r="BH26" s="185">
        <f>BE26/$AY26</f>
        <v>0.94483326471799089</v>
      </c>
      <c r="BI26" s="188">
        <f>1.1*AY26/3</f>
        <v>17.812666666666669</v>
      </c>
      <c r="BJ26" s="76" t="str">
        <f t="shared" ref="BJ26" si="76">IF(BE26&gt;=BI26,"OK","Pbm")</f>
        <v>OK</v>
      </c>
      <c r="BK26" s="190">
        <f>(1.1*AY26-BE26)</f>
        <v>7.5380000000000038</v>
      </c>
    </row>
    <row r="27" spans="1:63" x14ac:dyDescent="0.35">
      <c r="A27" s="228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4"/>
        <v>6.189676382751669</v>
      </c>
      <c r="N27" s="16">
        <f t="shared" si="5"/>
        <v>56.1</v>
      </c>
      <c r="O27" s="68">
        <f t="shared" si="5"/>
        <v>6.8086440210268364</v>
      </c>
      <c r="P27" s="17">
        <f t="shared" si="6"/>
        <v>1.4775335542484149</v>
      </c>
      <c r="Q27" s="40">
        <f t="shared" si="7"/>
        <v>1.4775335542484149</v>
      </c>
      <c r="R27" s="166"/>
      <c r="S27" s="167"/>
      <c r="T27" s="228"/>
      <c r="U27" s="119" t="s">
        <v>5</v>
      </c>
      <c r="V27" s="63" t="s">
        <v>134</v>
      </c>
      <c r="W27" s="68">
        <f t="shared" si="71"/>
        <v>10.06</v>
      </c>
      <c r="X27" s="81"/>
      <c r="Y27" s="81"/>
      <c r="Z27" s="81"/>
      <c r="AA27" s="141">
        <v>0</v>
      </c>
      <c r="AB27" s="79">
        <f t="shared" si="72"/>
        <v>0</v>
      </c>
      <c r="AC27" s="81"/>
      <c r="AD27" s="107"/>
      <c r="AE27">
        <v>0</v>
      </c>
      <c r="AF27">
        <f t="shared" si="1"/>
        <v>1.1000000000000001</v>
      </c>
      <c r="AG27">
        <f t="shared" si="9"/>
        <v>56.1</v>
      </c>
      <c r="AH27">
        <f t="shared" si="10"/>
        <v>6.8086440210268364</v>
      </c>
      <c r="AI27">
        <f t="shared" si="11"/>
        <v>18.5</v>
      </c>
      <c r="AJ27">
        <v>20</v>
      </c>
      <c r="AK27">
        <v>454</v>
      </c>
      <c r="AL27">
        <f t="shared" si="12"/>
        <v>3.7253469685902117E-2</v>
      </c>
      <c r="AM27">
        <f t="shared" si="13"/>
        <v>4.7468126313669895E-2</v>
      </c>
      <c r="AN27">
        <f t="shared" si="14"/>
        <v>7.0233687672270062E-2</v>
      </c>
      <c r="AO27">
        <f t="shared" si="15"/>
        <v>1</v>
      </c>
      <c r="AP27">
        <f t="shared" si="16"/>
        <v>3.7974501050935916E-2</v>
      </c>
      <c r="AQ27">
        <f t="shared" si="17"/>
        <v>1.6728855088518025E-3</v>
      </c>
      <c r="AR27">
        <f t="shared" si="18"/>
        <v>6.189676382751669</v>
      </c>
      <c r="AT27">
        <v>3</v>
      </c>
      <c r="AU27" s="79">
        <f>'Files B-Middle strip HS'!AB27</f>
        <v>0</v>
      </c>
      <c r="AV27" s="179">
        <f t="shared" si="73"/>
        <v>32.874600000000001</v>
      </c>
      <c r="AW27" s="179">
        <f t="shared" si="74"/>
        <v>9.9857999999999993</v>
      </c>
      <c r="AX27" s="179">
        <f t="shared" si="75"/>
        <v>42.860399999999998</v>
      </c>
      <c r="AY27" s="179"/>
      <c r="AZ27" s="179"/>
      <c r="BA27" s="179"/>
      <c r="BB27" s="187"/>
      <c r="BC27" s="179"/>
      <c r="BD27" s="179"/>
      <c r="BE27" s="187">
        <v>81</v>
      </c>
      <c r="BF27" s="179"/>
      <c r="BG27" s="179"/>
      <c r="BH27" s="179"/>
      <c r="BI27" s="189">
        <f>2*MIN(BE26,BE28)</f>
        <v>91.8</v>
      </c>
      <c r="BJ27" s="76" t="str">
        <f t="shared" ref="BJ27" si="77">IF(BE27&lt;=BI27,"OK","Pbm")</f>
        <v>OK</v>
      </c>
    </row>
    <row r="28" spans="1:63" x14ac:dyDescent="0.35">
      <c r="A28" s="228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4"/>
        <v>6.2792817446175428</v>
      </c>
      <c r="N28" s="10">
        <f t="shared" si="5"/>
        <v>71.680000000000007</v>
      </c>
      <c r="O28" s="69">
        <f t="shared" si="5"/>
        <v>8.0374806331104551</v>
      </c>
      <c r="P28" s="11">
        <f t="shared" si="6"/>
        <v>0.95801163965233072</v>
      </c>
      <c r="Q28" s="37">
        <f t="shared" si="7"/>
        <v>0.95801163965233072</v>
      </c>
      <c r="R28" s="166"/>
      <c r="S28" s="167"/>
      <c r="T28" s="228"/>
      <c r="U28" s="120" t="s">
        <v>6</v>
      </c>
      <c r="V28" s="64" t="s">
        <v>134</v>
      </c>
      <c r="W28" s="69">
        <f t="shared" si="71"/>
        <v>7.7</v>
      </c>
      <c r="X28" s="79">
        <f>W28+(W29+W27)/2</f>
        <v>17.78</v>
      </c>
      <c r="Y28" s="79">
        <f>O28+(O29+O27)/2</f>
        <v>16.773591606461551</v>
      </c>
      <c r="Z28" s="80">
        <f>X28/Y28</f>
        <v>1.0599995765457149</v>
      </c>
      <c r="AA28" s="141">
        <v>2</v>
      </c>
      <c r="AB28" s="79">
        <f t="shared" si="72"/>
        <v>6.3779310344827582</v>
      </c>
      <c r="AC28" s="79">
        <f>X28+AB28+(AB27+AB29)/2</f>
        <v>24.157931034482758</v>
      </c>
      <c r="AD28" s="108">
        <f>AC28/Y28</f>
        <v>1.4402360330018169</v>
      </c>
      <c r="AE28">
        <v>1</v>
      </c>
      <c r="AF28">
        <f t="shared" si="1"/>
        <v>1.28</v>
      </c>
      <c r="AG28">
        <f t="shared" si="9"/>
        <v>71.680000000000007</v>
      </c>
      <c r="AH28">
        <f t="shared" si="10"/>
        <v>8.0374806331104551</v>
      </c>
      <c r="AI28">
        <f t="shared" si="11"/>
        <v>20</v>
      </c>
      <c r="AJ28">
        <v>20</v>
      </c>
      <c r="AK28">
        <v>454</v>
      </c>
      <c r="AL28">
        <f t="shared" si="12"/>
        <v>3.5000000000000003E-2</v>
      </c>
      <c r="AM28">
        <f t="shared" si="13"/>
        <v>4.4543654875880689E-2</v>
      </c>
      <c r="AN28">
        <f t="shared" si="14"/>
        <v>7.5074603043971719E-2</v>
      </c>
      <c r="AO28">
        <f t="shared" si="15"/>
        <v>1</v>
      </c>
      <c r="AP28">
        <f t="shared" si="16"/>
        <v>3.5634923900704552E-2</v>
      </c>
      <c r="AQ28">
        <f t="shared" si="17"/>
        <v>1.5698204361543856E-3</v>
      </c>
      <c r="AR28">
        <f t="shared" si="18"/>
        <v>6.2792817446175428</v>
      </c>
      <c r="AS28" t="str">
        <f t="shared" ref="AS28" si="78">IF((0.63*Y28-X28)&lt;=0,"",0.63*Y28-X28)</f>
        <v/>
      </c>
      <c r="AT28">
        <v>2</v>
      </c>
      <c r="AU28" s="184">
        <f>'Files B-Middle strip HS'!AB28</f>
        <v>0</v>
      </c>
      <c r="AV28" s="180">
        <f t="shared" si="73"/>
        <v>42.004480000000001</v>
      </c>
      <c r="AW28" s="180">
        <f t="shared" si="74"/>
        <v>12.759040000000001</v>
      </c>
      <c r="AX28" s="180">
        <f t="shared" si="75"/>
        <v>54.76352</v>
      </c>
      <c r="AY28" s="180">
        <f t="shared" ref="AY28" si="79">N28+(N27+N29)/2</f>
        <v>143.18</v>
      </c>
      <c r="AZ28" s="180">
        <f t="shared" ref="AZ28" si="80">(AV28+AW28)+(AV29+AW29+AV27+AW27)/2</f>
        <v>109.38952</v>
      </c>
      <c r="BA28" s="185">
        <f t="shared" ref="BA28" si="81">AY28/AZ28</f>
        <v>1.3089005235602094</v>
      </c>
      <c r="BB28" s="187"/>
      <c r="BC28" s="180">
        <f t="shared" ref="BC28" si="82">BB28+(BB27+BB29)/2</f>
        <v>0</v>
      </c>
      <c r="BD28" s="185">
        <f>BC28/$AZ28</f>
        <v>0</v>
      </c>
      <c r="BE28" s="187">
        <v>122.8</v>
      </c>
      <c r="BF28" s="180">
        <f t="shared" ref="BF28" si="83">BE28+(BE27+BE29)/2</f>
        <v>203.95</v>
      </c>
      <c r="BG28" s="185">
        <f>BF28/$AY28</f>
        <v>1.4244307864226846</v>
      </c>
      <c r="BH28" s="185">
        <f>BE28/$AY28</f>
        <v>0.85766168459282022</v>
      </c>
      <c r="BI28" s="188">
        <f>1.1*AY28/3</f>
        <v>52.49933333333334</v>
      </c>
      <c r="BJ28" s="76" t="str">
        <f t="shared" ref="BJ28" si="84">IF(BE28&gt;=BI28,"OK","Pbm")</f>
        <v>OK</v>
      </c>
      <c r="BK28" s="190">
        <f t="shared" ref="BK28" si="85">(1.1*AY28-BE28)</f>
        <v>34.698000000000022</v>
      </c>
    </row>
    <row r="29" spans="1:63" x14ac:dyDescent="0.35">
      <c r="A29" s="228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4"/>
        <v>9.6941617506139561</v>
      </c>
      <c r="N29" s="16">
        <f t="shared" si="5"/>
        <v>86.9</v>
      </c>
      <c r="O29" s="68">
        <f t="shared" si="5"/>
        <v>10.663577925675353</v>
      </c>
      <c r="P29" s="17">
        <f t="shared" si="6"/>
        <v>0.94714926550886902</v>
      </c>
      <c r="Q29" s="40">
        <f t="shared" si="7"/>
        <v>0.94714926550886902</v>
      </c>
      <c r="R29" s="166"/>
      <c r="S29" s="167"/>
      <c r="T29" s="228"/>
      <c r="U29" s="119" t="s">
        <v>7</v>
      </c>
      <c r="V29" s="63" t="s">
        <v>134</v>
      </c>
      <c r="W29" s="68">
        <f t="shared" si="71"/>
        <v>10.1</v>
      </c>
      <c r="X29" s="81"/>
      <c r="Y29" s="81"/>
      <c r="Z29" s="81"/>
      <c r="AA29" s="141">
        <v>0</v>
      </c>
      <c r="AB29" s="79">
        <f t="shared" si="72"/>
        <v>0</v>
      </c>
      <c r="AC29" s="81"/>
      <c r="AD29" s="107"/>
      <c r="AE29">
        <v>0</v>
      </c>
      <c r="AF29">
        <f t="shared" si="1"/>
        <v>1.1000000000000001</v>
      </c>
      <c r="AG29">
        <f t="shared" si="9"/>
        <v>86.9</v>
      </c>
      <c r="AH29">
        <f t="shared" si="10"/>
        <v>10.663577925675353</v>
      </c>
      <c r="AI29">
        <f t="shared" si="11"/>
        <v>18.5</v>
      </c>
      <c r="AJ29">
        <v>20</v>
      </c>
      <c r="AK29">
        <v>454</v>
      </c>
      <c r="AL29">
        <f t="shared" si="12"/>
        <v>5.7706355003652302E-2</v>
      </c>
      <c r="AM29">
        <f t="shared" si="13"/>
        <v>7.4343740452343515E-2</v>
      </c>
      <c r="AN29">
        <f t="shared" si="14"/>
        <v>4.3578610501762434E-2</v>
      </c>
      <c r="AO29">
        <f t="shared" si="15"/>
        <v>1</v>
      </c>
      <c r="AP29">
        <f t="shared" si="16"/>
        <v>5.9474992361874812E-2</v>
      </c>
      <c r="AQ29">
        <f t="shared" si="17"/>
        <v>2.6200437163821505E-3</v>
      </c>
      <c r="AR29">
        <f t="shared" si="18"/>
        <v>9.6941617506139561</v>
      </c>
      <c r="AT29">
        <v>0</v>
      </c>
      <c r="AU29" s="79">
        <f>'Files B-Middle strip HS'!AB29</f>
        <v>0</v>
      </c>
      <c r="AV29" s="179">
        <f t="shared" si="73"/>
        <v>50.923400000000001</v>
      </c>
      <c r="AW29" s="179">
        <f t="shared" si="74"/>
        <v>15.4682</v>
      </c>
      <c r="AX29" s="179">
        <f t="shared" si="75"/>
        <v>66.391599999999997</v>
      </c>
      <c r="AY29" s="179"/>
      <c r="AZ29" s="179"/>
      <c r="BA29" s="179"/>
      <c r="BB29" s="187"/>
      <c r="BC29" s="179"/>
      <c r="BD29" s="179"/>
      <c r="BE29" s="187">
        <v>81.3</v>
      </c>
      <c r="BF29" s="179"/>
      <c r="BG29" s="179"/>
      <c r="BH29" s="179"/>
      <c r="BI29" s="189">
        <f>2*MIN(BE28,BE30)</f>
        <v>198.6</v>
      </c>
      <c r="BJ29" s="76" t="str">
        <f t="shared" ref="BJ29" si="86">IF(BE29&lt;=BI29,"OK","Pbm")</f>
        <v>OK</v>
      </c>
    </row>
    <row r="30" spans="1:63" x14ac:dyDescent="0.35">
      <c r="A30" s="228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100</v>
      </c>
      <c r="K30" s="32">
        <v>5.14</v>
      </c>
      <c r="L30" s="10">
        <v>48</v>
      </c>
      <c r="M30" s="32">
        <f t="shared" si="4"/>
        <v>5.3681107518474453</v>
      </c>
      <c r="N30" s="10">
        <f t="shared" si="5"/>
        <v>61.44</v>
      </c>
      <c r="O30" s="69">
        <f t="shared" si="5"/>
        <v>6.8711817623647304</v>
      </c>
      <c r="P30" s="11">
        <f t="shared" si="6"/>
        <v>1.1206223712746075</v>
      </c>
      <c r="Q30" s="37">
        <f t="shared" si="7"/>
        <v>1.1206223712746075</v>
      </c>
      <c r="R30" s="170">
        <f>K30/O30</f>
        <v>0.74805181666902354</v>
      </c>
      <c r="S30" s="171" t="s">
        <v>145</v>
      </c>
      <c r="T30" s="228"/>
      <c r="U30" s="120" t="s">
        <v>8</v>
      </c>
      <c r="V30" s="64" t="s">
        <v>135</v>
      </c>
      <c r="W30" s="69">
        <f t="shared" si="71"/>
        <v>5.14</v>
      </c>
      <c r="X30" s="79">
        <f>W30+(W31+W29)/2</f>
        <v>15.239999999999998</v>
      </c>
      <c r="Y30" s="79">
        <f>O30+(O31+O29)/2</f>
        <v>16.15357379916658</v>
      </c>
      <c r="Z30" s="80">
        <f>X30/Y30</f>
        <v>0.94344447795114439</v>
      </c>
      <c r="AA30" s="141">
        <v>2</v>
      </c>
      <c r="AB30" s="79">
        <f t="shared" si="72"/>
        <v>6.3779310344827582</v>
      </c>
      <c r="AC30" s="79">
        <f>X30+AB30+(AB29+AB31)/2</f>
        <v>21.617931034482758</v>
      </c>
      <c r="AD30" s="108">
        <f>AC30/Y30</f>
        <v>1.3382754369561307</v>
      </c>
      <c r="AE30">
        <v>1</v>
      </c>
      <c r="AF30">
        <f t="shared" si="1"/>
        <v>1.28</v>
      </c>
      <c r="AG30">
        <f t="shared" si="9"/>
        <v>61.44</v>
      </c>
      <c r="AH30">
        <f t="shared" si="10"/>
        <v>6.8711817623647304</v>
      </c>
      <c r="AI30">
        <f t="shared" si="11"/>
        <v>20</v>
      </c>
      <c r="AJ30">
        <v>20</v>
      </c>
      <c r="AK30">
        <v>454</v>
      </c>
      <c r="AL30">
        <f t="shared" si="12"/>
        <v>0.03</v>
      </c>
      <c r="AM30">
        <f t="shared" si="13"/>
        <v>3.8080035645917804E-2</v>
      </c>
      <c r="AN30">
        <f t="shared" si="14"/>
        <v>8.8411678669218938E-2</v>
      </c>
      <c r="AO30">
        <f t="shared" si="15"/>
        <v>1</v>
      </c>
      <c r="AP30">
        <f t="shared" si="16"/>
        <v>3.0464028516734243E-2</v>
      </c>
      <c r="AQ30">
        <f t="shared" si="17"/>
        <v>1.3420276879618611E-3</v>
      </c>
      <c r="AR30">
        <f t="shared" si="18"/>
        <v>5.3681107518474453</v>
      </c>
      <c r="AS30" t="str">
        <f t="shared" ref="AS30" si="87">IF((0.63*Y30-X30)&lt;=0,"",0.63*Y30-X30)</f>
        <v/>
      </c>
      <c r="AT30">
        <v>2</v>
      </c>
      <c r="AU30" s="184">
        <f>'Files B-Middle strip HS'!AB30</f>
        <v>0</v>
      </c>
      <c r="AV30" s="180">
        <f t="shared" si="73"/>
        <v>36.003839999999997</v>
      </c>
      <c r="AW30" s="180">
        <f t="shared" si="74"/>
        <v>10.936319999999998</v>
      </c>
      <c r="AX30" s="180">
        <f t="shared" si="75"/>
        <v>46.940159999999992</v>
      </c>
      <c r="AY30" s="180">
        <f t="shared" ref="AY30" si="88">N30+(N29+N31)/2</f>
        <v>137.34</v>
      </c>
      <c r="AZ30" s="180">
        <f t="shared" ref="AZ30" si="89">(AV30+AW30)+(AV31+AW31+AV29+AW29)/2</f>
        <v>104.92775999999999</v>
      </c>
      <c r="BA30" s="185">
        <f t="shared" ref="BA30" si="90">AY30/AZ30</f>
        <v>1.3089005235602096</v>
      </c>
      <c r="BB30" s="187"/>
      <c r="BC30" s="180">
        <f t="shared" ref="BC30" si="91">BB30+(BB29+BB31)/2</f>
        <v>0</v>
      </c>
      <c r="BD30" s="185">
        <f>BC30/$AZ30</f>
        <v>0</v>
      </c>
      <c r="BE30" s="187">
        <v>99.3</v>
      </c>
      <c r="BF30" s="180">
        <f t="shared" ref="BF30" si="92">BE30+(BE29+BE31)/2</f>
        <v>180.6</v>
      </c>
      <c r="BG30" s="185">
        <f>BF30/$AY30</f>
        <v>1.3149847094801224</v>
      </c>
      <c r="BH30" s="185">
        <f>BE30/$AY30</f>
        <v>0.72302315421581476</v>
      </c>
      <c r="BI30" s="188">
        <f>1.1*AY30/3</f>
        <v>50.358000000000004</v>
      </c>
      <c r="BJ30" s="76" t="str">
        <f t="shared" ref="BJ30" si="93">IF(BE30&gt;=BI30,"OK","Pbm")</f>
        <v>OK</v>
      </c>
      <c r="BK30" s="190">
        <f t="shared" ref="BK30" si="94">(1.1*AY30-BE30)</f>
        <v>51.774000000000015</v>
      </c>
    </row>
    <row r="31" spans="1:63" x14ac:dyDescent="0.35">
      <c r="A31" s="228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4"/>
        <v>7.1829146799348553</v>
      </c>
      <c r="N31" s="16">
        <f t="shared" si="5"/>
        <v>64.900000000000006</v>
      </c>
      <c r="O31" s="68">
        <f t="shared" si="5"/>
        <v>7.9012061479283417</v>
      </c>
      <c r="P31" s="17">
        <f t="shared" si="6"/>
        <v>1.2782858478699699</v>
      </c>
      <c r="Q31" s="40">
        <f t="shared" si="7"/>
        <v>1.2782858478699699</v>
      </c>
      <c r="R31" s="166"/>
      <c r="S31" s="167"/>
      <c r="T31" s="228"/>
      <c r="U31" s="119" t="s">
        <v>9</v>
      </c>
      <c r="V31" s="63" t="s">
        <v>134</v>
      </c>
      <c r="W31" s="68">
        <f t="shared" si="71"/>
        <v>10.1</v>
      </c>
      <c r="X31" s="81"/>
      <c r="Y31" s="81"/>
      <c r="Z31" s="81"/>
      <c r="AA31" s="141">
        <v>0</v>
      </c>
      <c r="AB31" s="79">
        <f t="shared" si="72"/>
        <v>0</v>
      </c>
      <c r="AC31" s="81"/>
      <c r="AD31" s="107"/>
      <c r="AE31">
        <v>0</v>
      </c>
      <c r="AF31">
        <f t="shared" si="1"/>
        <v>1.1000000000000001</v>
      </c>
      <c r="AG31">
        <f t="shared" si="9"/>
        <v>64.900000000000006</v>
      </c>
      <c r="AH31">
        <f t="shared" si="10"/>
        <v>7.9012061479283417</v>
      </c>
      <c r="AI31">
        <f t="shared" si="11"/>
        <v>18.5</v>
      </c>
      <c r="AJ31">
        <v>20</v>
      </c>
      <c r="AK31">
        <v>454</v>
      </c>
      <c r="AL31">
        <f t="shared" si="12"/>
        <v>4.3097151205259317E-2</v>
      </c>
      <c r="AM31">
        <f t="shared" si="13"/>
        <v>5.5085190281932844E-2</v>
      </c>
      <c r="AN31">
        <f t="shared" si="14"/>
        <v>6.0037948804144377E-2</v>
      </c>
      <c r="AO31">
        <f t="shared" si="15"/>
        <v>1</v>
      </c>
      <c r="AP31">
        <f t="shared" si="16"/>
        <v>4.4068152225546275E-2</v>
      </c>
      <c r="AQ31">
        <f t="shared" si="17"/>
        <v>1.9413282918742854E-3</v>
      </c>
      <c r="AR31">
        <f t="shared" si="18"/>
        <v>7.1829146799348553</v>
      </c>
      <c r="AT31">
        <v>0</v>
      </c>
      <c r="AU31" s="79">
        <f>'Files B-Middle strip HS'!AB31</f>
        <v>0</v>
      </c>
      <c r="AV31" s="179">
        <f t="shared" si="73"/>
        <v>38.031399999999998</v>
      </c>
      <c r="AW31" s="179">
        <f t="shared" si="74"/>
        <v>11.552200000000001</v>
      </c>
      <c r="AX31" s="179">
        <f t="shared" si="75"/>
        <v>49.583599999999997</v>
      </c>
      <c r="AY31" s="179"/>
      <c r="AZ31" s="179"/>
      <c r="BA31" s="179"/>
      <c r="BB31" s="187"/>
      <c r="BC31" s="179"/>
      <c r="BD31" s="179"/>
      <c r="BE31" s="187">
        <v>81.3</v>
      </c>
      <c r="BF31" s="179"/>
      <c r="BG31" s="179"/>
      <c r="BH31" s="179"/>
      <c r="BI31" s="189">
        <f>2*MIN(BE30,BE32)</f>
        <v>136.6</v>
      </c>
      <c r="BJ31" s="76" t="str">
        <f t="shared" ref="BJ31" si="95">IF(BE31&lt;=BI31,"OK","Pbm")</f>
        <v>OK</v>
      </c>
    </row>
    <row r="32" spans="1:63" x14ac:dyDescent="0.35">
      <c r="A32" s="228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4"/>
        <v>3.1111656001013244</v>
      </c>
      <c r="N32" s="10">
        <f t="shared" si="5"/>
        <v>35.840000000000003</v>
      </c>
      <c r="O32" s="69">
        <f t="shared" si="5"/>
        <v>3.9822919681296951</v>
      </c>
      <c r="P32" s="11">
        <f t="shared" si="6"/>
        <v>1.933559885016755</v>
      </c>
      <c r="Q32" s="37">
        <f t="shared" si="7"/>
        <v>1.933559885016755</v>
      </c>
      <c r="R32" s="168"/>
      <c r="S32" s="169"/>
      <c r="T32" s="228"/>
      <c r="U32" s="120" t="s">
        <v>10</v>
      </c>
      <c r="V32" s="64" t="s">
        <v>134</v>
      </c>
      <c r="W32" s="69">
        <f t="shared" si="71"/>
        <v>7.7</v>
      </c>
      <c r="X32" s="79">
        <f>W32+W31/2</f>
        <v>12.75</v>
      </c>
      <c r="Y32" s="79">
        <f>O32+O31/2</f>
        <v>7.9328950420938664</v>
      </c>
      <c r="Z32" s="80">
        <f>X32/Y32</f>
        <v>1.6072316515402518</v>
      </c>
      <c r="AA32" s="141">
        <v>0</v>
      </c>
      <c r="AB32" s="79">
        <f t="shared" si="72"/>
        <v>0</v>
      </c>
      <c r="AC32" s="79">
        <f>X32+AB32+AB31/2</f>
        <v>12.75</v>
      </c>
      <c r="AD32" s="108">
        <f>AC32/Y32</f>
        <v>1.6072316515402518</v>
      </c>
      <c r="AE32">
        <v>1</v>
      </c>
      <c r="AF32">
        <f t="shared" si="1"/>
        <v>1.28</v>
      </c>
      <c r="AG32">
        <f t="shared" si="9"/>
        <v>35.840000000000003</v>
      </c>
      <c r="AH32">
        <f t="shared" si="10"/>
        <v>3.9822919681296951</v>
      </c>
      <c r="AI32">
        <f t="shared" si="11"/>
        <v>20</v>
      </c>
      <c r="AJ32">
        <v>20</v>
      </c>
      <c r="AK32">
        <v>454</v>
      </c>
      <c r="AL32">
        <f t="shared" si="12"/>
        <v>1.7500000000000002E-2</v>
      </c>
      <c r="AM32">
        <f t="shared" si="13"/>
        <v>2.2069830975718768E-2</v>
      </c>
      <c r="AN32">
        <f t="shared" si="14"/>
        <v>0.15508753081755364</v>
      </c>
      <c r="AO32">
        <f t="shared" si="15"/>
        <v>1</v>
      </c>
      <c r="AP32">
        <f t="shared" si="16"/>
        <v>1.7655864780575015E-2</v>
      </c>
      <c r="AQ32">
        <f t="shared" si="17"/>
        <v>7.7779140002533112E-4</v>
      </c>
      <c r="AR32">
        <f t="shared" si="18"/>
        <v>3.1111656001013244</v>
      </c>
      <c r="AS32" t="str">
        <f t="shared" ref="AS32" si="96">IF((0.63*Y32-X32)&lt;=0,"",0.63*Y32-X32)</f>
        <v/>
      </c>
      <c r="AT32">
        <v>0</v>
      </c>
      <c r="AU32" s="184">
        <f>'Files B-Middle strip HS'!AB32</f>
        <v>0</v>
      </c>
      <c r="AV32" s="180">
        <f t="shared" si="73"/>
        <v>21.00224</v>
      </c>
      <c r="AW32" s="180">
        <f t="shared" si="74"/>
        <v>6.3795200000000003</v>
      </c>
      <c r="AX32" s="180">
        <f t="shared" si="75"/>
        <v>27.38176</v>
      </c>
      <c r="AY32" s="180">
        <f>N32+N31/2</f>
        <v>68.290000000000006</v>
      </c>
      <c r="AZ32" s="180">
        <f>(AV32+AW32)+(AV31+AW31)/2</f>
        <v>52.173559999999995</v>
      </c>
      <c r="BA32" s="185">
        <f t="shared" ref="BA32" si="97">AY32/AZ32</f>
        <v>1.3089005235602096</v>
      </c>
      <c r="BB32" s="187"/>
      <c r="BC32" s="180">
        <f>BB32+BB31/2</f>
        <v>0</v>
      </c>
      <c r="BD32" s="185">
        <f>BC32/$AZ32</f>
        <v>0</v>
      </c>
      <c r="BE32" s="187">
        <v>68.3</v>
      </c>
      <c r="BF32" s="180">
        <f>BE32+BE31/2</f>
        <v>108.94999999999999</v>
      </c>
      <c r="BG32" s="185">
        <f>BF32/$AY32</f>
        <v>1.595401962219944</v>
      </c>
      <c r="BH32" s="185">
        <f>BE32/$AY32</f>
        <v>1.0001464343242055</v>
      </c>
      <c r="BI32" s="188">
        <f>1.15*AY32/2</f>
        <v>39.266750000000002</v>
      </c>
      <c r="BJ32" s="76" t="str">
        <f t="shared" ref="BJ32" si="98">IF(BE32&gt;=BI32,"OK","Pbm")</f>
        <v>OK</v>
      </c>
      <c r="BK32" s="190">
        <f>2*(1.15*AY32-BE32)</f>
        <v>20.467000000000013</v>
      </c>
    </row>
    <row r="33" spans="1:63" s="44" customFormat="1" ht="15" thickBot="1" x14ac:dyDescent="0.4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4"/>
        <v>#DIV/0!</v>
      </c>
      <c r="N33" s="57">
        <f t="shared" si="5"/>
        <v>0</v>
      </c>
      <c r="O33" s="70" t="e">
        <f t="shared" si="5"/>
        <v>#DIV/0!</v>
      </c>
      <c r="P33" s="59" t="e">
        <f t="shared" si="6"/>
        <v>#DIV/0!</v>
      </c>
      <c r="Q33" s="60" t="e">
        <f t="shared" si="7"/>
        <v>#DIV/0!</v>
      </c>
      <c r="R33" s="50"/>
      <c r="S33" s="51"/>
      <c r="T33" s="43"/>
      <c r="U33" s="121"/>
      <c r="V33" s="65"/>
      <c r="W33" s="65"/>
      <c r="X33" s="65"/>
      <c r="Y33" s="65"/>
      <c r="Z33" s="65"/>
      <c r="AA33" s="146"/>
      <c r="AB33" s="65"/>
      <c r="AC33" s="65"/>
      <c r="AD33" s="118"/>
      <c r="AE33" s="44">
        <v>0</v>
      </c>
      <c r="AF33" s="44">
        <f t="shared" si="1"/>
        <v>1.1000000000000001</v>
      </c>
      <c r="AG33" s="44">
        <f t="shared" si="9"/>
        <v>0</v>
      </c>
      <c r="AH33" s="44" t="e">
        <f t="shared" si="10"/>
        <v>#DIV/0!</v>
      </c>
      <c r="AI33" s="44">
        <f t="shared" si="11"/>
        <v>-0.5</v>
      </c>
      <c r="AJ33" s="44">
        <v>20</v>
      </c>
      <c r="AK33" s="44">
        <v>454</v>
      </c>
      <c r="AL33" s="44" t="e">
        <f t="shared" si="12"/>
        <v>#DIV/0!</v>
      </c>
      <c r="AM33" s="44" t="e">
        <f t="shared" si="13"/>
        <v>#DIV/0!</v>
      </c>
      <c r="AN33" s="44" t="e">
        <f t="shared" si="14"/>
        <v>#DIV/0!</v>
      </c>
      <c r="AO33" s="44" t="e">
        <f t="shared" si="15"/>
        <v>#DIV/0!</v>
      </c>
      <c r="AP33" s="44" t="e">
        <f t="shared" si="16"/>
        <v>#DIV/0!</v>
      </c>
      <c r="AQ33" s="44" t="e">
        <f t="shared" si="17"/>
        <v>#DIV/0!</v>
      </c>
      <c r="AR33" s="44" t="e">
        <f t="shared" si="18"/>
        <v>#DIV/0!</v>
      </c>
    </row>
    <row r="34" spans="1:63" x14ac:dyDescent="0.35">
      <c r="A34" s="227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4"/>
        <v>0.55115333430528757</v>
      </c>
      <c r="N34" s="10">
        <f t="shared" si="5"/>
        <v>6.4</v>
      </c>
      <c r="O34" s="69">
        <f t="shared" si="5"/>
        <v>0.70547626791076812</v>
      </c>
      <c r="P34" s="11">
        <f t="shared" si="6"/>
        <v>6.3503199239675228</v>
      </c>
      <c r="Q34" s="37">
        <f t="shared" si="7"/>
        <v>6.3503199239675228</v>
      </c>
      <c r="R34" s="155"/>
      <c r="S34" s="156"/>
      <c r="T34" s="227" t="s">
        <v>97</v>
      </c>
      <c r="U34" s="120" t="s">
        <v>2</v>
      </c>
      <c r="V34" s="64" t="s">
        <v>134</v>
      </c>
      <c r="W34" s="69">
        <f t="shared" ref="W34:W42" si="99">IF(V34=0,G34,IF(V34="A",I34,K34))</f>
        <v>4.4800000000000004</v>
      </c>
      <c r="X34" s="79">
        <f>W34+W35/2</f>
        <v>7.0449999999999999</v>
      </c>
      <c r="Y34" s="79">
        <f>O34+O35/2</f>
        <v>0.77097221683039108</v>
      </c>
      <c r="Z34" s="80">
        <f>X34/Y34</f>
        <v>9.1378130705711982</v>
      </c>
      <c r="AA34" s="141">
        <v>0</v>
      </c>
      <c r="AB34" s="79">
        <f t="shared" ref="AB34:AB42" si="100">AA34*$AB$1+AU34</f>
        <v>0</v>
      </c>
      <c r="AC34" s="79">
        <f>X34+AB34+AB35/2</f>
        <v>10.23396551724138</v>
      </c>
      <c r="AD34" s="108">
        <f>AC34/Y34</f>
        <v>13.274104168519974</v>
      </c>
      <c r="AE34">
        <v>1</v>
      </c>
      <c r="AF34">
        <f t="shared" si="1"/>
        <v>1.28</v>
      </c>
      <c r="AG34">
        <f t="shared" si="9"/>
        <v>6.4</v>
      </c>
      <c r="AH34">
        <f t="shared" si="10"/>
        <v>0.70547626791076812</v>
      </c>
      <c r="AI34">
        <f t="shared" si="11"/>
        <v>20</v>
      </c>
      <c r="AJ34">
        <v>20</v>
      </c>
      <c r="AK34">
        <v>454</v>
      </c>
      <c r="AL34">
        <f t="shared" si="12"/>
        <v>1.7857142857142857E-3</v>
      </c>
      <c r="AM34">
        <f t="shared" si="13"/>
        <v>2.2341394087017907E-3</v>
      </c>
      <c r="AN34">
        <f t="shared" si="14"/>
        <v>1.563098747762913</v>
      </c>
      <c r="AO34">
        <f t="shared" si="15"/>
        <v>1</v>
      </c>
      <c r="AP34">
        <f t="shared" si="16"/>
        <v>1.7873115269614326E-3</v>
      </c>
      <c r="AQ34">
        <f t="shared" si="17"/>
        <v>7.8736190615041085E-5</v>
      </c>
      <c r="AR34">
        <f t="shared" si="18"/>
        <v>0.55115333430528757</v>
      </c>
      <c r="AS34" t="str">
        <f>IF((0.63*Y34-X34)&lt;=0,"",0.63*Y34-X34)</f>
        <v/>
      </c>
      <c r="AT34">
        <v>0</v>
      </c>
      <c r="AU34" s="184">
        <f>'Files B-Middle strip HS'!AB34</f>
        <v>0</v>
      </c>
      <c r="AV34" s="180">
        <f t="shared" ref="AV34:AV42" si="101">N34*$AV$1</f>
        <v>3.7504</v>
      </c>
      <c r="AW34" s="180">
        <f t="shared" ref="AW34:AW42" si="102">N34*$AW$1</f>
        <v>1.1392</v>
      </c>
      <c r="AX34" s="180">
        <f>AV34+AW34</f>
        <v>4.8895999999999997</v>
      </c>
      <c r="AY34" s="180">
        <f>N34+N35/2</f>
        <v>6.95</v>
      </c>
      <c r="AZ34" s="180">
        <f>(AV34+AW34)+(AV35+AW35)/2</f>
        <v>5.3098000000000001</v>
      </c>
      <c r="BA34" s="185">
        <f>AY34/AZ34</f>
        <v>1.3089005235602094</v>
      </c>
      <c r="BB34" s="187"/>
      <c r="BC34" s="180">
        <f>BB34+BB35/2</f>
        <v>0</v>
      </c>
      <c r="BD34" s="185">
        <f>BC34/$AZ34</f>
        <v>0</v>
      </c>
      <c r="BE34" s="187">
        <v>40.9</v>
      </c>
      <c r="BF34" s="180">
        <f>BE34+BE35/2</f>
        <v>87.85</v>
      </c>
      <c r="BG34" s="185">
        <f>BF34/$AY34</f>
        <v>12.640287769784171</v>
      </c>
      <c r="BH34" s="185">
        <f>BE34/$AY34</f>
        <v>5.8848920863309351</v>
      </c>
      <c r="BI34" s="188">
        <f>1.15*AY34/2</f>
        <v>3.9962499999999999</v>
      </c>
      <c r="BJ34" s="76" t="str">
        <f>IF(BE34&gt;=BI34,"OK","Pbm")</f>
        <v>OK</v>
      </c>
      <c r="BK34" s="190">
        <f>2*(1.15*AY34-BE34)</f>
        <v>-65.814999999999998</v>
      </c>
    </row>
    <row r="35" spans="1:63" x14ac:dyDescent="0.35">
      <c r="A35" s="228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4"/>
        <v>0.11908354349022347</v>
      </c>
      <c r="N35" s="16">
        <f t="shared" si="5"/>
        <v>1.1000000000000001</v>
      </c>
      <c r="O35" s="68">
        <f t="shared" si="5"/>
        <v>0.13099189783924584</v>
      </c>
      <c r="P35" s="17">
        <f t="shared" si="6"/>
        <v>39.162727501631984</v>
      </c>
      <c r="Q35" s="40">
        <f t="shared" si="7"/>
        <v>39.162727501631984</v>
      </c>
      <c r="R35" s="157"/>
      <c r="S35" s="158"/>
      <c r="T35" s="228"/>
      <c r="U35" s="119" t="s">
        <v>3</v>
      </c>
      <c r="V35" s="63" t="s">
        <v>134</v>
      </c>
      <c r="W35" s="68">
        <f t="shared" si="99"/>
        <v>5.13</v>
      </c>
      <c r="X35" s="81"/>
      <c r="Y35" s="81"/>
      <c r="Z35" s="81"/>
      <c r="AA35" s="141">
        <v>2</v>
      </c>
      <c r="AB35" s="79">
        <f t="shared" si="100"/>
        <v>6.3779310344827582</v>
      </c>
      <c r="AC35" s="81"/>
      <c r="AD35" s="107"/>
      <c r="AE35">
        <v>0</v>
      </c>
      <c r="AF35">
        <f t="shared" si="1"/>
        <v>1.1000000000000001</v>
      </c>
      <c r="AG35">
        <f t="shared" si="9"/>
        <v>1.1000000000000001</v>
      </c>
      <c r="AH35">
        <f t="shared" si="10"/>
        <v>0.13099189783924584</v>
      </c>
      <c r="AI35">
        <f t="shared" si="11"/>
        <v>18.5</v>
      </c>
      <c r="AJ35">
        <v>20</v>
      </c>
      <c r="AK35">
        <v>454</v>
      </c>
      <c r="AL35">
        <f t="shared" si="12"/>
        <v>3.652300949598247E-4</v>
      </c>
      <c r="AM35">
        <f t="shared" si="13"/>
        <v>4.5662101980203929E-4</v>
      </c>
      <c r="AN35">
        <f t="shared" si="14"/>
        <v>7.6614997442460462</v>
      </c>
      <c r="AO35">
        <f t="shared" si="15"/>
        <v>1</v>
      </c>
      <c r="AP35">
        <f t="shared" si="16"/>
        <v>3.6529681584163143E-4</v>
      </c>
      <c r="AQ35">
        <f t="shared" si="17"/>
        <v>1.6092370741922091E-5</v>
      </c>
      <c r="AR35">
        <f t="shared" si="18"/>
        <v>0.11908354349022347</v>
      </c>
      <c r="AT35">
        <v>2</v>
      </c>
      <c r="AU35" s="79">
        <f>'Files B-Middle strip HS'!AB35</f>
        <v>0</v>
      </c>
      <c r="AV35" s="179">
        <f t="shared" si="101"/>
        <v>0.64460000000000006</v>
      </c>
      <c r="AW35" s="179">
        <f t="shared" si="102"/>
        <v>0.1958</v>
      </c>
      <c r="AX35" s="179">
        <f t="shared" ref="AX35:AX42" si="103">AV35+AW35</f>
        <v>0.84040000000000004</v>
      </c>
      <c r="AY35" s="179"/>
      <c r="AZ35" s="179"/>
      <c r="BA35" s="179"/>
      <c r="BB35" s="187"/>
      <c r="BC35" s="179"/>
      <c r="BD35" s="179"/>
      <c r="BE35" s="187">
        <v>93.9</v>
      </c>
      <c r="BF35" s="179"/>
      <c r="BG35" s="179"/>
      <c r="BH35" s="179"/>
      <c r="BI35" s="189">
        <f>2*MIN(BE34,BE36)</f>
        <v>81.8</v>
      </c>
      <c r="BJ35" s="76" t="str">
        <f>IF(BE35&lt;=BI35,"OK","Pbm")</f>
        <v>Pbm</v>
      </c>
    </row>
    <row r="36" spans="1:63" x14ac:dyDescent="0.35">
      <c r="A36" s="228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4"/>
        <v>5.5503139201845331</v>
      </c>
      <c r="N36" s="10">
        <f t="shared" si="5"/>
        <v>64</v>
      </c>
      <c r="O36" s="69">
        <f t="shared" si="5"/>
        <v>7.1044018178362025</v>
      </c>
      <c r="P36" s="11">
        <f t="shared" si="6"/>
        <v>0.72067995748013669</v>
      </c>
      <c r="Q36" s="37">
        <f t="shared" si="7"/>
        <v>2.1676701846082236</v>
      </c>
      <c r="R36" s="157"/>
      <c r="S36" s="158"/>
      <c r="T36" s="228"/>
      <c r="U36" s="120" t="s">
        <v>4</v>
      </c>
      <c r="V36" s="64" t="s">
        <v>134</v>
      </c>
      <c r="W36" s="69">
        <f t="shared" si="99"/>
        <v>15.4</v>
      </c>
      <c r="X36" s="79">
        <f>W36+(W37+W35)/2</f>
        <v>20.53</v>
      </c>
      <c r="Y36" s="79">
        <f>O36+(O37+O35)/2</f>
        <v>10.875289615277561</v>
      </c>
      <c r="Z36" s="80">
        <f>X36/Y36</f>
        <v>1.8877658183152699</v>
      </c>
      <c r="AA36" s="141">
        <v>0</v>
      </c>
      <c r="AB36" s="79">
        <f t="shared" si="100"/>
        <v>0</v>
      </c>
      <c r="AC36" s="79">
        <f>X36+AB36+(AB35+AB37)/2</f>
        <v>26.907931034482758</v>
      </c>
      <c r="AD36" s="108">
        <f>AC36/Y36</f>
        <v>2.4742266170716603</v>
      </c>
      <c r="AE36">
        <v>1</v>
      </c>
      <c r="AF36">
        <f t="shared" si="1"/>
        <v>1.28</v>
      </c>
      <c r="AG36">
        <f t="shared" si="9"/>
        <v>64</v>
      </c>
      <c r="AH36">
        <f t="shared" si="10"/>
        <v>7.1044018178362025</v>
      </c>
      <c r="AI36">
        <f t="shared" si="11"/>
        <v>20</v>
      </c>
      <c r="AJ36">
        <v>20</v>
      </c>
      <c r="AK36">
        <v>454</v>
      </c>
      <c r="AL36">
        <f t="shared" si="12"/>
        <v>1.5625E-2</v>
      </c>
      <c r="AM36">
        <f t="shared" si="13"/>
        <v>1.9686269685654512E-2</v>
      </c>
      <c r="AN36">
        <f t="shared" si="14"/>
        <v>0.17428888818893243</v>
      </c>
      <c r="AO36">
        <f t="shared" si="15"/>
        <v>1</v>
      </c>
      <c r="AP36">
        <f t="shared" si="16"/>
        <v>1.5749015748523609E-2</v>
      </c>
      <c r="AQ36">
        <f t="shared" si="17"/>
        <v>6.9378924002306652E-4</v>
      </c>
      <c r="AR36">
        <f t="shared" si="18"/>
        <v>5.5503139201845331</v>
      </c>
      <c r="AS36" t="str">
        <f>IF((0.63*Y36-X36)&lt;=0,"",0.63*Y36-X36)</f>
        <v/>
      </c>
      <c r="AT36">
        <v>0</v>
      </c>
      <c r="AU36" s="184">
        <f>'Files B-Middle strip HS'!AB36</f>
        <v>0</v>
      </c>
      <c r="AV36" s="180">
        <f t="shared" si="101"/>
        <v>37.503999999999998</v>
      </c>
      <c r="AW36" s="180">
        <f t="shared" si="102"/>
        <v>11.391999999999999</v>
      </c>
      <c r="AX36" s="180">
        <f t="shared" si="103"/>
        <v>48.896000000000001</v>
      </c>
      <c r="AY36" s="180">
        <f>N36+(N35+N37)/2</f>
        <v>95.350000000000009</v>
      </c>
      <c r="AZ36" s="180">
        <f>(AV36+AW36)+(AV37+AW37+AV35+AW35)/2</f>
        <v>72.847399999999993</v>
      </c>
      <c r="BA36" s="185">
        <f>AY36/AZ36</f>
        <v>1.3089005235602096</v>
      </c>
      <c r="BB36" s="187"/>
      <c r="BC36" s="180">
        <f>BB36+(BB35+BB37)/2</f>
        <v>0</v>
      </c>
      <c r="BD36" s="185">
        <f>BC36/$AZ36</f>
        <v>0</v>
      </c>
      <c r="BE36" s="187">
        <v>46</v>
      </c>
      <c r="BF36" s="180">
        <f>BE36+(BE35+BE37)/2</f>
        <v>139.9</v>
      </c>
      <c r="BG36" s="185">
        <f>BF36/$AY36</f>
        <v>1.4672260094389091</v>
      </c>
      <c r="BH36" s="185">
        <f>BE36/$AY36</f>
        <v>0.48243314105925533</v>
      </c>
      <c r="BI36" s="188">
        <f>1.1*AY36/3</f>
        <v>34.961666666666673</v>
      </c>
      <c r="BJ36" s="76" t="str">
        <f t="shared" ref="BJ36" si="104">IF(BE36&gt;=BI36,"OK","Pbm")</f>
        <v>OK</v>
      </c>
      <c r="BK36" s="190">
        <f>(1.1*AY36-BE36)</f>
        <v>58.885000000000019</v>
      </c>
    </row>
    <row r="37" spans="1:63" x14ac:dyDescent="0.35">
      <c r="A37" s="228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4"/>
        <v>6.737076088221337</v>
      </c>
      <c r="N37" s="16">
        <f t="shared" si="5"/>
        <v>61.600000000000009</v>
      </c>
      <c r="O37" s="68">
        <f t="shared" si="5"/>
        <v>7.4107836970434713</v>
      </c>
      <c r="P37" s="17">
        <f t="shared" si="6"/>
        <v>0.69223448014635902</v>
      </c>
      <c r="Q37" s="40">
        <f t="shared" si="7"/>
        <v>0.69223448014635902</v>
      </c>
      <c r="R37" s="157"/>
      <c r="S37" s="158"/>
      <c r="T37" s="228"/>
      <c r="U37" s="119" t="s">
        <v>5</v>
      </c>
      <c r="V37" s="63" t="s">
        <v>134</v>
      </c>
      <c r="W37" s="68">
        <f t="shared" si="99"/>
        <v>5.13</v>
      </c>
      <c r="X37" s="81"/>
      <c r="Y37" s="81"/>
      <c r="Z37" s="81"/>
      <c r="AA37" s="141">
        <v>2</v>
      </c>
      <c r="AB37" s="79">
        <f t="shared" si="100"/>
        <v>6.3779310344827582</v>
      </c>
      <c r="AC37" s="81"/>
      <c r="AD37" s="107"/>
      <c r="AE37">
        <v>0</v>
      </c>
      <c r="AF37">
        <f t="shared" si="1"/>
        <v>1.1000000000000001</v>
      </c>
      <c r="AG37">
        <f t="shared" si="9"/>
        <v>61.600000000000009</v>
      </c>
      <c r="AH37">
        <f t="shared" si="10"/>
        <v>7.4107836970434713</v>
      </c>
      <c r="AI37">
        <f t="shared" si="11"/>
        <v>18.5</v>
      </c>
      <c r="AJ37">
        <v>20</v>
      </c>
      <c r="AK37">
        <v>454</v>
      </c>
      <c r="AL37">
        <f t="shared" si="12"/>
        <v>2.0452885317750184E-2</v>
      </c>
      <c r="AM37">
        <f t="shared" si="13"/>
        <v>2.5833045135578436E-2</v>
      </c>
      <c r="AN37">
        <f t="shared" si="14"/>
        <v>0.13198538244837585</v>
      </c>
      <c r="AO37">
        <f t="shared" si="15"/>
        <v>1</v>
      </c>
      <c r="AP37">
        <f t="shared" si="16"/>
        <v>2.0666436108462749E-2</v>
      </c>
      <c r="AQ37">
        <f t="shared" si="17"/>
        <v>9.1041568759747801E-4</v>
      </c>
      <c r="AR37">
        <f t="shared" si="18"/>
        <v>6.737076088221337</v>
      </c>
      <c r="AT37">
        <v>2</v>
      </c>
      <c r="AU37" s="79">
        <f>'Files B-Middle strip HS'!AB37</f>
        <v>0</v>
      </c>
      <c r="AV37" s="179">
        <f t="shared" si="101"/>
        <v>36.0976</v>
      </c>
      <c r="AW37" s="179">
        <f t="shared" si="102"/>
        <v>10.9648</v>
      </c>
      <c r="AX37" s="179">
        <f t="shared" si="103"/>
        <v>47.062399999999997</v>
      </c>
      <c r="AY37" s="179"/>
      <c r="AZ37" s="179"/>
      <c r="BA37" s="179"/>
      <c r="BB37" s="187"/>
      <c r="BC37" s="179"/>
      <c r="BD37" s="179"/>
      <c r="BE37" s="187">
        <v>93.9</v>
      </c>
      <c r="BF37" s="179"/>
      <c r="BG37" s="179"/>
      <c r="BH37" s="179"/>
      <c r="BI37" s="189">
        <f>2*MIN(BE36,BE38)</f>
        <v>92</v>
      </c>
      <c r="BJ37" s="76" t="str">
        <f t="shared" ref="BJ37" si="105">IF(BE37&lt;=BI37,"OK","Pbm")</f>
        <v>Pbm</v>
      </c>
    </row>
    <row r="38" spans="1:63" x14ac:dyDescent="0.35">
      <c r="A38" s="228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4"/>
        <v>11.532297406993779</v>
      </c>
      <c r="N38" s="10">
        <f t="shared" si="5"/>
        <v>131.84</v>
      </c>
      <c r="O38" s="69">
        <f t="shared" si="5"/>
        <v>14.761340680952037</v>
      </c>
      <c r="P38" s="11">
        <f t="shared" si="6"/>
        <v>1.3901176352144564</v>
      </c>
      <c r="Q38" s="37">
        <f t="shared" si="7"/>
        <v>1.3901176352144564</v>
      </c>
      <c r="R38" s="157"/>
      <c r="S38" s="158"/>
      <c r="T38" s="228"/>
      <c r="U38" s="120" t="s">
        <v>6</v>
      </c>
      <c r="V38" s="64" t="s">
        <v>134</v>
      </c>
      <c r="W38" s="69">
        <f t="shared" si="99"/>
        <v>20.52</v>
      </c>
      <c r="X38" s="79">
        <f>W38+(W39+W37)/2</f>
        <v>25.65</v>
      </c>
      <c r="Y38" s="79">
        <f>O38+(O39+O37)/2</f>
        <v>23.649387634814303</v>
      </c>
      <c r="Z38" s="80">
        <f>X38/Y38</f>
        <v>1.0845946794089751</v>
      </c>
      <c r="AA38" s="141">
        <v>0</v>
      </c>
      <c r="AB38" s="79">
        <f t="shared" si="100"/>
        <v>0</v>
      </c>
      <c r="AC38" s="79">
        <f>X38+AB38+(AB37+AB39)/2</f>
        <v>32.027931034482755</v>
      </c>
      <c r="AD38" s="108">
        <f>AC38/Y38</f>
        <v>1.3542816215390874</v>
      </c>
      <c r="AE38">
        <v>1</v>
      </c>
      <c r="AF38">
        <f t="shared" si="1"/>
        <v>1.28</v>
      </c>
      <c r="AG38">
        <f t="shared" si="9"/>
        <v>131.84</v>
      </c>
      <c r="AH38">
        <f t="shared" si="10"/>
        <v>14.761340680952037</v>
      </c>
      <c r="AI38">
        <f t="shared" si="11"/>
        <v>20</v>
      </c>
      <c r="AJ38">
        <v>20</v>
      </c>
      <c r="AK38">
        <v>454</v>
      </c>
      <c r="AL38">
        <f t="shared" si="12"/>
        <v>3.2187500000000001E-2</v>
      </c>
      <c r="AM38">
        <f t="shared" si="13"/>
        <v>4.090361736543105E-2</v>
      </c>
      <c r="AN38">
        <f t="shared" si="14"/>
        <v>8.2067004226818369E-2</v>
      </c>
      <c r="AO38">
        <f t="shared" si="15"/>
        <v>1</v>
      </c>
      <c r="AP38">
        <f t="shared" si="16"/>
        <v>3.272289389234484E-2</v>
      </c>
      <c r="AQ38">
        <f t="shared" si="17"/>
        <v>1.4415371758742222E-3</v>
      </c>
      <c r="AR38">
        <f t="shared" si="18"/>
        <v>11.532297406993779</v>
      </c>
      <c r="AS38" t="str">
        <f t="shared" ref="AS38" si="106">IF((0.63*Y38-X38)&lt;=0,"",0.63*Y38-X38)</f>
        <v/>
      </c>
      <c r="AT38">
        <v>3</v>
      </c>
      <c r="AU38" s="184">
        <f>'Files B-Middle strip HS'!AB38</f>
        <v>0</v>
      </c>
      <c r="AV38" s="180">
        <f t="shared" si="101"/>
        <v>77.258240000000001</v>
      </c>
      <c r="AW38" s="180">
        <f t="shared" si="102"/>
        <v>23.46752</v>
      </c>
      <c r="AX38" s="180">
        <f t="shared" si="103"/>
        <v>100.72576000000001</v>
      </c>
      <c r="AY38" s="180">
        <f t="shared" ref="AY38" si="107">N38+(N37+N39)/2</f>
        <v>205.54000000000002</v>
      </c>
      <c r="AZ38" s="180">
        <f t="shared" ref="AZ38" si="108">(AV38+AW38)+(AV39+AW39+AV37+AW37)/2</f>
        <v>157.03256000000002</v>
      </c>
      <c r="BA38" s="185">
        <f t="shared" ref="BA38" si="109">AY38/AZ38</f>
        <v>1.3089005235602094</v>
      </c>
      <c r="BB38" s="187"/>
      <c r="BC38" s="180">
        <f t="shared" ref="BC38" si="110">BB38+(BB37+BB39)/2</f>
        <v>0</v>
      </c>
      <c r="BD38" s="185">
        <f>BC38/$AZ38</f>
        <v>0</v>
      </c>
      <c r="BE38" s="187">
        <v>180</v>
      </c>
      <c r="BF38" s="180">
        <f t="shared" ref="BF38" si="111">BE38+(BE37+BE39)/2</f>
        <v>273.89999999999998</v>
      </c>
      <c r="BG38" s="185">
        <f>BF38/$AY38</f>
        <v>1.3325873309331515</v>
      </c>
      <c r="BH38" s="185">
        <f>BE38/$AY38</f>
        <v>0.87574194803931105</v>
      </c>
      <c r="BI38" s="188">
        <f>1.1*AY38/3</f>
        <v>75.364666666666679</v>
      </c>
      <c r="BJ38" s="76" t="str">
        <f t="shared" ref="BJ38" si="112">IF(BE38&gt;=BI38,"OK","Pbm")</f>
        <v>OK</v>
      </c>
      <c r="BK38" s="190">
        <f t="shared" ref="BK38" si="113">(1.1*AY38-BE38)</f>
        <v>46.094000000000051</v>
      </c>
    </row>
    <row r="39" spans="1:63" x14ac:dyDescent="0.35">
      <c r="A39" s="228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4"/>
        <v>9.4230092824373255</v>
      </c>
      <c r="N39" s="16">
        <f t="shared" si="5"/>
        <v>85.800000000000011</v>
      </c>
      <c r="O39" s="68">
        <f t="shared" si="5"/>
        <v>10.365310210681059</v>
      </c>
      <c r="P39" s="17">
        <f t="shared" si="6"/>
        <v>0.49492006468978894</v>
      </c>
      <c r="Q39" s="40">
        <f t="shared" si="7"/>
        <v>0.49492006468978894</v>
      </c>
      <c r="R39" s="157"/>
      <c r="S39" s="158"/>
      <c r="T39" s="228"/>
      <c r="U39" s="119" t="s">
        <v>7</v>
      </c>
      <c r="V39" s="63" t="s">
        <v>134</v>
      </c>
      <c r="W39" s="68">
        <f t="shared" si="99"/>
        <v>5.13</v>
      </c>
      <c r="X39" s="81"/>
      <c r="Y39" s="81"/>
      <c r="Z39" s="81"/>
      <c r="AA39" s="141">
        <v>2</v>
      </c>
      <c r="AB39" s="79">
        <f t="shared" si="100"/>
        <v>6.3779310344827582</v>
      </c>
      <c r="AC39" s="81"/>
      <c r="AD39" s="107"/>
      <c r="AE39">
        <v>0</v>
      </c>
      <c r="AF39">
        <f t="shared" si="1"/>
        <v>1.1000000000000001</v>
      </c>
      <c r="AG39">
        <f t="shared" si="9"/>
        <v>85.800000000000011</v>
      </c>
      <c r="AH39">
        <f t="shared" si="10"/>
        <v>10.365310210681059</v>
      </c>
      <c r="AI39">
        <f t="shared" si="11"/>
        <v>18.5</v>
      </c>
      <c r="AJ39">
        <v>20</v>
      </c>
      <c r="AK39">
        <v>454</v>
      </c>
      <c r="AL39">
        <f t="shared" si="12"/>
        <v>2.8487947406866325E-2</v>
      </c>
      <c r="AM39">
        <f t="shared" si="13"/>
        <v>3.6132147079616095E-2</v>
      </c>
      <c r="AN39">
        <f t="shared" si="14"/>
        <v>9.3366648757070972E-2</v>
      </c>
      <c r="AO39">
        <f t="shared" si="15"/>
        <v>1</v>
      </c>
      <c r="AP39">
        <f t="shared" si="16"/>
        <v>2.8905717663692876E-2</v>
      </c>
      <c r="AQ39">
        <f t="shared" si="17"/>
        <v>1.2733796327618007E-3</v>
      </c>
      <c r="AR39">
        <f t="shared" si="18"/>
        <v>9.4230092824373255</v>
      </c>
      <c r="AT39">
        <v>2</v>
      </c>
      <c r="AU39" s="79">
        <f>'Files B-Middle strip HS'!AB39</f>
        <v>0</v>
      </c>
      <c r="AV39" s="179">
        <f t="shared" si="101"/>
        <v>50.278800000000004</v>
      </c>
      <c r="AW39" s="179">
        <f t="shared" si="102"/>
        <v>15.272400000000001</v>
      </c>
      <c r="AX39" s="179">
        <f t="shared" si="103"/>
        <v>65.551200000000009</v>
      </c>
      <c r="AY39" s="179"/>
      <c r="AZ39" s="179"/>
      <c r="BA39" s="179"/>
      <c r="BB39" s="187"/>
      <c r="BC39" s="179"/>
      <c r="BD39" s="179"/>
      <c r="BE39" s="187">
        <v>93.9</v>
      </c>
      <c r="BF39" s="179"/>
      <c r="BG39" s="179"/>
      <c r="BH39" s="179"/>
      <c r="BI39" s="189">
        <f>2*MIN(BE38,BE40)</f>
        <v>273</v>
      </c>
      <c r="BJ39" s="76" t="str">
        <f t="shared" ref="BJ39" si="114">IF(BE39&lt;=BI39,"OK","Pbm")</f>
        <v>OK</v>
      </c>
    </row>
    <row r="40" spans="1:63" x14ac:dyDescent="0.35">
      <c r="A40" s="228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149</v>
      </c>
      <c r="K40" s="32">
        <v>15.4</v>
      </c>
      <c r="L40" s="10">
        <v>95</v>
      </c>
      <c r="M40" s="32">
        <f t="shared" si="4"/>
        <v>10.622647730910616</v>
      </c>
      <c r="N40" s="10">
        <f t="shared" si="5"/>
        <v>121.60000000000001</v>
      </c>
      <c r="O40" s="69">
        <f t="shared" si="5"/>
        <v>13.59698909556559</v>
      </c>
      <c r="P40" s="11">
        <f t="shared" si="6"/>
        <v>1.5091576418703037</v>
      </c>
      <c r="Q40" s="37">
        <f t="shared" si="7"/>
        <v>1.5091576418703037</v>
      </c>
      <c r="R40" s="170">
        <f>K40/O40</f>
        <v>1.1326036883432105</v>
      </c>
      <c r="S40" s="171" t="s">
        <v>145</v>
      </c>
      <c r="T40" s="228"/>
      <c r="U40" s="120" t="s">
        <v>8</v>
      </c>
      <c r="V40" s="64" t="s">
        <v>135</v>
      </c>
      <c r="W40" s="69">
        <f t="shared" si="99"/>
        <v>15.4</v>
      </c>
      <c r="X40" s="79">
        <f>W40+(W41+W39)/2</f>
        <v>20.53</v>
      </c>
      <c r="Y40" s="79">
        <f>O40+(O41+O39)/2</f>
        <v>22.953722618950891</v>
      </c>
      <c r="Z40" s="80">
        <f>X40/Y40</f>
        <v>0.89440829885476469</v>
      </c>
      <c r="AA40" s="141">
        <v>0</v>
      </c>
      <c r="AB40" s="79">
        <f t="shared" si="100"/>
        <v>0</v>
      </c>
      <c r="AC40" s="79">
        <f>X40+AB40+(AB39+AB41)/2</f>
        <v>26.907931034482758</v>
      </c>
      <c r="AD40" s="108">
        <f>AC40/Y40</f>
        <v>1.1722687200318096</v>
      </c>
      <c r="AE40">
        <v>1</v>
      </c>
      <c r="AF40">
        <f t="shared" si="1"/>
        <v>1.28</v>
      </c>
      <c r="AG40">
        <f t="shared" si="9"/>
        <v>121.60000000000001</v>
      </c>
      <c r="AH40">
        <f t="shared" si="10"/>
        <v>13.59698909556559</v>
      </c>
      <c r="AI40">
        <f t="shared" si="11"/>
        <v>20</v>
      </c>
      <c r="AJ40">
        <v>20</v>
      </c>
      <c r="AK40">
        <v>454</v>
      </c>
      <c r="AL40">
        <f t="shared" si="12"/>
        <v>2.9687499999999999E-2</v>
      </c>
      <c r="AM40">
        <f t="shared" si="13"/>
        <v>3.7677203670573589E-2</v>
      </c>
      <c r="AN40">
        <f t="shared" si="14"/>
        <v>8.9394367389943746E-2</v>
      </c>
      <c r="AO40">
        <f t="shared" si="15"/>
        <v>1</v>
      </c>
      <c r="AP40">
        <f t="shared" si="16"/>
        <v>3.0141762936458871E-2</v>
      </c>
      <c r="AQ40">
        <f t="shared" si="17"/>
        <v>1.327830966363827E-3</v>
      </c>
      <c r="AR40">
        <f t="shared" si="18"/>
        <v>10.622647730910616</v>
      </c>
      <c r="AS40" t="str">
        <f t="shared" ref="AS40" si="115">IF((0.63*Y40-X40)&lt;=0,"",0.63*Y40-X40)</f>
        <v/>
      </c>
      <c r="AT40">
        <v>0</v>
      </c>
      <c r="AU40" s="184">
        <f>'Files B-Middle strip HS'!AB40</f>
        <v>0</v>
      </c>
      <c r="AV40" s="180">
        <f t="shared" si="101"/>
        <v>71.257599999999996</v>
      </c>
      <c r="AW40" s="180">
        <f t="shared" si="102"/>
        <v>21.6448</v>
      </c>
      <c r="AX40" s="180">
        <f t="shared" si="103"/>
        <v>92.9024</v>
      </c>
      <c r="AY40" s="180">
        <f t="shared" ref="AY40" si="116">N40+(N39+N41)/2</f>
        <v>199.15000000000003</v>
      </c>
      <c r="AZ40" s="180">
        <f t="shared" ref="AZ40" si="117">(AV40+AW40)+(AV41+AW41+AV39+AW39)/2</f>
        <v>152.1506</v>
      </c>
      <c r="BA40" s="185">
        <f t="shared" ref="BA40" si="118">AY40/AZ40</f>
        <v>1.3089005235602096</v>
      </c>
      <c r="BB40" s="187"/>
      <c r="BC40" s="180">
        <f t="shared" ref="BC40" si="119">BB40+(BB39+BB41)/2</f>
        <v>0</v>
      </c>
      <c r="BD40" s="185">
        <f>BC40/$AZ40</f>
        <v>0</v>
      </c>
      <c r="BE40" s="187">
        <v>136.5</v>
      </c>
      <c r="BF40" s="180">
        <f t="shared" ref="BF40" si="120">BE40+(BE39+BE41)/2</f>
        <v>230.4</v>
      </c>
      <c r="BG40" s="185">
        <f>BF40/$AY40</f>
        <v>1.1569168968114485</v>
      </c>
      <c r="BH40" s="185">
        <f>BE40/$AY40</f>
        <v>0.68541300527240756</v>
      </c>
      <c r="BI40" s="188">
        <f>1.1*AY40/3</f>
        <v>73.02166666666669</v>
      </c>
      <c r="BJ40" s="76" t="str">
        <f t="shared" ref="BJ40" si="121">IF(BE40&gt;=BI40,"OK","Pbm")</f>
        <v>OK</v>
      </c>
      <c r="BK40" s="190">
        <f t="shared" ref="BK40" si="122">(1.1*AY40-BE40)</f>
        <v>82.565000000000055</v>
      </c>
    </row>
    <row r="41" spans="1:63" x14ac:dyDescent="0.35">
      <c r="A41" s="228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4"/>
        <v>7.589233487354127</v>
      </c>
      <c r="N41" s="16">
        <f t="shared" si="5"/>
        <v>69.300000000000011</v>
      </c>
      <c r="O41" s="68">
        <f t="shared" si="5"/>
        <v>8.3481568360895402</v>
      </c>
      <c r="P41" s="17">
        <f t="shared" si="6"/>
        <v>0.61450690262822183</v>
      </c>
      <c r="Q41" s="40">
        <f t="shared" si="7"/>
        <v>0.61450690262822183</v>
      </c>
      <c r="R41" s="157"/>
      <c r="S41" s="158"/>
      <c r="T41" s="228"/>
      <c r="U41" s="119" t="s">
        <v>9</v>
      </c>
      <c r="V41" s="63" t="s">
        <v>134</v>
      </c>
      <c r="W41" s="68">
        <f t="shared" si="99"/>
        <v>5.13</v>
      </c>
      <c r="X41" s="81"/>
      <c r="Y41" s="81"/>
      <c r="Z41" s="81"/>
      <c r="AA41" s="141">
        <v>2</v>
      </c>
      <c r="AB41" s="79">
        <f t="shared" si="100"/>
        <v>6.3779310344827582</v>
      </c>
      <c r="AC41" s="81"/>
      <c r="AD41" s="107"/>
      <c r="AE41">
        <v>0</v>
      </c>
      <c r="AF41">
        <f t="shared" si="1"/>
        <v>1.1000000000000001</v>
      </c>
      <c r="AG41">
        <f t="shared" si="9"/>
        <v>69.300000000000011</v>
      </c>
      <c r="AH41">
        <f t="shared" si="10"/>
        <v>8.3481568360895402</v>
      </c>
      <c r="AI41">
        <f t="shared" si="11"/>
        <v>18.5</v>
      </c>
      <c r="AJ41">
        <v>20</v>
      </c>
      <c r="AK41">
        <v>454</v>
      </c>
      <c r="AL41">
        <f t="shared" si="12"/>
        <v>2.3009495982468955E-2</v>
      </c>
      <c r="AM41">
        <f t="shared" si="13"/>
        <v>2.9100608135631534E-2</v>
      </c>
      <c r="AN41">
        <f t="shared" si="14"/>
        <v>0.1167724006208829</v>
      </c>
      <c r="AO41">
        <f t="shared" si="15"/>
        <v>1</v>
      </c>
      <c r="AP41">
        <f t="shared" si="16"/>
        <v>2.3280486508505227E-2</v>
      </c>
      <c r="AQ41">
        <f t="shared" si="17"/>
        <v>1.0255720928856928E-3</v>
      </c>
      <c r="AR41">
        <f t="shared" si="18"/>
        <v>7.589233487354127</v>
      </c>
      <c r="AT41">
        <v>2</v>
      </c>
      <c r="AU41" s="79">
        <f>'Files B-Middle strip HS'!AB41</f>
        <v>0</v>
      </c>
      <c r="AV41" s="179">
        <f t="shared" si="101"/>
        <v>40.609800000000007</v>
      </c>
      <c r="AW41" s="179">
        <f t="shared" si="102"/>
        <v>12.335400000000002</v>
      </c>
      <c r="AX41" s="179">
        <f t="shared" si="103"/>
        <v>52.945200000000007</v>
      </c>
      <c r="AY41" s="179"/>
      <c r="AZ41" s="179"/>
      <c r="BA41" s="179"/>
      <c r="BB41" s="187"/>
      <c r="BC41" s="179"/>
      <c r="BD41" s="179"/>
      <c r="BE41" s="187">
        <v>93.9</v>
      </c>
      <c r="BF41" s="179"/>
      <c r="BG41" s="179"/>
      <c r="BH41" s="179"/>
      <c r="BI41" s="189">
        <f>2*MIN(BE40,BE42)</f>
        <v>273</v>
      </c>
      <c r="BJ41" s="76" t="str">
        <f t="shared" ref="BJ41" si="123">IF(BE41&lt;=BI41,"OK","Pbm")</f>
        <v>OK</v>
      </c>
    </row>
    <row r="42" spans="1:63" ht="15" thickBot="1" x14ac:dyDescent="0.4">
      <c r="A42" s="228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4"/>
        <v>9.1496081272571406</v>
      </c>
      <c r="N42" s="14">
        <f t="shared" si="5"/>
        <v>104.96000000000001</v>
      </c>
      <c r="O42" s="71">
        <f t="shared" si="5"/>
        <v>11.71149840288914</v>
      </c>
      <c r="P42" s="15">
        <f t="shared" si="6"/>
        <v>1.7521242196419433</v>
      </c>
      <c r="Q42" s="38">
        <f t="shared" si="7"/>
        <v>1.7521242196419433</v>
      </c>
      <c r="R42" s="159"/>
      <c r="S42" s="160"/>
      <c r="T42" s="229"/>
      <c r="U42" s="122" t="s">
        <v>10</v>
      </c>
      <c r="V42" s="67" t="s">
        <v>134</v>
      </c>
      <c r="W42" s="71">
        <f t="shared" si="99"/>
        <v>20.52</v>
      </c>
      <c r="X42" s="109">
        <f>W42+W41/2</f>
        <v>23.085000000000001</v>
      </c>
      <c r="Y42" s="109">
        <f>O42+O41/2</f>
        <v>15.88557682093391</v>
      </c>
      <c r="Z42" s="110">
        <f>X42/Y42</f>
        <v>1.4532050211471539</v>
      </c>
      <c r="AA42" s="144">
        <v>0</v>
      </c>
      <c r="AB42" s="109">
        <f t="shared" si="100"/>
        <v>0</v>
      </c>
      <c r="AC42" s="109">
        <f>X42+AB42+AB41/2</f>
        <v>26.273965517241379</v>
      </c>
      <c r="AD42" s="111">
        <f>AC42/Y42</f>
        <v>1.6539509904744358</v>
      </c>
      <c r="AE42">
        <v>1</v>
      </c>
      <c r="AF42">
        <f t="shared" si="1"/>
        <v>1.28</v>
      </c>
      <c r="AG42">
        <f t="shared" si="9"/>
        <v>104.96000000000001</v>
      </c>
      <c r="AH42">
        <f t="shared" si="10"/>
        <v>11.71149840288914</v>
      </c>
      <c r="AI42">
        <f t="shared" si="11"/>
        <v>20</v>
      </c>
      <c r="AJ42">
        <v>20</v>
      </c>
      <c r="AK42">
        <v>454</v>
      </c>
      <c r="AL42">
        <f t="shared" si="12"/>
        <v>2.5624999999999998E-2</v>
      </c>
      <c r="AM42">
        <f t="shared" si="13"/>
        <v>3.2452516326365172E-2</v>
      </c>
      <c r="AN42">
        <f t="shared" si="14"/>
        <v>0.10434988026202822</v>
      </c>
      <c r="AO42">
        <f t="shared" si="15"/>
        <v>1</v>
      </c>
      <c r="AP42">
        <f t="shared" si="16"/>
        <v>2.5962013061092137E-2</v>
      </c>
      <c r="AQ42">
        <f t="shared" si="17"/>
        <v>1.1437010159071426E-3</v>
      </c>
      <c r="AR42">
        <f t="shared" si="18"/>
        <v>9.1496081272571406</v>
      </c>
      <c r="AS42" t="str">
        <f t="shared" ref="AS42" si="124">IF((0.63*Y42-X42)&lt;=0,"",0.63*Y42-X42)</f>
        <v/>
      </c>
      <c r="AT42">
        <v>0</v>
      </c>
      <c r="AU42" s="184">
        <f>'Files B-Middle strip HS'!AB42</f>
        <v>0</v>
      </c>
      <c r="AV42" s="180">
        <f t="shared" si="101"/>
        <v>61.50656</v>
      </c>
      <c r="AW42" s="180">
        <f t="shared" si="102"/>
        <v>18.682880000000001</v>
      </c>
      <c r="AX42" s="180">
        <f t="shared" si="103"/>
        <v>80.189440000000005</v>
      </c>
      <c r="AY42" s="180">
        <f>N42+N41/2</f>
        <v>139.61000000000001</v>
      </c>
      <c r="AZ42" s="180">
        <f>(AV42+AW42)+(AV41+AW41)/2</f>
        <v>106.66204</v>
      </c>
      <c r="BA42" s="185">
        <f t="shared" ref="BA42" si="125">AY42/AZ42</f>
        <v>1.3089005235602096</v>
      </c>
      <c r="BB42" s="187"/>
      <c r="BC42" s="180">
        <f>BB42+BB41/2</f>
        <v>0</v>
      </c>
      <c r="BD42" s="185">
        <f>BC42/$AZ42</f>
        <v>0</v>
      </c>
      <c r="BE42" s="187">
        <v>180</v>
      </c>
      <c r="BF42" s="180">
        <f>BE42+BE41/2</f>
        <v>226.95</v>
      </c>
      <c r="BG42" s="185">
        <f>BF42/$AY42</f>
        <v>1.6255998853950289</v>
      </c>
      <c r="BH42" s="185">
        <f>BE42/$AY42</f>
        <v>1.289305923644438</v>
      </c>
      <c r="BI42" s="188">
        <f>1.15*AY42/2</f>
        <v>80.275750000000002</v>
      </c>
      <c r="BJ42" s="76" t="str">
        <f t="shared" ref="BJ42" si="126">IF(BE42&gt;=BI42,"OK","Pbm")</f>
        <v>OK</v>
      </c>
      <c r="BK42" s="190">
        <f>2*(1.15*AY42-BE42)</f>
        <v>-38.896999999999991</v>
      </c>
    </row>
    <row r="43" spans="1:63" x14ac:dyDescent="0.35">
      <c r="AA43" s="145"/>
    </row>
    <row r="44" spans="1:63" x14ac:dyDescent="0.35">
      <c r="AA44" s="145"/>
    </row>
    <row r="45" spans="1:63" x14ac:dyDescent="0.35">
      <c r="AA45" s="145"/>
    </row>
    <row r="46" spans="1:63" x14ac:dyDescent="0.35">
      <c r="AA46" s="145"/>
    </row>
    <row r="47" spans="1:63" x14ac:dyDescent="0.35">
      <c r="AA47" s="145"/>
    </row>
    <row r="48" spans="1:63" x14ac:dyDescent="0.35">
      <c r="AA48" s="145"/>
    </row>
    <row r="49" spans="27:27" x14ac:dyDescent="0.35">
      <c r="AA49" s="145"/>
    </row>
    <row r="50" spans="27:27" x14ac:dyDescent="0.35">
      <c r="AA50" s="145"/>
    </row>
    <row r="51" spans="27:27" x14ac:dyDescent="0.35">
      <c r="AA51" s="145"/>
    </row>
    <row r="52" spans="27:27" x14ac:dyDescent="0.35">
      <c r="AA52" s="145"/>
    </row>
    <row r="53" spans="27:27" x14ac:dyDescent="0.35">
      <c r="AA53" s="145"/>
    </row>
    <row r="54" spans="27:27" x14ac:dyDescent="0.35">
      <c r="AA54" s="145"/>
    </row>
    <row r="55" spans="27:27" x14ac:dyDescent="0.35">
      <c r="AA55" s="145"/>
    </row>
    <row r="56" spans="27:27" x14ac:dyDescent="0.35">
      <c r="AA56" s="145"/>
    </row>
    <row r="57" spans="27:27" x14ac:dyDescent="0.35">
      <c r="AA57" s="145"/>
    </row>
    <row r="58" spans="27:27" x14ac:dyDescent="0.35">
      <c r="AA58" s="145"/>
    </row>
    <row r="59" spans="27:27" x14ac:dyDescent="0.35">
      <c r="AA59" s="145"/>
    </row>
    <row r="60" spans="27:27" x14ac:dyDescent="0.35">
      <c r="AA60" s="145"/>
    </row>
    <row r="61" spans="27:27" x14ac:dyDescent="0.35">
      <c r="AA61" s="145"/>
    </row>
    <row r="62" spans="27:27" x14ac:dyDescent="0.35">
      <c r="AA62" s="145"/>
    </row>
    <row r="63" spans="27:27" x14ac:dyDescent="0.35">
      <c r="AA63" s="145"/>
    </row>
    <row r="64" spans="27:27" x14ac:dyDescent="0.35">
      <c r="AA64" s="145"/>
    </row>
    <row r="65" spans="27:27" x14ac:dyDescent="0.35">
      <c r="AA65" s="145"/>
    </row>
    <row r="66" spans="27:27" x14ac:dyDescent="0.35">
      <c r="AA66" s="145"/>
    </row>
    <row r="67" spans="27:27" x14ac:dyDescent="0.35">
      <c r="AA67" s="145"/>
    </row>
    <row r="68" spans="27:27" x14ac:dyDescent="0.35">
      <c r="AA68" s="145"/>
    </row>
    <row r="69" spans="27:27" x14ac:dyDescent="0.35">
      <c r="AA69" s="145"/>
    </row>
    <row r="70" spans="27:27" x14ac:dyDescent="0.35">
      <c r="AA70" s="145"/>
    </row>
    <row r="71" spans="27:27" x14ac:dyDescent="0.35">
      <c r="AA71" s="145"/>
    </row>
    <row r="72" spans="27:27" x14ac:dyDescent="0.35">
      <c r="AA72" s="145"/>
    </row>
  </sheetData>
  <mergeCells count="39">
    <mergeCell ref="BE2:BE3"/>
    <mergeCell ref="BF2:BF3"/>
    <mergeCell ref="BG2:BG3"/>
    <mergeCell ref="BH2:BH3"/>
    <mergeCell ref="BI2:BI3"/>
    <mergeCell ref="AZ2:AZ3"/>
    <mergeCell ref="BA2:BA3"/>
    <mergeCell ref="BB2:BB3"/>
    <mergeCell ref="BC2:BC3"/>
    <mergeCell ref="BD2:BD3"/>
    <mergeCell ref="AU2:AU3"/>
    <mergeCell ref="AV2:AV3"/>
    <mergeCell ref="AW2:AW3"/>
    <mergeCell ref="AX2:AX3"/>
    <mergeCell ref="AY2:AY3"/>
    <mergeCell ref="Q2:Q3"/>
    <mergeCell ref="R2:R3"/>
    <mergeCell ref="S2:S3"/>
    <mergeCell ref="D2:D3"/>
    <mergeCell ref="E2:E3"/>
    <mergeCell ref="N2:N3"/>
    <mergeCell ref="O2:O3"/>
    <mergeCell ref="P2:P3"/>
    <mergeCell ref="AI2:AQ2"/>
    <mergeCell ref="A4:A12"/>
    <mergeCell ref="A34:A42"/>
    <mergeCell ref="F2:G2"/>
    <mergeCell ref="H2:I2"/>
    <mergeCell ref="J2:K2"/>
    <mergeCell ref="R13:S13"/>
    <mergeCell ref="A14:A22"/>
    <mergeCell ref="A24:A32"/>
    <mergeCell ref="T4:T12"/>
    <mergeCell ref="T14:T22"/>
    <mergeCell ref="T24:T32"/>
    <mergeCell ref="AA2:AB2"/>
    <mergeCell ref="T34:T42"/>
    <mergeCell ref="W2:X2"/>
    <mergeCell ref="C2:C3"/>
  </mergeCells>
  <conditionalFormatting sqref="P4:R4 P5:Q42 R13:R14">
    <cfRule type="cellIs" dxfId="155" priority="48" operator="lessThan">
      <formula>1</formula>
    </cfRule>
  </conditionalFormatting>
  <conditionalFormatting sqref="R10">
    <cfRule type="cellIs" dxfId="154" priority="4" operator="lessThan">
      <formula>1</formula>
    </cfRule>
  </conditionalFormatting>
  <conditionalFormatting sqref="R20">
    <cfRule type="cellIs" dxfId="153" priority="3" operator="lessThan">
      <formula>1</formula>
    </cfRule>
  </conditionalFormatting>
  <conditionalFormatting sqref="R23:R24">
    <cfRule type="cellIs" dxfId="152" priority="45" operator="lessThan">
      <formula>1</formula>
    </cfRule>
  </conditionalFormatting>
  <conditionalFormatting sqref="R30">
    <cfRule type="cellIs" dxfId="151" priority="2" operator="lessThan">
      <formula>1</formula>
    </cfRule>
  </conditionalFormatting>
  <conditionalFormatting sqref="R33:R34">
    <cfRule type="cellIs" dxfId="150" priority="46" operator="lessThan">
      <formula>1</formula>
    </cfRule>
  </conditionalFormatting>
  <conditionalFormatting sqref="R40">
    <cfRule type="cellIs" dxfId="149" priority="1" operator="lessThan">
      <formula>1</formula>
    </cfRule>
  </conditionalFormatting>
  <conditionalFormatting sqref="Z4">
    <cfRule type="cellIs" dxfId="148" priority="44" operator="lessThan">
      <formula>1</formula>
    </cfRule>
  </conditionalFormatting>
  <conditionalFormatting sqref="Z6">
    <cfRule type="cellIs" dxfId="147" priority="43" operator="lessThan">
      <formula>1</formula>
    </cfRule>
  </conditionalFormatting>
  <conditionalFormatting sqref="Z8">
    <cfRule type="cellIs" dxfId="146" priority="42" operator="lessThan">
      <formula>1</formula>
    </cfRule>
  </conditionalFormatting>
  <conditionalFormatting sqref="Z10">
    <cfRule type="cellIs" dxfId="145" priority="41" operator="lessThan">
      <formula>1</formula>
    </cfRule>
  </conditionalFormatting>
  <conditionalFormatting sqref="Z12">
    <cfRule type="cellIs" dxfId="144" priority="36" operator="lessThan">
      <formula>1</formula>
    </cfRule>
  </conditionalFormatting>
  <conditionalFormatting sqref="Z14">
    <cfRule type="cellIs" dxfId="143" priority="34" operator="lessThan">
      <formula>1</formula>
    </cfRule>
  </conditionalFormatting>
  <conditionalFormatting sqref="Z16">
    <cfRule type="cellIs" dxfId="142" priority="33" operator="lessThan">
      <formula>1</formula>
    </cfRule>
  </conditionalFormatting>
  <conditionalFormatting sqref="Z18">
    <cfRule type="cellIs" dxfId="141" priority="32" operator="lessThan">
      <formula>1</formula>
    </cfRule>
  </conditionalFormatting>
  <conditionalFormatting sqref="Z20">
    <cfRule type="cellIs" dxfId="140" priority="31" operator="lessThan">
      <formula>1</formula>
    </cfRule>
  </conditionalFormatting>
  <conditionalFormatting sqref="Z22">
    <cfRule type="cellIs" dxfId="139" priority="26" operator="lessThan">
      <formula>1</formula>
    </cfRule>
  </conditionalFormatting>
  <conditionalFormatting sqref="Z24">
    <cfRule type="cellIs" dxfId="138" priority="24" operator="lessThan">
      <formula>1</formula>
    </cfRule>
  </conditionalFormatting>
  <conditionalFormatting sqref="Z26">
    <cfRule type="cellIs" dxfId="137" priority="23" operator="lessThan">
      <formula>1</formula>
    </cfRule>
  </conditionalFormatting>
  <conditionalFormatting sqref="Z28">
    <cfRule type="cellIs" dxfId="136" priority="22" operator="lessThan">
      <formula>1</formula>
    </cfRule>
  </conditionalFormatting>
  <conditionalFormatting sqref="Z30">
    <cfRule type="cellIs" dxfId="135" priority="21" operator="lessThan">
      <formula>1</formula>
    </cfRule>
  </conditionalFormatting>
  <conditionalFormatting sqref="Z32">
    <cfRule type="cellIs" dxfId="134" priority="16" operator="lessThan">
      <formula>1</formula>
    </cfRule>
  </conditionalFormatting>
  <conditionalFormatting sqref="Z34">
    <cfRule type="cellIs" dxfId="133" priority="14" operator="lessThan">
      <formula>1</formula>
    </cfRule>
  </conditionalFormatting>
  <conditionalFormatting sqref="Z36">
    <cfRule type="cellIs" dxfId="132" priority="13" operator="lessThan">
      <formula>1</formula>
    </cfRule>
  </conditionalFormatting>
  <conditionalFormatting sqref="Z38">
    <cfRule type="cellIs" dxfId="131" priority="12" operator="lessThan">
      <formula>1</formula>
    </cfRule>
  </conditionalFormatting>
  <conditionalFormatting sqref="Z40">
    <cfRule type="cellIs" dxfId="130" priority="11" operator="lessThan">
      <formula>1</formula>
    </cfRule>
  </conditionalFormatting>
  <conditionalFormatting sqref="Z42">
    <cfRule type="cellIs" dxfId="129" priority="6" operator="lessThan">
      <formula>1</formula>
    </cfRule>
  </conditionalFormatting>
  <conditionalFormatting sqref="AD4">
    <cfRule type="cellIs" dxfId="128" priority="39" operator="lessThan">
      <formula>1</formula>
    </cfRule>
  </conditionalFormatting>
  <conditionalFormatting sqref="AD6">
    <cfRule type="cellIs" dxfId="127" priority="40" operator="lessThan">
      <formula>1</formula>
    </cfRule>
  </conditionalFormatting>
  <conditionalFormatting sqref="AD8">
    <cfRule type="cellIs" dxfId="126" priority="38" operator="lessThan">
      <formula>1</formula>
    </cfRule>
  </conditionalFormatting>
  <conditionalFormatting sqref="AD10">
    <cfRule type="cellIs" dxfId="125" priority="37" operator="lessThan">
      <formula>1</formula>
    </cfRule>
  </conditionalFormatting>
  <conditionalFormatting sqref="AD12">
    <cfRule type="cellIs" dxfId="124" priority="35" operator="lessThan">
      <formula>1</formula>
    </cfRule>
  </conditionalFormatting>
  <conditionalFormatting sqref="AD14">
    <cfRule type="cellIs" dxfId="123" priority="29" operator="lessThan">
      <formula>1</formula>
    </cfRule>
  </conditionalFormatting>
  <conditionalFormatting sqref="AD16">
    <cfRule type="cellIs" dxfId="122" priority="30" operator="lessThan">
      <formula>1</formula>
    </cfRule>
  </conditionalFormatting>
  <conditionalFormatting sqref="AD18">
    <cfRule type="cellIs" dxfId="121" priority="28" operator="lessThan">
      <formula>1</formula>
    </cfRule>
  </conditionalFormatting>
  <conditionalFormatting sqref="AD20">
    <cfRule type="cellIs" dxfId="120" priority="27" operator="lessThan">
      <formula>1</formula>
    </cfRule>
  </conditionalFormatting>
  <conditionalFormatting sqref="AD22">
    <cfRule type="cellIs" dxfId="119" priority="25" operator="lessThan">
      <formula>1</formula>
    </cfRule>
  </conditionalFormatting>
  <conditionalFormatting sqref="AD24">
    <cfRule type="cellIs" dxfId="118" priority="19" operator="lessThan">
      <formula>1</formula>
    </cfRule>
  </conditionalFormatting>
  <conditionalFormatting sqref="AD26">
    <cfRule type="cellIs" dxfId="117" priority="20" operator="lessThan">
      <formula>1</formula>
    </cfRule>
  </conditionalFormatting>
  <conditionalFormatting sqref="AD28">
    <cfRule type="cellIs" dxfId="116" priority="18" operator="lessThan">
      <formula>1</formula>
    </cfRule>
  </conditionalFormatting>
  <conditionalFormatting sqref="AD30">
    <cfRule type="cellIs" dxfId="115" priority="17" operator="lessThan">
      <formula>1</formula>
    </cfRule>
  </conditionalFormatting>
  <conditionalFormatting sqref="AD32">
    <cfRule type="cellIs" dxfId="114" priority="15" operator="lessThan">
      <formula>1</formula>
    </cfRule>
  </conditionalFormatting>
  <conditionalFormatting sqref="AD34">
    <cfRule type="cellIs" dxfId="113" priority="9" operator="lessThan">
      <formula>1</formula>
    </cfRule>
  </conditionalFormatting>
  <conditionalFormatting sqref="AD36">
    <cfRule type="cellIs" dxfId="112" priority="10" operator="lessThan">
      <formula>1</formula>
    </cfRule>
  </conditionalFormatting>
  <conditionalFormatting sqref="AD38">
    <cfRule type="cellIs" dxfId="111" priority="8" operator="lessThan">
      <formula>1</formula>
    </cfRule>
  </conditionalFormatting>
  <conditionalFormatting sqref="AD40">
    <cfRule type="cellIs" dxfId="110" priority="7" operator="lessThan">
      <formula>1</formula>
    </cfRule>
  </conditionalFormatting>
  <conditionalFormatting sqref="AD42">
    <cfRule type="cellIs" dxfId="109" priority="5" operator="lessThan">
      <formula>1</formula>
    </cfRule>
  </conditionalFormatting>
  <dataValidations disablePrompts="1" count="1">
    <dataValidation type="list" allowBlank="1" showInputMessage="1" showErrorMessage="1" sqref="V4:V12 V14:V22 V24:V32 V34:V42" xr:uid="{5CCE660C-6B23-4F4A-9ECE-CAEB69CCE2C7}">
      <formula1>"0,A,place"</formula1>
    </dataValidation>
  </dataValidations>
  <pageMargins left="0.17" right="0.17" top="0.75" bottom="0.75" header="0.3" footer="0.3"/>
  <pageSetup paperSize="8"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76A0-F3C3-4497-A4BA-5DD92B795869}">
  <sheetPr codeName="Feuil11">
    <tabColor rgb="FF00B0F0"/>
    <pageSetUpPr fitToPage="1"/>
  </sheetPr>
  <dimension ref="A1:AS72"/>
  <sheetViews>
    <sheetView zoomScaleNormal="100" workbookViewId="0">
      <selection activeCell="P1" sqref="P1:P1048576"/>
    </sheetView>
  </sheetViews>
  <sheetFormatPr baseColWidth="10" defaultRowHeight="14.5" outlineLevelCol="1" x14ac:dyDescent="0.35"/>
  <cols>
    <col min="1" max="1" width="8.453125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14.90625" style="6" hidden="1" customWidth="1" outlineLevel="1"/>
    <col min="7" max="7" width="12.54296875" style="6" hidden="1" customWidth="1" outlineLevel="1"/>
    <col min="8" max="8" width="14.90625" style="6" bestFit="1" customWidth="1" collapsed="1"/>
    <col min="9" max="9" width="12.54296875" style="6" bestFit="1" customWidth="1"/>
    <col min="10" max="10" width="14.90625" style="6" bestFit="1" customWidth="1"/>
    <col min="11" max="11" width="12.54296875" style="6" bestFit="1" customWidth="1"/>
    <col min="12" max="12" width="38.6328125" style="6" hidden="1" customWidth="1"/>
    <col min="13" max="13" width="27.08984375" style="6" hidden="1" customWidth="1"/>
    <col min="14" max="14" width="13.90625" style="6" customWidth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0" width="8.453125" bestFit="1" customWidth="1"/>
    <col min="21" max="21" width="8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6.453125" bestFit="1" customWidth="1"/>
    <col min="27" max="27" width="6" bestFit="1" customWidth="1"/>
    <col min="28" max="28" width="6.6328125" customWidth="1"/>
    <col min="29" max="29" width="5.453125" bestFit="1" customWidth="1"/>
    <col min="30" max="30" width="6.453125" bestFit="1" customWidth="1"/>
    <col min="31" max="43" width="11.453125" hidden="1" customWidth="1"/>
    <col min="44" max="44" width="11.54296875" hidden="1" customWidth="1"/>
  </cols>
  <sheetData>
    <row r="1" spans="1:45" ht="15" thickBot="1" x14ac:dyDescent="0.4">
      <c r="U1" s="6"/>
      <c r="Z1" s="181">
        <v>0.96</v>
      </c>
      <c r="AA1" s="192">
        <f>1445/435</f>
        <v>3.3218390804597702</v>
      </c>
      <c r="AB1" s="183">
        <f>Z1*AA1</f>
        <v>3.1889655172413791</v>
      </c>
    </row>
    <row r="2" spans="1:45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2" t="s">
        <v>82</v>
      </c>
      <c r="U2" s="45">
        <v>0.72</v>
      </c>
      <c r="V2" s="112" t="s">
        <v>133</v>
      </c>
      <c r="W2" s="272" t="s">
        <v>132</v>
      </c>
      <c r="X2" s="272"/>
      <c r="Y2" s="113" t="s">
        <v>124</v>
      </c>
      <c r="Z2" s="114"/>
      <c r="AA2" s="288" t="s">
        <v>130</v>
      </c>
      <c r="AB2" s="289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</row>
    <row r="3" spans="1:45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54"/>
      <c r="O3" s="254"/>
      <c r="P3" s="254"/>
      <c r="Q3" s="267"/>
      <c r="R3" s="269"/>
      <c r="S3" s="271"/>
      <c r="T3" s="53" t="s">
        <v>83</v>
      </c>
      <c r="U3" s="46">
        <v>0.72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5" x14ac:dyDescent="0.35">
      <c r="A4" s="208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AR4</f>
        <v>7.592285038669603</v>
      </c>
      <c r="N4" s="12">
        <f>AG4</f>
        <v>55.44</v>
      </c>
      <c r="O4" s="31">
        <f>AH4</f>
        <v>5.4664452278421143</v>
      </c>
      <c r="P4" s="13">
        <f t="shared" ref="P4:P54" si="0">G4/O4</f>
        <v>2.5387613744514472</v>
      </c>
      <c r="Q4" s="25">
        <f t="shared" ref="Q4:Q54" si="1">I4/O4</f>
        <v>2.5387613744514472</v>
      </c>
      <c r="R4" s="286"/>
      <c r="S4" s="287"/>
      <c r="T4" s="258" t="s">
        <v>89</v>
      </c>
      <c r="U4" s="123" t="s">
        <v>2</v>
      </c>
      <c r="V4" s="147" t="s">
        <v>134</v>
      </c>
      <c r="W4" s="148">
        <f t="shared" ref="W4:W14" si="2">IF(V4=0,G4,IF(V4="A",I4,K4))</f>
        <v>13.878</v>
      </c>
      <c r="X4" s="149">
        <f>W4+W5/2</f>
        <v>13.878</v>
      </c>
      <c r="Y4" s="149">
        <f>O4+O5/2</f>
        <v>8.2776654971703287</v>
      </c>
      <c r="Z4" s="150">
        <f>X4/Y4</f>
        <v>1.676559653774861</v>
      </c>
      <c r="AA4" s="151">
        <v>0</v>
      </c>
      <c r="AB4" s="149">
        <f>AA4*$AB$1</f>
        <v>0</v>
      </c>
      <c r="AC4" s="149">
        <f>X4+AB4+AB5/2</f>
        <v>13.878</v>
      </c>
      <c r="AD4" s="152">
        <f>AC4/Y4</f>
        <v>1.676559653774861</v>
      </c>
      <c r="AE4">
        <v>1</v>
      </c>
      <c r="AF4">
        <f t="shared" ref="AF4:AF35" si="3">IF(AE4=0,U$3,U$2)</f>
        <v>0.72</v>
      </c>
      <c r="AG4">
        <f t="shared" ref="AG4:AG54" si="4">L4*AF4</f>
        <v>55.44</v>
      </c>
      <c r="AH4">
        <f t="shared" ref="AH4:AH54" si="5">M4*AF4</f>
        <v>5.4664452278421143</v>
      </c>
      <c r="AI4">
        <f>D4-E4-0.5</f>
        <v>22.5</v>
      </c>
      <c r="AJ4">
        <v>20</v>
      </c>
      <c r="AK4">
        <v>454</v>
      </c>
      <c r="AL4">
        <f>L4*10/(C4*AI4*AI4*AJ4)</f>
        <v>1.4214837890850355E-2</v>
      </c>
      <c r="AM4">
        <f>1.25*(1-SQRT(1-2*AL4))</f>
        <v>1.7896663590633438E-2</v>
      </c>
      <c r="AN4">
        <f>(1-AM4)/AM4*0.0035</f>
        <v>0.1920671783332728</v>
      </c>
      <c r="AO4">
        <f>MIN(AN4/(AK4/200000),1)</f>
        <v>1</v>
      </c>
      <c r="AP4">
        <f>0.8*AM4/AO4</f>
        <v>1.4317330872506751E-2</v>
      </c>
      <c r="AQ4">
        <f>AP4*(AJ4/AK4)</f>
        <v>6.3071942169633266E-4</v>
      </c>
      <c r="AR4">
        <f>AQ4*(AI4/100)*C4*10000</f>
        <v>7.592285038669603</v>
      </c>
    </row>
    <row r="5" spans="1:45" x14ac:dyDescent="0.35">
      <c r="A5" s="209"/>
      <c r="B5" s="63" t="s">
        <v>3</v>
      </c>
      <c r="C5" s="34">
        <v>5.35</v>
      </c>
      <c r="D5" s="16">
        <v>25</v>
      </c>
      <c r="E5" s="16">
        <v>6</v>
      </c>
      <c r="F5" s="39" t="s">
        <v>24</v>
      </c>
      <c r="G5" s="34"/>
      <c r="H5" s="39" t="s">
        <v>24</v>
      </c>
      <c r="I5" s="34"/>
      <c r="J5" s="16" t="s">
        <v>24</v>
      </c>
      <c r="K5" s="16" t="s">
        <v>24</v>
      </c>
      <c r="L5" s="16">
        <v>65</v>
      </c>
      <c r="M5" s="34">
        <f t="shared" ref="M5:M54" si="6">AR5</f>
        <v>7.808945192578375</v>
      </c>
      <c r="N5" s="16">
        <f t="shared" ref="N5:O20" si="7">AG5</f>
        <v>46.8</v>
      </c>
      <c r="O5" s="34">
        <f t="shared" si="7"/>
        <v>5.6224405386564298</v>
      </c>
      <c r="P5" s="17">
        <f t="shared" si="0"/>
        <v>0</v>
      </c>
      <c r="Q5" s="40">
        <f t="shared" si="1"/>
        <v>0</v>
      </c>
      <c r="R5" s="248"/>
      <c r="S5" s="218"/>
      <c r="T5" s="259"/>
      <c r="U5" s="119" t="s">
        <v>3</v>
      </c>
      <c r="V5" s="63" t="s">
        <v>134</v>
      </c>
      <c r="W5" s="68">
        <f t="shared" si="2"/>
        <v>0</v>
      </c>
      <c r="X5" s="81"/>
      <c r="Y5" s="81"/>
      <c r="Z5" s="81"/>
      <c r="AA5" s="141">
        <v>0</v>
      </c>
      <c r="AB5" s="79">
        <f t="shared" ref="AB5:AB14" si="8">AA5*$AB$1</f>
        <v>0</v>
      </c>
      <c r="AC5" s="81"/>
      <c r="AD5" s="107"/>
      <c r="AE5">
        <v>0</v>
      </c>
      <c r="AF5">
        <f t="shared" si="3"/>
        <v>0.72</v>
      </c>
      <c r="AG5">
        <f t="shared" si="4"/>
        <v>46.8</v>
      </c>
      <c r="AH5">
        <f t="shared" si="5"/>
        <v>5.6224405386564298</v>
      </c>
      <c r="AI5">
        <f t="shared" ref="AI5:AI54" si="9">D5-E5-0.5</f>
        <v>18.5</v>
      </c>
      <c r="AJ5">
        <v>20</v>
      </c>
      <c r="AK5">
        <v>454</v>
      </c>
      <c r="AL5">
        <f t="shared" ref="AL5:AL54" si="10">L5*10/(C5*AI5*AI5*AJ5)</f>
        <v>1.774949994197279E-2</v>
      </c>
      <c r="AM5">
        <f t="shared" ref="AM5:AM54" si="11">1.25*(1-SQRT(1-2*AL5))</f>
        <v>2.2387352345482336E-2</v>
      </c>
      <c r="AN5">
        <f t="shared" ref="AN5:AN54" si="12">(1-AM5)/AM5*0.0035</f>
        <v>0.15283827287782353</v>
      </c>
      <c r="AO5">
        <f t="shared" ref="AO5:AO54" si="13">MIN(AN5/(AK5/200000),1)</f>
        <v>1</v>
      </c>
      <c r="AP5">
        <f t="shared" ref="AP5:AP54" si="14">0.8*AM5/AO5</f>
        <v>1.7909881876385869E-2</v>
      </c>
      <c r="AQ5">
        <f t="shared" ref="AQ5:AQ54" si="15">AP5*(AJ5/AK5)</f>
        <v>7.8898158045752733E-4</v>
      </c>
      <c r="AR5">
        <f t="shared" ref="AR5:AR54" si="16">AQ5*(AI5/100)*C5*10000</f>
        <v>7.808945192578375</v>
      </c>
    </row>
    <row r="6" spans="1:45" x14ac:dyDescent="0.35">
      <c r="A6" s="209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6"/>
        <v>12.320881984842682</v>
      </c>
      <c r="N6" s="10">
        <f t="shared" si="7"/>
        <v>79.2</v>
      </c>
      <c r="O6" s="32">
        <f t="shared" si="7"/>
        <v>8.8710350290867304</v>
      </c>
      <c r="P6" s="11">
        <f t="shared" si="0"/>
        <v>2.4286906690546628</v>
      </c>
      <c r="Q6" s="37">
        <f t="shared" si="1"/>
        <v>2.4286906690546628</v>
      </c>
      <c r="R6" s="248"/>
      <c r="S6" s="218"/>
      <c r="T6" s="259"/>
      <c r="U6" s="120" t="s">
        <v>4</v>
      </c>
      <c r="V6" s="64" t="s">
        <v>134</v>
      </c>
      <c r="W6" s="69">
        <f t="shared" si="2"/>
        <v>21.545000000000002</v>
      </c>
      <c r="X6" s="79">
        <f>W6+(W7+W5)/2</f>
        <v>21.545000000000002</v>
      </c>
      <c r="Y6" s="79">
        <f>O6+(O7+O5)/2</f>
        <v>14.513848499841879</v>
      </c>
      <c r="Z6" s="80">
        <f>X6/Y6</f>
        <v>1.4844443222784587</v>
      </c>
      <c r="AA6" s="141">
        <v>0</v>
      </c>
      <c r="AB6" s="79">
        <f t="shared" si="8"/>
        <v>0</v>
      </c>
      <c r="AC6" s="79">
        <f>X6+AB6+(AB5+AB7)/2</f>
        <v>21.545000000000002</v>
      </c>
      <c r="AD6" s="108">
        <f>AC6/Y6</f>
        <v>1.4844443222784587</v>
      </c>
      <c r="AE6">
        <v>1</v>
      </c>
      <c r="AF6">
        <f t="shared" si="3"/>
        <v>0.72</v>
      </c>
      <c r="AG6">
        <f t="shared" si="4"/>
        <v>79.2</v>
      </c>
      <c r="AH6">
        <f t="shared" si="5"/>
        <v>8.8710350290867304</v>
      </c>
      <c r="AI6">
        <f t="shared" si="9"/>
        <v>20</v>
      </c>
      <c r="AJ6">
        <v>20</v>
      </c>
      <c r="AK6">
        <v>454</v>
      </c>
      <c r="AL6">
        <f t="shared" si="10"/>
        <v>3.2934131736526949E-2</v>
      </c>
      <c r="AM6">
        <f t="shared" si="11"/>
        <v>4.1868865427534263E-2</v>
      </c>
      <c r="AN6">
        <f t="shared" si="12"/>
        <v>8.0094335892806193E-2</v>
      </c>
      <c r="AO6">
        <f t="shared" si="13"/>
        <v>1</v>
      </c>
      <c r="AP6">
        <f t="shared" si="14"/>
        <v>3.349509234202741E-2</v>
      </c>
      <c r="AQ6">
        <f t="shared" si="15"/>
        <v>1.4755547287236745E-3</v>
      </c>
      <c r="AR6">
        <f t="shared" si="16"/>
        <v>12.320881984842682</v>
      </c>
    </row>
    <row r="7" spans="1:45" x14ac:dyDescent="0.35">
      <c r="A7" s="209"/>
      <c r="B7" s="63" t="s">
        <v>5</v>
      </c>
      <c r="C7" s="34">
        <v>3</v>
      </c>
      <c r="D7" s="16">
        <v>22</v>
      </c>
      <c r="E7" s="16">
        <v>3</v>
      </c>
      <c r="F7" s="16" t="s">
        <v>24</v>
      </c>
      <c r="G7" s="34"/>
      <c r="H7" s="16" t="s">
        <v>24</v>
      </c>
      <c r="I7" s="34"/>
      <c r="J7" s="16" t="s">
        <v>24</v>
      </c>
      <c r="K7" s="16" t="s">
        <v>24</v>
      </c>
      <c r="L7" s="16">
        <v>65</v>
      </c>
      <c r="M7" s="34">
        <f t="shared" si="6"/>
        <v>7.8655366706303731</v>
      </c>
      <c r="N7" s="16">
        <f t="shared" si="7"/>
        <v>46.8</v>
      </c>
      <c r="O7" s="34">
        <f t="shared" si="7"/>
        <v>5.6631864028538681</v>
      </c>
      <c r="P7" s="17">
        <f t="shared" si="0"/>
        <v>0</v>
      </c>
      <c r="Q7" s="40">
        <f t="shared" si="1"/>
        <v>0</v>
      </c>
      <c r="R7" s="248"/>
      <c r="S7" s="218"/>
      <c r="T7" s="259"/>
      <c r="U7" s="119" t="s">
        <v>5</v>
      </c>
      <c r="V7" s="63" t="s">
        <v>134</v>
      </c>
      <c r="W7" s="68">
        <f t="shared" si="2"/>
        <v>0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3"/>
        <v>0.72</v>
      </c>
      <c r="AG7">
        <f t="shared" si="4"/>
        <v>46.8</v>
      </c>
      <c r="AH7">
        <f t="shared" si="5"/>
        <v>5.6631864028538681</v>
      </c>
      <c r="AI7">
        <f t="shared" si="9"/>
        <v>18.5</v>
      </c>
      <c r="AJ7">
        <v>20</v>
      </c>
      <c r="AK7">
        <v>454</v>
      </c>
      <c r="AL7">
        <f t="shared" si="10"/>
        <v>3.165327489651814E-2</v>
      </c>
      <c r="AM7">
        <f t="shared" si="11"/>
        <v>4.0213441987231868E-2</v>
      </c>
      <c r="AN7">
        <f t="shared" si="12"/>
        <v>8.353557385391884E-2</v>
      </c>
      <c r="AO7">
        <f t="shared" si="13"/>
        <v>1</v>
      </c>
      <c r="AP7">
        <f t="shared" si="14"/>
        <v>3.2170753589785495E-2</v>
      </c>
      <c r="AQ7">
        <f t="shared" si="15"/>
        <v>1.4172138145279955E-3</v>
      </c>
      <c r="AR7">
        <f t="shared" si="16"/>
        <v>7.8655366706303731</v>
      </c>
      <c r="AS7" t="s">
        <v>86</v>
      </c>
    </row>
    <row r="8" spans="1:45" x14ac:dyDescent="0.35">
      <c r="A8" s="209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6"/>
        <v>0.11015511235508822</v>
      </c>
      <c r="N8" s="10">
        <f t="shared" si="7"/>
        <v>0.72</v>
      </c>
      <c r="O8" s="32">
        <f t="shared" si="7"/>
        <v>7.9311680895663511E-2</v>
      </c>
      <c r="P8" s="11">
        <f t="shared" si="0"/>
        <v>48.41657567504609</v>
      </c>
      <c r="Q8" s="37">
        <f t="shared" si="1"/>
        <v>48.41657567504609</v>
      </c>
      <c r="R8" s="248"/>
      <c r="S8" s="218"/>
      <c r="T8" s="259"/>
      <c r="U8" s="120" t="s">
        <v>6</v>
      </c>
      <c r="V8" s="64" t="s">
        <v>134</v>
      </c>
      <c r="W8" s="69">
        <f t="shared" si="2"/>
        <v>3.84</v>
      </c>
      <c r="X8" s="79">
        <f>W8+(W9+W7)/2</f>
        <v>3.84</v>
      </c>
      <c r="Y8" s="79">
        <f>O8+(O9+O7)/2</f>
        <v>2.9537775693013457</v>
      </c>
      <c r="Z8" s="80">
        <f>X8/Y8</f>
        <v>1.3000301850447973</v>
      </c>
      <c r="AA8" s="141">
        <v>0</v>
      </c>
      <c r="AB8" s="79">
        <f t="shared" si="8"/>
        <v>0</v>
      </c>
      <c r="AC8" s="79">
        <f>X8+AB8+(AB7+AB9)/2</f>
        <v>3.84</v>
      </c>
      <c r="AD8" s="108">
        <f>AC8/Y8</f>
        <v>1.3000301850447973</v>
      </c>
      <c r="AE8">
        <v>1</v>
      </c>
      <c r="AF8">
        <f t="shared" si="3"/>
        <v>0.72</v>
      </c>
      <c r="AG8">
        <f t="shared" si="4"/>
        <v>0.72</v>
      </c>
      <c r="AH8">
        <f t="shared" si="5"/>
        <v>7.9311680895663511E-2</v>
      </c>
      <c r="AI8">
        <f t="shared" si="9"/>
        <v>20</v>
      </c>
      <c r="AJ8">
        <v>20</v>
      </c>
      <c r="AK8">
        <v>454</v>
      </c>
      <c r="AL8">
        <f t="shared" si="10"/>
        <v>4.1666666666666669E-4</v>
      </c>
      <c r="AM8">
        <f t="shared" si="11"/>
        <v>5.2094188551260467E-4</v>
      </c>
      <c r="AN8">
        <f t="shared" si="12"/>
        <v>6.7150997082112429</v>
      </c>
      <c r="AO8">
        <f t="shared" si="13"/>
        <v>1</v>
      </c>
      <c r="AP8">
        <f t="shared" si="14"/>
        <v>4.1675350841008374E-4</v>
      </c>
      <c r="AQ8">
        <f t="shared" si="15"/>
        <v>1.8359185392514703E-5</v>
      </c>
      <c r="AR8">
        <f t="shared" si="16"/>
        <v>0.11015511235508822</v>
      </c>
    </row>
    <row r="9" spans="1:45" x14ac:dyDescent="0.35">
      <c r="A9" s="209"/>
      <c r="B9" s="63" t="s">
        <v>7</v>
      </c>
      <c r="C9" s="34">
        <v>3</v>
      </c>
      <c r="D9" s="16">
        <v>25</v>
      </c>
      <c r="E9" s="16">
        <v>6</v>
      </c>
      <c r="F9" s="16" t="s">
        <v>24</v>
      </c>
      <c r="G9" s="34"/>
      <c r="H9" s="16" t="s">
        <v>24</v>
      </c>
      <c r="I9" s="34"/>
      <c r="J9" s="16" t="s">
        <v>24</v>
      </c>
      <c r="K9" s="16" t="s">
        <v>24</v>
      </c>
      <c r="L9" s="16">
        <v>1</v>
      </c>
      <c r="M9" s="34">
        <f t="shared" si="6"/>
        <v>0.11909079716318971</v>
      </c>
      <c r="N9" s="16">
        <f t="shared" si="7"/>
        <v>0.72</v>
      </c>
      <c r="O9" s="34">
        <f t="shared" si="7"/>
        <v>8.5745373957496582E-2</v>
      </c>
      <c r="P9" s="17">
        <f t="shared" si="0"/>
        <v>0</v>
      </c>
      <c r="Q9" s="40">
        <f t="shared" si="1"/>
        <v>0</v>
      </c>
      <c r="R9" s="248"/>
      <c r="S9" s="218"/>
      <c r="T9" s="259"/>
      <c r="U9" s="119" t="s">
        <v>7</v>
      </c>
      <c r="V9" s="63" t="s">
        <v>134</v>
      </c>
      <c r="W9" s="68">
        <f t="shared" si="2"/>
        <v>0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3"/>
        <v>0.72</v>
      </c>
      <c r="AG9">
        <f t="shared" si="4"/>
        <v>0.72</v>
      </c>
      <c r="AH9">
        <f t="shared" si="5"/>
        <v>8.5745373957496582E-2</v>
      </c>
      <c r="AI9">
        <f t="shared" si="9"/>
        <v>18.5</v>
      </c>
      <c r="AJ9">
        <v>20</v>
      </c>
      <c r="AK9">
        <v>454</v>
      </c>
      <c r="AL9">
        <f t="shared" si="10"/>
        <v>4.8697345994643291E-4</v>
      </c>
      <c r="AM9">
        <f t="shared" si="11"/>
        <v>6.0886511162261403E-4</v>
      </c>
      <c r="AN9">
        <f t="shared" si="12"/>
        <v>5.7448996589533046</v>
      </c>
      <c r="AO9">
        <f t="shared" si="13"/>
        <v>1</v>
      </c>
      <c r="AP9">
        <f t="shared" si="14"/>
        <v>4.8709208929809122E-4</v>
      </c>
      <c r="AQ9">
        <f t="shared" si="15"/>
        <v>2.1457801290664813E-5</v>
      </c>
      <c r="AR9">
        <f t="shared" si="16"/>
        <v>0.11909079716318971</v>
      </c>
    </row>
    <row r="10" spans="1:45" x14ac:dyDescent="0.35">
      <c r="A10" s="209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6"/>
        <v>0.11015511235508822</v>
      </c>
      <c r="N10" s="10">
        <f t="shared" si="7"/>
        <v>0.72</v>
      </c>
      <c r="O10" s="32">
        <f t="shared" si="7"/>
        <v>7.9311680895663511E-2</v>
      </c>
      <c r="P10" s="11">
        <f t="shared" si="0"/>
        <v>48.41657567504609</v>
      </c>
      <c r="Q10" s="37">
        <f t="shared" si="1"/>
        <v>48.41657567504609</v>
      </c>
      <c r="R10" s="248"/>
      <c r="S10" s="218"/>
      <c r="T10" s="259"/>
      <c r="U10" s="120" t="s">
        <v>8</v>
      </c>
      <c r="V10" s="64" t="s">
        <v>134</v>
      </c>
      <c r="W10" s="69">
        <f t="shared" si="2"/>
        <v>3.84</v>
      </c>
      <c r="X10" s="79">
        <f>W10+(W11+W9)/2</f>
        <v>3.84</v>
      </c>
      <c r="Y10" s="79">
        <f>O10+(O11+O9)/2</f>
        <v>2.6002153631412819</v>
      </c>
      <c r="Z10" s="80">
        <f>X10/Y10</f>
        <v>1.4768007505966554</v>
      </c>
      <c r="AA10" s="141">
        <v>0</v>
      </c>
      <c r="AB10" s="79">
        <f t="shared" si="8"/>
        <v>0</v>
      </c>
      <c r="AC10" s="79">
        <f>X10+AB10+(AB9+AB11)/2</f>
        <v>5.3799833379310344</v>
      </c>
      <c r="AD10" s="108">
        <f>AC10/Y10</f>
        <v>2.0690529769932424</v>
      </c>
      <c r="AE10">
        <v>1</v>
      </c>
      <c r="AF10">
        <f t="shared" si="3"/>
        <v>0.72</v>
      </c>
      <c r="AG10">
        <f t="shared" si="4"/>
        <v>0.72</v>
      </c>
      <c r="AH10">
        <f t="shared" si="5"/>
        <v>7.9311680895663511E-2</v>
      </c>
      <c r="AI10">
        <f t="shared" si="9"/>
        <v>20</v>
      </c>
      <c r="AJ10">
        <v>20</v>
      </c>
      <c r="AK10">
        <v>454</v>
      </c>
      <c r="AL10">
        <f t="shared" si="10"/>
        <v>4.1666666666666669E-4</v>
      </c>
      <c r="AM10">
        <f t="shared" si="11"/>
        <v>5.2094188551260467E-4</v>
      </c>
      <c r="AN10">
        <f t="shared" si="12"/>
        <v>6.7150997082112429</v>
      </c>
      <c r="AO10">
        <f t="shared" si="13"/>
        <v>1</v>
      </c>
      <c r="AP10">
        <f t="shared" si="14"/>
        <v>4.1675350841008374E-4</v>
      </c>
      <c r="AQ10">
        <f t="shared" si="15"/>
        <v>1.8359185392514703E-5</v>
      </c>
      <c r="AR10">
        <f t="shared" si="16"/>
        <v>0.11015511235508822</v>
      </c>
    </row>
    <row r="11" spans="1:45" x14ac:dyDescent="0.35">
      <c r="A11" s="209"/>
      <c r="B11" s="63" t="s">
        <v>9</v>
      </c>
      <c r="C11" s="34">
        <v>3</v>
      </c>
      <c r="D11" s="16">
        <v>22</v>
      </c>
      <c r="E11" s="16">
        <v>3</v>
      </c>
      <c r="F11" s="16" t="s">
        <v>24</v>
      </c>
      <c r="G11" s="34"/>
      <c r="H11" s="16" t="s">
        <v>24</v>
      </c>
      <c r="I11" s="34"/>
      <c r="J11" s="16" t="s">
        <v>24</v>
      </c>
      <c r="K11" s="16" t="s">
        <v>24</v>
      </c>
      <c r="L11" s="16">
        <v>57</v>
      </c>
      <c r="M11" s="34">
        <f t="shared" si="6"/>
        <v>6.8834194312968622</v>
      </c>
      <c r="N11" s="16">
        <v>63</v>
      </c>
      <c r="O11" s="34">
        <f t="shared" si="7"/>
        <v>4.9560619905337404</v>
      </c>
      <c r="P11" s="17">
        <f t="shared" si="0"/>
        <v>0</v>
      </c>
      <c r="Q11" s="40">
        <f t="shared" si="1"/>
        <v>0</v>
      </c>
      <c r="R11" s="248"/>
      <c r="S11" s="218"/>
      <c r="T11" s="259"/>
      <c r="U11" s="119" t="s">
        <v>9</v>
      </c>
      <c r="V11" s="63" t="s">
        <v>134</v>
      </c>
      <c r="W11" s="68">
        <f t="shared" si="2"/>
        <v>0</v>
      </c>
      <c r="X11" s="81"/>
      <c r="Y11" s="81"/>
      <c r="Z11" s="81"/>
      <c r="AA11" s="141">
        <v>0.96582000000000001</v>
      </c>
      <c r="AB11" s="79">
        <f t="shared" si="8"/>
        <v>3.0799666758620687</v>
      </c>
      <c r="AC11" s="81"/>
      <c r="AD11" s="107"/>
      <c r="AE11">
        <v>0</v>
      </c>
      <c r="AF11">
        <f t="shared" si="3"/>
        <v>0.72</v>
      </c>
      <c r="AG11">
        <f t="shared" si="4"/>
        <v>41.04</v>
      </c>
      <c r="AH11">
        <f t="shared" si="5"/>
        <v>4.9560619905337404</v>
      </c>
      <c r="AI11">
        <f t="shared" si="9"/>
        <v>18.5</v>
      </c>
      <c r="AJ11">
        <v>20</v>
      </c>
      <c r="AK11">
        <v>454</v>
      </c>
      <c r="AL11">
        <f t="shared" si="10"/>
        <v>2.7757487216946677E-2</v>
      </c>
      <c r="AM11">
        <f t="shared" si="11"/>
        <v>3.5192257002351068E-2</v>
      </c>
      <c r="AN11">
        <f t="shared" si="12"/>
        <v>9.5953695162722244E-2</v>
      </c>
      <c r="AO11">
        <f t="shared" si="13"/>
        <v>1</v>
      </c>
      <c r="AP11">
        <f t="shared" si="14"/>
        <v>2.8153805601880855E-2</v>
      </c>
      <c r="AQ11">
        <f t="shared" si="15"/>
        <v>1.2402557533868219E-3</v>
      </c>
      <c r="AR11">
        <f t="shared" si="16"/>
        <v>6.8834194312968622</v>
      </c>
    </row>
    <row r="12" spans="1:45" x14ac:dyDescent="0.35">
      <c r="A12" s="209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v>10.789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6"/>
        <v>11.183213388394392</v>
      </c>
      <c r="N12" s="10">
        <v>100</v>
      </c>
      <c r="O12" s="32">
        <f t="shared" si="7"/>
        <v>8.0519136396439617</v>
      </c>
      <c r="P12" s="11">
        <f t="shared" si="0"/>
        <v>1.3399299201223258</v>
      </c>
      <c r="Q12" s="37">
        <f t="shared" si="1"/>
        <v>2.0082182601147478</v>
      </c>
      <c r="R12" s="248"/>
      <c r="S12" s="218"/>
      <c r="T12" s="259"/>
      <c r="U12" s="120" t="s">
        <v>10</v>
      </c>
      <c r="V12" s="64" t="s">
        <v>134</v>
      </c>
      <c r="W12" s="69">
        <f t="shared" si="2"/>
        <v>16.170000000000002</v>
      </c>
      <c r="X12" s="79">
        <f>W12+(W13+W11)/2</f>
        <v>16.170000000000002</v>
      </c>
      <c r="Y12" s="79">
        <f>O12+(O13+O11)/2</f>
        <v>12.687890592673824</v>
      </c>
      <c r="Z12" s="80">
        <f>X12/Y12</f>
        <v>1.2744435240745848</v>
      </c>
      <c r="AA12" s="141">
        <v>0</v>
      </c>
      <c r="AB12" s="79">
        <f t="shared" si="8"/>
        <v>0</v>
      </c>
      <c r="AC12" s="79">
        <f>X12+AB12+(AB11+AB13)/2</f>
        <v>20.789950013793103</v>
      </c>
      <c r="AD12" s="108">
        <f>AC12/Y12</f>
        <v>1.6385663055604789</v>
      </c>
      <c r="AE12">
        <v>1</v>
      </c>
      <c r="AF12">
        <f t="shared" si="3"/>
        <v>0.72</v>
      </c>
      <c r="AG12">
        <f t="shared" si="4"/>
        <v>72</v>
      </c>
      <c r="AH12">
        <f t="shared" si="5"/>
        <v>8.0519136396439617</v>
      </c>
      <c r="AI12">
        <f t="shared" si="9"/>
        <v>20</v>
      </c>
      <c r="AJ12">
        <v>20</v>
      </c>
      <c r="AK12">
        <v>454</v>
      </c>
      <c r="AL12">
        <f t="shared" si="10"/>
        <v>2.9940119760479042E-2</v>
      </c>
      <c r="AM12">
        <f t="shared" si="11"/>
        <v>3.8002835915651595E-2</v>
      </c>
      <c r="AN12">
        <f t="shared" si="12"/>
        <v>8.8598389914067266E-2</v>
      </c>
      <c r="AO12">
        <f t="shared" si="13"/>
        <v>1</v>
      </c>
      <c r="AP12">
        <f t="shared" si="14"/>
        <v>3.0402268732521276E-2</v>
      </c>
      <c r="AQ12">
        <f t="shared" si="15"/>
        <v>1.3393069926220828E-3</v>
      </c>
      <c r="AR12">
        <f t="shared" si="16"/>
        <v>11.183213388394392</v>
      </c>
    </row>
    <row r="13" spans="1:45" x14ac:dyDescent="0.35">
      <c r="A13" s="209"/>
      <c r="B13" s="63" t="s">
        <v>11</v>
      </c>
      <c r="C13" s="34">
        <v>5.35</v>
      </c>
      <c r="D13" s="16">
        <v>25</v>
      </c>
      <c r="E13" s="16">
        <v>6</v>
      </c>
      <c r="F13" s="39" t="s">
        <v>24</v>
      </c>
      <c r="G13" s="34"/>
      <c r="H13" s="39" t="s">
        <v>24</v>
      </c>
      <c r="I13" s="34"/>
      <c r="J13" s="16" t="s">
        <v>24</v>
      </c>
      <c r="K13" s="16" t="s">
        <v>24</v>
      </c>
      <c r="L13" s="16">
        <v>50</v>
      </c>
      <c r="M13" s="34">
        <f t="shared" si="6"/>
        <v>5.9942943271194231</v>
      </c>
      <c r="N13" s="16">
        <v>50</v>
      </c>
      <c r="O13" s="34">
        <f t="shared" si="7"/>
        <v>4.3158919155259845</v>
      </c>
      <c r="P13" s="17">
        <f t="shared" si="0"/>
        <v>0</v>
      </c>
      <c r="Q13" s="40">
        <f t="shared" si="1"/>
        <v>0</v>
      </c>
      <c r="R13" s="248"/>
      <c r="S13" s="218"/>
      <c r="T13" s="259"/>
      <c r="U13" s="119" t="s">
        <v>11</v>
      </c>
      <c r="V13" s="63" t="s">
        <v>134</v>
      </c>
      <c r="W13" s="68">
        <f t="shared" si="2"/>
        <v>0</v>
      </c>
      <c r="X13" s="81"/>
      <c r="Y13" s="81"/>
      <c r="Z13" s="81"/>
      <c r="AA13" s="141">
        <f>2*0.96582</f>
        <v>1.93164</v>
      </c>
      <c r="AB13" s="79">
        <f t="shared" si="8"/>
        <v>6.1599333517241375</v>
      </c>
      <c r="AC13" s="81"/>
      <c r="AD13" s="107"/>
      <c r="AE13">
        <v>0</v>
      </c>
      <c r="AF13">
        <f t="shared" si="3"/>
        <v>0.72</v>
      </c>
      <c r="AG13">
        <f t="shared" si="4"/>
        <v>36</v>
      </c>
      <c r="AH13">
        <f t="shared" si="5"/>
        <v>4.3158919155259845</v>
      </c>
      <c r="AI13">
        <f t="shared" si="9"/>
        <v>18.5</v>
      </c>
      <c r="AJ13">
        <v>20</v>
      </c>
      <c r="AK13">
        <v>454</v>
      </c>
      <c r="AL13">
        <f t="shared" si="10"/>
        <v>1.3653461493825222E-2</v>
      </c>
      <c r="AM13">
        <f t="shared" si="11"/>
        <v>1.7184955951706354E-2</v>
      </c>
      <c r="AN13">
        <f t="shared" si="12"/>
        <v>0.20016650981450279</v>
      </c>
      <c r="AO13">
        <f t="shared" si="13"/>
        <v>1</v>
      </c>
      <c r="AP13">
        <f t="shared" si="14"/>
        <v>1.3747964761365083E-2</v>
      </c>
      <c r="AQ13">
        <f t="shared" si="15"/>
        <v>6.0563721415705213E-4</v>
      </c>
      <c r="AR13">
        <f t="shared" si="16"/>
        <v>5.9942943271194231</v>
      </c>
    </row>
    <row r="14" spans="1:45" ht="15" thickBot="1" x14ac:dyDescent="0.4">
      <c r="A14" s="210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v>13.878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6"/>
        <v>8.4869055203392314</v>
      </c>
      <c r="N14" s="10">
        <v>85</v>
      </c>
      <c r="O14" s="32">
        <f t="shared" si="7"/>
        <v>6.1105719746442464</v>
      </c>
      <c r="P14" s="11">
        <f t="shared" si="0"/>
        <v>2.2711458203236314</v>
      </c>
      <c r="Q14" s="37">
        <f t="shared" si="1"/>
        <v>2.2711458203236314</v>
      </c>
      <c r="R14" s="248"/>
      <c r="S14" s="218"/>
      <c r="T14" s="260"/>
      <c r="U14" s="120" t="s">
        <v>12</v>
      </c>
      <c r="V14" s="64" t="s">
        <v>134</v>
      </c>
      <c r="W14" s="69">
        <f t="shared" si="2"/>
        <v>13.878</v>
      </c>
      <c r="X14" s="79">
        <f>W14+W13/2</f>
        <v>13.878</v>
      </c>
      <c r="Y14" s="79">
        <f>O14+O13/2</f>
        <v>8.2685179324072386</v>
      </c>
      <c r="Z14" s="80">
        <f>X14/Y14</f>
        <v>1.6784144526804765</v>
      </c>
      <c r="AA14" s="141">
        <v>0</v>
      </c>
      <c r="AB14" s="79">
        <f t="shared" si="8"/>
        <v>0</v>
      </c>
      <c r="AC14" s="79">
        <f>X14+AB14+AB13/2</f>
        <v>16.957966675862068</v>
      </c>
      <c r="AD14" s="108">
        <f>AC14/Y14</f>
        <v>2.0509076492895799</v>
      </c>
      <c r="AE14">
        <v>1</v>
      </c>
      <c r="AF14">
        <f t="shared" si="3"/>
        <v>0.72</v>
      </c>
      <c r="AG14">
        <f t="shared" si="4"/>
        <v>61.919999999999995</v>
      </c>
      <c r="AH14">
        <f t="shared" si="5"/>
        <v>6.1105719746442464</v>
      </c>
      <c r="AI14">
        <f t="shared" si="9"/>
        <v>22.5</v>
      </c>
      <c r="AJ14">
        <v>20</v>
      </c>
      <c r="AK14">
        <v>454</v>
      </c>
      <c r="AL14">
        <f t="shared" si="10"/>
        <v>1.5876312449521174E-2</v>
      </c>
      <c r="AM14">
        <f t="shared" si="11"/>
        <v>2.0005478225514073E-2</v>
      </c>
      <c r="AN14">
        <f t="shared" si="12"/>
        <v>0.17145207865294917</v>
      </c>
      <c r="AO14">
        <f t="shared" si="13"/>
        <v>1</v>
      </c>
      <c r="AP14">
        <f t="shared" si="14"/>
        <v>1.6004382580411258E-2</v>
      </c>
      <c r="AQ14">
        <f t="shared" si="15"/>
        <v>7.0503888019432862E-4</v>
      </c>
      <c r="AR14">
        <f t="shared" si="16"/>
        <v>8.4869055203392314</v>
      </c>
    </row>
    <row r="15" spans="1:45" s="44" customFormat="1" ht="15" thickBot="1" x14ac:dyDescent="0.4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6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61"/>
      <c r="S15" s="224"/>
      <c r="T15" s="133"/>
      <c r="U15" s="121"/>
      <c r="V15" s="65"/>
      <c r="W15" s="65"/>
      <c r="X15" s="65"/>
      <c r="Y15" s="65"/>
      <c r="Z15" s="65"/>
      <c r="AA15" s="146"/>
      <c r="AB15" s="65"/>
      <c r="AC15" s="65"/>
      <c r="AD15" s="118"/>
      <c r="AF15" s="44">
        <f t="shared" si="3"/>
        <v>0.72</v>
      </c>
      <c r="AG15" s="44">
        <f t="shared" si="4"/>
        <v>0</v>
      </c>
      <c r="AH15" s="44" t="e">
        <f t="shared" si="5"/>
        <v>#DIV/0!</v>
      </c>
      <c r="AI15" s="44">
        <f t="shared" si="9"/>
        <v>-0.5</v>
      </c>
      <c r="AJ15" s="44">
        <v>20</v>
      </c>
      <c r="AK15" s="44">
        <v>454</v>
      </c>
      <c r="AL15" s="44" t="e">
        <f t="shared" si="10"/>
        <v>#DIV/0!</v>
      </c>
      <c r="AM15" s="44" t="e">
        <f t="shared" si="11"/>
        <v>#DIV/0!</v>
      </c>
      <c r="AN15" s="44" t="e">
        <f t="shared" si="12"/>
        <v>#DIV/0!</v>
      </c>
      <c r="AO15" s="44" t="e">
        <f t="shared" si="13"/>
        <v>#DIV/0!</v>
      </c>
      <c r="AP15" s="44" t="e">
        <f t="shared" si="14"/>
        <v>#DIV/0!</v>
      </c>
      <c r="AQ15" s="44" t="e">
        <f t="shared" si="15"/>
        <v>#DIV/0!</v>
      </c>
      <c r="AR15" s="44" t="e">
        <f t="shared" si="16"/>
        <v>#DIV/0!</v>
      </c>
    </row>
    <row r="16" spans="1:45" x14ac:dyDescent="0.35">
      <c r="A16" s="208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6"/>
        <v>6.8979551306993701</v>
      </c>
      <c r="N16" s="10">
        <v>70</v>
      </c>
      <c r="O16" s="32">
        <f t="shared" si="7"/>
        <v>4.9665276941035463</v>
      </c>
      <c r="P16" s="11">
        <f t="shared" si="0"/>
        <v>2.7425599611920775</v>
      </c>
      <c r="Q16" s="37">
        <f t="shared" si="1"/>
        <v>2.7425599611920775</v>
      </c>
      <c r="R16" s="248"/>
      <c r="S16" s="218"/>
      <c r="T16" s="258" t="s">
        <v>90</v>
      </c>
      <c r="U16" s="120" t="s">
        <v>2</v>
      </c>
      <c r="V16" s="64" t="s">
        <v>134</v>
      </c>
      <c r="W16" s="69">
        <f t="shared" ref="W16:W26" si="17">IF(V16=0,G16,IF(V16="A",I16,K16))</f>
        <v>13.621</v>
      </c>
      <c r="X16" s="79">
        <f>W16+W17/2</f>
        <v>13.621</v>
      </c>
      <c r="Y16" s="79">
        <f>O16+O17/2</f>
        <v>8.3903384857754837</v>
      </c>
      <c r="Z16" s="80">
        <f>X16/Y16</f>
        <v>1.6234148387567786</v>
      </c>
      <c r="AA16" s="141">
        <v>0</v>
      </c>
      <c r="AB16" s="79">
        <f t="shared" ref="AB16:AB26" si="18">AA16*$AB$1</f>
        <v>0</v>
      </c>
      <c r="AC16" s="79">
        <f>X16+AB16+AB17/2</f>
        <v>13.621</v>
      </c>
      <c r="AD16" s="108">
        <f>AC16/Y16</f>
        <v>1.6234148387567786</v>
      </c>
      <c r="AE16">
        <v>1</v>
      </c>
      <c r="AF16">
        <f t="shared" si="3"/>
        <v>0.72</v>
      </c>
      <c r="AG16">
        <f t="shared" si="4"/>
        <v>50.4</v>
      </c>
      <c r="AH16">
        <f t="shared" si="5"/>
        <v>4.9665276941035463</v>
      </c>
      <c r="AI16">
        <f t="shared" si="9"/>
        <v>22.5</v>
      </c>
      <c r="AJ16">
        <v>20</v>
      </c>
      <c r="AK16">
        <v>454</v>
      </c>
      <c r="AL16">
        <f t="shared" si="10"/>
        <v>1.3044491031912415E-2</v>
      </c>
      <c r="AM16">
        <f t="shared" si="11"/>
        <v>1.6413373319379004E-2</v>
      </c>
      <c r="AN16">
        <f t="shared" si="12"/>
        <v>0.2097407477667986</v>
      </c>
      <c r="AO16">
        <f t="shared" si="13"/>
        <v>1</v>
      </c>
      <c r="AP16">
        <f t="shared" si="14"/>
        <v>1.3130698655503203E-2</v>
      </c>
      <c r="AQ16">
        <f t="shared" si="15"/>
        <v>5.7844487469177106E-4</v>
      </c>
      <c r="AR16">
        <f t="shared" si="16"/>
        <v>6.8979551306993701</v>
      </c>
    </row>
    <row r="17" spans="1:44" x14ac:dyDescent="0.35">
      <c r="A17" s="209"/>
      <c r="B17" s="63" t="s">
        <v>3</v>
      </c>
      <c r="C17" s="16">
        <v>5.3</v>
      </c>
      <c r="D17" s="16">
        <v>25</v>
      </c>
      <c r="E17" s="16">
        <v>6</v>
      </c>
      <c r="F17" s="39" t="s">
        <v>24</v>
      </c>
      <c r="G17" s="34"/>
      <c r="H17" s="39" t="s">
        <v>24</v>
      </c>
      <c r="I17" s="34"/>
      <c r="J17" s="16" t="s">
        <v>24</v>
      </c>
      <c r="K17" s="16" t="s">
        <v>24</v>
      </c>
      <c r="L17" s="16">
        <v>79</v>
      </c>
      <c r="M17" s="34">
        <f t="shared" si="6"/>
        <v>9.5105855324220467</v>
      </c>
      <c r="N17" s="16">
        <v>79</v>
      </c>
      <c r="O17" s="34">
        <f t="shared" si="7"/>
        <v>6.8476215833438738</v>
      </c>
      <c r="P17" s="17">
        <f t="shared" si="0"/>
        <v>0</v>
      </c>
      <c r="Q17" s="40">
        <f t="shared" si="1"/>
        <v>0</v>
      </c>
      <c r="R17" s="248"/>
      <c r="S17" s="218"/>
      <c r="T17" s="259"/>
      <c r="U17" s="119" t="s">
        <v>3</v>
      </c>
      <c r="V17" s="63" t="s">
        <v>134</v>
      </c>
      <c r="W17" s="68">
        <f t="shared" si="17"/>
        <v>0</v>
      </c>
      <c r="X17" s="81"/>
      <c r="Y17" s="81"/>
      <c r="Z17" s="81"/>
      <c r="AA17" s="141">
        <v>0</v>
      </c>
      <c r="AB17" s="79">
        <f t="shared" si="18"/>
        <v>0</v>
      </c>
      <c r="AC17" s="81"/>
      <c r="AD17" s="107"/>
      <c r="AE17">
        <v>0</v>
      </c>
      <c r="AF17">
        <f t="shared" si="3"/>
        <v>0.72</v>
      </c>
      <c r="AG17">
        <f t="shared" si="4"/>
        <v>56.879999999999995</v>
      </c>
      <c r="AH17">
        <f t="shared" si="5"/>
        <v>6.8476215833438738</v>
      </c>
      <c r="AI17">
        <f t="shared" si="9"/>
        <v>18.5</v>
      </c>
      <c r="AJ17">
        <v>20</v>
      </c>
      <c r="AK17">
        <v>454</v>
      </c>
      <c r="AL17">
        <f t="shared" si="10"/>
        <v>2.1775983020246151E-2</v>
      </c>
      <c r="AM17">
        <f t="shared" si="11"/>
        <v>2.7522984648901128E-2</v>
      </c>
      <c r="AN17">
        <f t="shared" si="12"/>
        <v>0.12366644087289203</v>
      </c>
      <c r="AO17">
        <f t="shared" si="13"/>
        <v>1</v>
      </c>
      <c r="AP17">
        <f t="shared" si="14"/>
        <v>2.2018387719120902E-2</v>
      </c>
      <c r="AQ17">
        <f t="shared" si="15"/>
        <v>9.6997302727404864E-4</v>
      </c>
      <c r="AR17">
        <f t="shared" si="16"/>
        <v>9.5105855324220467</v>
      </c>
    </row>
    <row r="18" spans="1:44" x14ac:dyDescent="0.35">
      <c r="A18" s="209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6"/>
        <v>17.623304833728387</v>
      </c>
      <c r="N18" s="10">
        <v>158</v>
      </c>
      <c r="O18" s="32">
        <f t="shared" si="7"/>
        <v>12.688779480284438</v>
      </c>
      <c r="P18" s="11">
        <f t="shared" si="0"/>
        <v>2.1427592813198229</v>
      </c>
      <c r="Q18" s="37">
        <f t="shared" si="1"/>
        <v>2.1427592813198229</v>
      </c>
      <c r="R18" s="248"/>
      <c r="S18" s="218"/>
      <c r="T18" s="259"/>
      <c r="U18" s="120" t="s">
        <v>4</v>
      </c>
      <c r="V18" s="64" t="s">
        <v>134</v>
      </c>
      <c r="W18" s="69">
        <f t="shared" si="17"/>
        <v>27.189</v>
      </c>
      <c r="X18" s="79">
        <f>W18+(W19+W17)/2</f>
        <v>27.189</v>
      </c>
      <c r="Y18" s="79">
        <f>O18+(O19+O17)/2</f>
        <v>19.229919141050345</v>
      </c>
      <c r="Z18" s="80">
        <f>X18/Y18</f>
        <v>1.4138905005564639</v>
      </c>
      <c r="AA18" s="141">
        <v>0</v>
      </c>
      <c r="AB18" s="79">
        <f t="shared" si="18"/>
        <v>0</v>
      </c>
      <c r="AC18" s="79">
        <f>X18+AB18+(AB17+AB19)/2</f>
        <v>27.189</v>
      </c>
      <c r="AD18" s="108">
        <f>AC18/Y18</f>
        <v>1.4138905005564639</v>
      </c>
      <c r="AE18">
        <v>1</v>
      </c>
      <c r="AF18">
        <f t="shared" si="3"/>
        <v>0.72</v>
      </c>
      <c r="AG18">
        <f t="shared" si="4"/>
        <v>113.03999999999999</v>
      </c>
      <c r="AH18">
        <f t="shared" si="5"/>
        <v>12.688779480284438</v>
      </c>
      <c r="AI18">
        <f t="shared" si="9"/>
        <v>20</v>
      </c>
      <c r="AJ18">
        <v>20</v>
      </c>
      <c r="AK18">
        <v>454</v>
      </c>
      <c r="AL18">
        <f t="shared" si="10"/>
        <v>3.7028301886792452E-2</v>
      </c>
      <c r="AM18">
        <f t="shared" si="11"/>
        <v>4.7175591948777629E-2</v>
      </c>
      <c r="AN18">
        <f t="shared" si="12"/>
        <v>7.0690907955118704E-2</v>
      </c>
      <c r="AO18">
        <f t="shared" si="13"/>
        <v>1</v>
      </c>
      <c r="AP18">
        <f t="shared" si="14"/>
        <v>3.7740473559022103E-2</v>
      </c>
      <c r="AQ18">
        <f t="shared" si="15"/>
        <v>1.662575927710225E-3</v>
      </c>
      <c r="AR18">
        <f t="shared" si="16"/>
        <v>17.623304833728387</v>
      </c>
    </row>
    <row r="19" spans="1:44" x14ac:dyDescent="0.35">
      <c r="A19" s="209"/>
      <c r="B19" s="63" t="s">
        <v>5</v>
      </c>
      <c r="C19" s="16">
        <v>5.3</v>
      </c>
      <c r="D19" s="16">
        <v>22</v>
      </c>
      <c r="E19" s="16">
        <v>3</v>
      </c>
      <c r="F19" s="16" t="s">
        <v>24</v>
      </c>
      <c r="G19" s="34"/>
      <c r="H19" s="16" t="s">
        <v>24</v>
      </c>
      <c r="I19" s="34"/>
      <c r="J19" s="16" t="s">
        <v>24</v>
      </c>
      <c r="K19" s="16" t="s">
        <v>24</v>
      </c>
      <c r="L19" s="16">
        <v>72</v>
      </c>
      <c r="M19" s="34">
        <f t="shared" si="6"/>
        <v>8.6592468585943561</v>
      </c>
      <c r="N19" s="16">
        <v>70</v>
      </c>
      <c r="O19" s="34">
        <f t="shared" si="7"/>
        <v>6.234657738187936</v>
      </c>
      <c r="P19" s="17">
        <f t="shared" si="0"/>
        <v>0</v>
      </c>
      <c r="Q19" s="40">
        <f t="shared" si="1"/>
        <v>0</v>
      </c>
      <c r="R19" s="248"/>
      <c r="S19" s="218"/>
      <c r="T19" s="259"/>
      <c r="U19" s="119" t="s">
        <v>5</v>
      </c>
      <c r="V19" s="63" t="s">
        <v>134</v>
      </c>
      <c r="W19" s="68">
        <f t="shared" si="17"/>
        <v>0</v>
      </c>
      <c r="X19" s="81"/>
      <c r="Y19" s="81"/>
      <c r="Z19" s="81"/>
      <c r="AA19" s="141">
        <v>0</v>
      </c>
      <c r="AB19" s="79">
        <f t="shared" si="18"/>
        <v>0</v>
      </c>
      <c r="AC19" s="81"/>
      <c r="AD19" s="107"/>
      <c r="AE19">
        <v>0</v>
      </c>
      <c r="AF19">
        <f t="shared" si="3"/>
        <v>0.72</v>
      </c>
      <c r="AG19">
        <f t="shared" si="4"/>
        <v>51.839999999999996</v>
      </c>
      <c r="AH19">
        <f t="shared" si="5"/>
        <v>6.234657738187936</v>
      </c>
      <c r="AI19">
        <f t="shared" si="9"/>
        <v>18.5</v>
      </c>
      <c r="AJ19">
        <v>20</v>
      </c>
      <c r="AK19">
        <v>454</v>
      </c>
      <c r="AL19">
        <f t="shared" si="10"/>
        <v>1.9846465537439531E-2</v>
      </c>
      <c r="AM19">
        <f t="shared" si="11"/>
        <v>2.5059268700929616E-2</v>
      </c>
      <c r="AN19">
        <f t="shared" si="12"/>
        <v>0.13616888027622934</v>
      </c>
      <c r="AO19">
        <f t="shared" si="13"/>
        <v>1</v>
      </c>
      <c r="AP19">
        <f t="shared" si="14"/>
        <v>2.0047414960743692E-2</v>
      </c>
      <c r="AQ19">
        <f t="shared" si="15"/>
        <v>8.8314603351293799E-4</v>
      </c>
      <c r="AR19">
        <f t="shared" si="16"/>
        <v>8.6592468585943561</v>
      </c>
    </row>
    <row r="20" spans="1:44" x14ac:dyDescent="0.35">
      <c r="A20" s="209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6"/>
        <v>0.11014514893712971</v>
      </c>
      <c r="N20" s="10">
        <v>0</v>
      </c>
      <c r="O20" s="32">
        <f t="shared" si="7"/>
        <v>7.9304507234733382E-2</v>
      </c>
      <c r="P20" s="11">
        <f t="shared" si="0"/>
        <v>85.543687698859799</v>
      </c>
      <c r="Q20" s="37">
        <f t="shared" si="1"/>
        <v>85.543687698859799</v>
      </c>
      <c r="R20" s="248"/>
      <c r="S20" s="218"/>
      <c r="T20" s="259"/>
      <c r="U20" s="120" t="s">
        <v>6</v>
      </c>
      <c r="V20" s="64" t="s">
        <v>134</v>
      </c>
      <c r="W20" s="69">
        <f t="shared" si="17"/>
        <v>6.7839999999999998</v>
      </c>
      <c r="X20" s="79">
        <f>W20+(W21+W19)/2</f>
        <v>6.7839999999999998</v>
      </c>
      <c r="Y20" s="79">
        <f>O20+(O21+O19)/2</f>
        <v>3.2395015308524608</v>
      </c>
      <c r="Z20" s="80">
        <f>X20/Y20</f>
        <v>2.0941493422337785</v>
      </c>
      <c r="AA20" s="141">
        <v>0</v>
      </c>
      <c r="AB20" s="79">
        <f t="shared" si="18"/>
        <v>0</v>
      </c>
      <c r="AC20" s="79">
        <f>X20+AB20+(AB19+AB21)/2</f>
        <v>6.7839999999999998</v>
      </c>
      <c r="AD20" s="108">
        <f>AC20/Y20</f>
        <v>2.0941493422337785</v>
      </c>
      <c r="AE20">
        <v>1</v>
      </c>
      <c r="AF20">
        <f t="shared" si="3"/>
        <v>0.72</v>
      </c>
      <c r="AG20">
        <f t="shared" si="4"/>
        <v>0.72</v>
      </c>
      <c r="AH20">
        <f t="shared" si="5"/>
        <v>7.9304507234733382E-2</v>
      </c>
      <c r="AI20">
        <f t="shared" si="9"/>
        <v>20</v>
      </c>
      <c r="AJ20">
        <v>20</v>
      </c>
      <c r="AK20">
        <v>454</v>
      </c>
      <c r="AL20">
        <f t="shared" si="10"/>
        <v>2.3584905660377359E-4</v>
      </c>
      <c r="AM20">
        <f t="shared" si="11"/>
        <v>2.9484609444255239E-4</v>
      </c>
      <c r="AN20">
        <f t="shared" si="12"/>
        <v>11.867099834863804</v>
      </c>
      <c r="AO20">
        <f t="shared" si="13"/>
        <v>1</v>
      </c>
      <c r="AP20">
        <f t="shared" si="14"/>
        <v>2.3587687555404191E-4</v>
      </c>
      <c r="AQ20">
        <f t="shared" si="15"/>
        <v>1.0391051786521671E-5</v>
      </c>
      <c r="AR20">
        <f t="shared" si="16"/>
        <v>0.11014514893712971</v>
      </c>
    </row>
    <row r="21" spans="1:44" x14ac:dyDescent="0.35">
      <c r="A21" s="209"/>
      <c r="B21" s="63" t="s">
        <v>7</v>
      </c>
      <c r="C21" s="16">
        <v>5.3</v>
      </c>
      <c r="D21" s="16">
        <v>25</v>
      </c>
      <c r="E21" s="16">
        <v>6</v>
      </c>
      <c r="F21" s="16" t="s">
        <v>24</v>
      </c>
      <c r="G21" s="34"/>
      <c r="H21" s="16" t="s">
        <v>24</v>
      </c>
      <c r="I21" s="34"/>
      <c r="J21" s="16" t="s">
        <v>24</v>
      </c>
      <c r="K21" s="16" t="s">
        <v>24</v>
      </c>
      <c r="L21" s="16">
        <v>1</v>
      </c>
      <c r="M21" s="34">
        <f t="shared" si="6"/>
        <v>0.11907820701044333</v>
      </c>
      <c r="N21" s="16">
        <v>0</v>
      </c>
      <c r="O21" s="34">
        <f t="shared" ref="O21:O54" si="19">AH21</f>
        <v>8.5736309047519194E-2</v>
      </c>
      <c r="P21" s="17">
        <f t="shared" si="0"/>
        <v>0</v>
      </c>
      <c r="Q21" s="40">
        <f t="shared" si="1"/>
        <v>0</v>
      </c>
      <c r="R21" s="248"/>
      <c r="S21" s="218"/>
      <c r="T21" s="259"/>
      <c r="U21" s="119" t="s">
        <v>7</v>
      </c>
      <c r="V21" s="63" t="s">
        <v>134</v>
      </c>
      <c r="W21" s="68">
        <f t="shared" si="17"/>
        <v>0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3"/>
        <v>0.72</v>
      </c>
      <c r="AG21">
        <f t="shared" si="4"/>
        <v>0.72</v>
      </c>
      <c r="AH21">
        <f t="shared" si="5"/>
        <v>8.5736309047519194E-2</v>
      </c>
      <c r="AI21">
        <f t="shared" si="9"/>
        <v>18.5</v>
      </c>
      <c r="AJ21">
        <v>20</v>
      </c>
      <c r="AK21">
        <v>454</v>
      </c>
      <c r="AL21">
        <f t="shared" si="10"/>
        <v>2.7564535468666012E-4</v>
      </c>
      <c r="AM21">
        <f t="shared" si="11"/>
        <v>3.4460419417861599E-4</v>
      </c>
      <c r="AN21">
        <f t="shared" si="12"/>
        <v>10.153079806994086</v>
      </c>
      <c r="AO21">
        <f t="shared" si="13"/>
        <v>1</v>
      </c>
      <c r="AP21">
        <f t="shared" si="14"/>
        <v>2.7568335534289279E-4</v>
      </c>
      <c r="AQ21">
        <f t="shared" si="15"/>
        <v>1.2144641204532723E-5</v>
      </c>
      <c r="AR21">
        <f t="shared" si="16"/>
        <v>0.11907820701044333</v>
      </c>
    </row>
    <row r="22" spans="1:44" x14ac:dyDescent="0.35">
      <c r="A22" s="209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6"/>
        <v>0.11014514893712971</v>
      </c>
      <c r="N22" s="10">
        <v>0</v>
      </c>
      <c r="O22" s="32">
        <f t="shared" si="19"/>
        <v>7.9304507234733382E-2</v>
      </c>
      <c r="P22" s="11">
        <f t="shared" si="0"/>
        <v>85.543687698859799</v>
      </c>
      <c r="Q22" s="37">
        <f t="shared" si="1"/>
        <v>85.543687698859799</v>
      </c>
      <c r="R22" s="248"/>
      <c r="S22" s="218"/>
      <c r="T22" s="259"/>
      <c r="U22" s="120" t="s">
        <v>8</v>
      </c>
      <c r="V22" s="64" t="s">
        <v>134</v>
      </c>
      <c r="W22" s="69">
        <f t="shared" si="17"/>
        <v>6.7839999999999998</v>
      </c>
      <c r="X22" s="79">
        <f>W22+(W23+W21)/2</f>
        <v>6.7839999999999998</v>
      </c>
      <c r="Y22" s="79">
        <f>O22+(O23+O21)/2</f>
        <v>3.0209627341355607</v>
      </c>
      <c r="Z22" s="80">
        <f>X22/Y22</f>
        <v>2.2456417364384405</v>
      </c>
      <c r="AA22" s="141">
        <v>0</v>
      </c>
      <c r="AB22" s="79">
        <f t="shared" si="18"/>
        <v>0</v>
      </c>
      <c r="AC22" s="79">
        <f>X22+AB22+(AB21+AB23)/2</f>
        <v>6.7839999999999998</v>
      </c>
      <c r="AD22" s="108">
        <f>AC22/Y22</f>
        <v>2.2456417364384405</v>
      </c>
      <c r="AE22">
        <v>1</v>
      </c>
      <c r="AF22">
        <f t="shared" si="3"/>
        <v>0.72</v>
      </c>
      <c r="AG22">
        <f t="shared" si="4"/>
        <v>0.72</v>
      </c>
      <c r="AH22">
        <f t="shared" si="5"/>
        <v>7.9304507234733382E-2</v>
      </c>
      <c r="AI22">
        <f t="shared" si="9"/>
        <v>20</v>
      </c>
      <c r="AJ22">
        <v>20</v>
      </c>
      <c r="AK22">
        <v>454</v>
      </c>
      <c r="AL22">
        <f t="shared" si="10"/>
        <v>2.3584905660377359E-4</v>
      </c>
      <c r="AM22">
        <f t="shared" si="11"/>
        <v>2.9484609444255239E-4</v>
      </c>
      <c r="AN22">
        <f t="shared" si="12"/>
        <v>11.867099834863804</v>
      </c>
      <c r="AO22">
        <f t="shared" si="13"/>
        <v>1</v>
      </c>
      <c r="AP22">
        <f t="shared" si="14"/>
        <v>2.3587687555404191E-4</v>
      </c>
      <c r="AQ22">
        <f t="shared" si="15"/>
        <v>1.0391051786521671E-5</v>
      </c>
      <c r="AR22">
        <f t="shared" si="16"/>
        <v>0.11014514893712971</v>
      </c>
    </row>
    <row r="23" spans="1:44" x14ac:dyDescent="0.35">
      <c r="A23" s="209"/>
      <c r="B23" s="63" t="s">
        <v>9</v>
      </c>
      <c r="C23" s="16">
        <v>5.3</v>
      </c>
      <c r="D23" s="16">
        <v>22</v>
      </c>
      <c r="E23" s="16">
        <v>3</v>
      </c>
      <c r="F23" s="16" t="s">
        <v>24</v>
      </c>
      <c r="G23" s="34"/>
      <c r="H23" s="16" t="s">
        <v>24</v>
      </c>
      <c r="I23" s="34"/>
      <c r="J23" s="16" t="s">
        <v>24</v>
      </c>
      <c r="K23" s="16" t="s">
        <v>24</v>
      </c>
      <c r="L23" s="16">
        <v>67</v>
      </c>
      <c r="M23" s="34">
        <f t="shared" si="6"/>
        <v>8.0521946454918556</v>
      </c>
      <c r="N23" s="16">
        <v>67</v>
      </c>
      <c r="O23" s="34">
        <f t="shared" si="19"/>
        <v>5.7975801447541357</v>
      </c>
      <c r="P23" s="17">
        <f t="shared" si="0"/>
        <v>0</v>
      </c>
      <c r="Q23" s="40">
        <f t="shared" si="1"/>
        <v>0</v>
      </c>
      <c r="R23" s="248"/>
      <c r="S23" s="218"/>
      <c r="T23" s="259"/>
      <c r="U23" s="119" t="s">
        <v>9</v>
      </c>
      <c r="V23" s="63" t="s">
        <v>134</v>
      </c>
      <c r="W23" s="68">
        <f t="shared" si="17"/>
        <v>0</v>
      </c>
      <c r="X23" s="81"/>
      <c r="Y23" s="81"/>
      <c r="Z23" s="81"/>
      <c r="AA23" s="141">
        <v>0</v>
      </c>
      <c r="AB23" s="79">
        <f t="shared" si="18"/>
        <v>0</v>
      </c>
      <c r="AC23" s="81"/>
      <c r="AD23" s="107"/>
      <c r="AE23">
        <v>0</v>
      </c>
      <c r="AF23">
        <f t="shared" si="3"/>
        <v>0.72</v>
      </c>
      <c r="AG23">
        <f t="shared" si="4"/>
        <v>48.239999999999995</v>
      </c>
      <c r="AH23">
        <f t="shared" si="5"/>
        <v>5.7975801447541357</v>
      </c>
      <c r="AI23">
        <f t="shared" si="9"/>
        <v>18.5</v>
      </c>
      <c r="AJ23">
        <v>20</v>
      </c>
      <c r="AK23">
        <v>454</v>
      </c>
      <c r="AL23">
        <f t="shared" si="10"/>
        <v>1.8468238764006231E-2</v>
      </c>
      <c r="AM23">
        <f t="shared" si="11"/>
        <v>2.3302501077596266E-2</v>
      </c>
      <c r="AN23">
        <f t="shared" si="12"/>
        <v>0.14669846961256044</v>
      </c>
      <c r="AO23">
        <f t="shared" si="13"/>
        <v>1</v>
      </c>
      <c r="AP23">
        <f t="shared" si="14"/>
        <v>1.8642000862077013E-2</v>
      </c>
      <c r="AQ23">
        <f t="shared" si="15"/>
        <v>8.2123351815317238E-4</v>
      </c>
      <c r="AR23">
        <f t="shared" si="16"/>
        <v>8.0521946454918556</v>
      </c>
    </row>
    <row r="24" spans="1:44" x14ac:dyDescent="0.35">
      <c r="A24" s="209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6"/>
        <v>16.480242575725942</v>
      </c>
      <c r="N24" s="10">
        <v>147</v>
      </c>
      <c r="O24" s="32">
        <f t="shared" si="19"/>
        <v>11.865774654522678</v>
      </c>
      <c r="P24" s="11">
        <f t="shared" si="0"/>
        <v>1.7196517373792002</v>
      </c>
      <c r="Q24" s="37">
        <f t="shared" si="1"/>
        <v>1.7196517373792002</v>
      </c>
      <c r="R24" s="248"/>
      <c r="S24" s="218"/>
      <c r="T24" s="259"/>
      <c r="U24" s="120" t="s">
        <v>10</v>
      </c>
      <c r="V24" s="64" t="s">
        <v>134</v>
      </c>
      <c r="W24" s="69">
        <f t="shared" si="17"/>
        <v>20.405000000000001</v>
      </c>
      <c r="X24" s="79">
        <f>W24+(W25+W23)/2</f>
        <v>20.405000000000001</v>
      </c>
      <c r="Y24" s="79">
        <f>O24+(O25+O23)/2</f>
        <v>17.794440488381188</v>
      </c>
      <c r="Z24" s="80">
        <f>X24/Y24</f>
        <v>1.146706467861317</v>
      </c>
      <c r="AA24" s="141">
        <v>0</v>
      </c>
      <c r="AB24" s="79">
        <f t="shared" si="18"/>
        <v>0</v>
      </c>
      <c r="AC24" s="79">
        <f>X24+AB24+(AB23+AB25)/2</f>
        <v>20.405000000000001</v>
      </c>
      <c r="AD24" s="108">
        <f>AC24/Y24</f>
        <v>1.146706467861317</v>
      </c>
      <c r="AE24">
        <v>1</v>
      </c>
      <c r="AF24">
        <f t="shared" si="3"/>
        <v>0.72</v>
      </c>
      <c r="AG24">
        <f t="shared" si="4"/>
        <v>105.83999999999999</v>
      </c>
      <c r="AH24">
        <f t="shared" si="5"/>
        <v>11.865774654522678</v>
      </c>
      <c r="AI24">
        <f t="shared" si="9"/>
        <v>20</v>
      </c>
      <c r="AJ24">
        <v>20</v>
      </c>
      <c r="AK24">
        <v>454</v>
      </c>
      <c r="AL24">
        <f t="shared" si="10"/>
        <v>3.4669811320754716E-2</v>
      </c>
      <c r="AM24">
        <f t="shared" si="11"/>
        <v>4.4115743687379583E-2</v>
      </c>
      <c r="AN24">
        <f t="shared" si="12"/>
        <v>7.5836756165832547E-2</v>
      </c>
      <c r="AO24">
        <f t="shared" si="13"/>
        <v>1</v>
      </c>
      <c r="AP24">
        <f t="shared" si="14"/>
        <v>3.5292594949903666E-2</v>
      </c>
      <c r="AQ24">
        <f t="shared" si="15"/>
        <v>1.5547398656345229E-3</v>
      </c>
      <c r="AR24">
        <f t="shared" si="16"/>
        <v>16.480242575725942</v>
      </c>
    </row>
    <row r="25" spans="1:44" x14ac:dyDescent="0.35">
      <c r="A25" s="209"/>
      <c r="B25" s="63" t="s">
        <v>11</v>
      </c>
      <c r="C25" s="16">
        <v>5.3</v>
      </c>
      <c r="D25" s="16">
        <v>25</v>
      </c>
      <c r="E25" s="16">
        <v>6</v>
      </c>
      <c r="F25" s="39" t="s">
        <v>24</v>
      </c>
      <c r="G25" s="34"/>
      <c r="H25" s="39" t="s">
        <v>24</v>
      </c>
      <c r="I25" s="34"/>
      <c r="J25" s="39" t="s">
        <v>24</v>
      </c>
      <c r="K25" s="16" t="s">
        <v>24</v>
      </c>
      <c r="L25" s="16">
        <v>70</v>
      </c>
      <c r="M25" s="34">
        <f t="shared" si="6"/>
        <v>8.4163215596706724</v>
      </c>
      <c r="N25" s="16">
        <v>70</v>
      </c>
      <c r="O25" s="34">
        <f t="shared" si="19"/>
        <v>6.059751522962884</v>
      </c>
      <c r="P25" s="17">
        <f t="shared" si="0"/>
        <v>0</v>
      </c>
      <c r="Q25" s="40">
        <f t="shared" si="1"/>
        <v>0</v>
      </c>
      <c r="R25" s="248"/>
      <c r="S25" s="218"/>
      <c r="T25" s="259"/>
      <c r="U25" s="119" t="s">
        <v>11</v>
      </c>
      <c r="V25" s="63" t="s">
        <v>134</v>
      </c>
      <c r="W25" s="68">
        <f t="shared" si="17"/>
        <v>0</v>
      </c>
      <c r="X25" s="81"/>
      <c r="Y25" s="81"/>
      <c r="Z25" s="81"/>
      <c r="AA25" s="141">
        <v>0</v>
      </c>
      <c r="AB25" s="79">
        <f t="shared" si="18"/>
        <v>0</v>
      </c>
      <c r="AC25" s="81"/>
      <c r="AD25" s="107"/>
      <c r="AE25">
        <v>0</v>
      </c>
      <c r="AF25">
        <f t="shared" si="3"/>
        <v>0.72</v>
      </c>
      <c r="AG25">
        <f t="shared" si="4"/>
        <v>50.4</v>
      </c>
      <c r="AH25">
        <f t="shared" si="5"/>
        <v>6.059751522962884</v>
      </c>
      <c r="AI25">
        <f t="shared" si="9"/>
        <v>18.5</v>
      </c>
      <c r="AJ25">
        <v>20</v>
      </c>
      <c r="AK25">
        <v>454</v>
      </c>
      <c r="AL25">
        <f t="shared" si="10"/>
        <v>1.9295174828066211E-2</v>
      </c>
      <c r="AM25">
        <f t="shared" si="11"/>
        <v>2.4356259485533438E-2</v>
      </c>
      <c r="AN25">
        <f t="shared" si="12"/>
        <v>0.1402002263044064</v>
      </c>
      <c r="AO25">
        <f t="shared" si="13"/>
        <v>1</v>
      </c>
      <c r="AP25">
        <f t="shared" si="14"/>
        <v>1.948500758842675E-2</v>
      </c>
      <c r="AQ25">
        <f t="shared" si="15"/>
        <v>8.5837037834479084E-4</v>
      </c>
      <c r="AR25">
        <f t="shared" si="16"/>
        <v>8.4163215596706724</v>
      </c>
    </row>
    <row r="26" spans="1:44" ht="15" thickBot="1" x14ac:dyDescent="0.4">
      <c r="A26" s="210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6"/>
        <v>7.0963886832898408</v>
      </c>
      <c r="N26" s="10">
        <v>72</v>
      </c>
      <c r="O26" s="32">
        <f t="shared" si="19"/>
        <v>5.1093998519686856</v>
      </c>
      <c r="P26" s="11">
        <f t="shared" si="0"/>
        <v>2.6658708252695744</v>
      </c>
      <c r="Q26" s="37">
        <f t="shared" si="1"/>
        <v>2.6658708252695744</v>
      </c>
      <c r="R26" s="248"/>
      <c r="S26" s="218"/>
      <c r="T26" s="260"/>
      <c r="U26" s="120" t="s">
        <v>12</v>
      </c>
      <c r="V26" s="64" t="s">
        <v>134</v>
      </c>
      <c r="W26" s="69">
        <f t="shared" si="17"/>
        <v>13.621</v>
      </c>
      <c r="X26" s="79">
        <f>W26+W25/2</f>
        <v>13.621</v>
      </c>
      <c r="Y26" s="79">
        <f>O26+O25/2</f>
        <v>8.1392756134501276</v>
      </c>
      <c r="Z26" s="80">
        <f>X26/Y26</f>
        <v>1.6734904488909725</v>
      </c>
      <c r="AA26" s="141">
        <v>0</v>
      </c>
      <c r="AB26" s="79">
        <f t="shared" si="18"/>
        <v>0</v>
      </c>
      <c r="AC26" s="79">
        <f>X26+AB26+AB25/2</f>
        <v>13.621</v>
      </c>
      <c r="AD26" s="108">
        <f>AC26/Y26</f>
        <v>1.6734904488909725</v>
      </c>
      <c r="AE26">
        <v>1</v>
      </c>
      <c r="AF26">
        <f t="shared" si="3"/>
        <v>0.72</v>
      </c>
      <c r="AG26">
        <f t="shared" si="4"/>
        <v>51.839999999999996</v>
      </c>
      <c r="AH26">
        <f t="shared" si="5"/>
        <v>5.1093998519686856</v>
      </c>
      <c r="AI26">
        <f t="shared" si="9"/>
        <v>22.5</v>
      </c>
      <c r="AJ26">
        <v>20</v>
      </c>
      <c r="AK26">
        <v>454</v>
      </c>
      <c r="AL26">
        <f t="shared" si="10"/>
        <v>1.3417190775681341E-2</v>
      </c>
      <c r="AM26">
        <f t="shared" si="11"/>
        <v>1.6885537013698049E-2</v>
      </c>
      <c r="AN26">
        <f t="shared" si="12"/>
        <v>0.20377797979778176</v>
      </c>
      <c r="AO26">
        <f t="shared" si="13"/>
        <v>1</v>
      </c>
      <c r="AP26">
        <f t="shared" si="14"/>
        <v>1.3508429610958439E-2</v>
      </c>
      <c r="AQ26">
        <f t="shared" si="15"/>
        <v>5.95085004888037E-4</v>
      </c>
      <c r="AR26">
        <f t="shared" si="16"/>
        <v>7.0963886832898408</v>
      </c>
    </row>
    <row r="27" spans="1:44" s="44" customFormat="1" ht="15" thickBot="1" x14ac:dyDescent="0.4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6"/>
        <v>#DIV/0!</v>
      </c>
      <c r="N27" s="57">
        <f t="shared" ref="N27" si="20">AG27</f>
        <v>0</v>
      </c>
      <c r="O27" s="58" t="e">
        <f t="shared" si="19"/>
        <v>#DIV/0!</v>
      </c>
      <c r="P27" s="59" t="e">
        <f t="shared" si="0"/>
        <v>#DIV/0!</v>
      </c>
      <c r="Q27" s="60" t="e">
        <f t="shared" si="1"/>
        <v>#DIV/0!</v>
      </c>
      <c r="R27" s="261"/>
      <c r="S27" s="224"/>
      <c r="T27" s="133"/>
      <c r="U27" s="121"/>
      <c r="V27" s="65"/>
      <c r="W27" s="65"/>
      <c r="X27" s="65"/>
      <c r="Y27" s="65"/>
      <c r="Z27" s="65"/>
      <c r="AA27" s="146"/>
      <c r="AB27" s="65"/>
      <c r="AC27" s="65"/>
      <c r="AD27" s="118"/>
      <c r="AF27" s="44">
        <f t="shared" si="3"/>
        <v>0.72</v>
      </c>
      <c r="AG27" s="44">
        <f t="shared" si="4"/>
        <v>0</v>
      </c>
      <c r="AH27" s="44" t="e">
        <f t="shared" si="5"/>
        <v>#DIV/0!</v>
      </c>
      <c r="AI27" s="44">
        <f t="shared" si="9"/>
        <v>-0.5</v>
      </c>
      <c r="AJ27" s="44">
        <v>20</v>
      </c>
      <c r="AK27" s="44">
        <v>454</v>
      </c>
      <c r="AL27" s="44" t="e">
        <f t="shared" si="10"/>
        <v>#DIV/0!</v>
      </c>
      <c r="AM27" s="44" t="e">
        <f t="shared" si="11"/>
        <v>#DIV/0!</v>
      </c>
      <c r="AN27" s="44" t="e">
        <f t="shared" si="12"/>
        <v>#DIV/0!</v>
      </c>
      <c r="AO27" s="44" t="e">
        <f t="shared" si="13"/>
        <v>#DIV/0!</v>
      </c>
      <c r="AP27" s="44" t="e">
        <f t="shared" si="14"/>
        <v>#DIV/0!</v>
      </c>
      <c r="AQ27" s="44" t="e">
        <f t="shared" si="15"/>
        <v>#DIV/0!</v>
      </c>
      <c r="AR27" s="44" t="e">
        <f t="shared" si="16"/>
        <v>#DIV/0!</v>
      </c>
    </row>
    <row r="28" spans="1:44" x14ac:dyDescent="0.35">
      <c r="A28" s="208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6"/>
        <v>6.4022032207741306</v>
      </c>
      <c r="N28" s="10">
        <v>65</v>
      </c>
      <c r="O28" s="32">
        <f t="shared" si="19"/>
        <v>4.6095863189573736</v>
      </c>
      <c r="P28" s="11">
        <f t="shared" si="0"/>
        <v>2.9549289366775295</v>
      </c>
      <c r="Q28" s="37">
        <f t="shared" si="1"/>
        <v>2.9549289366775295</v>
      </c>
      <c r="R28" s="161"/>
      <c r="S28" s="154"/>
      <c r="T28" s="258" t="s">
        <v>91</v>
      </c>
      <c r="U28" s="120" t="s">
        <v>2</v>
      </c>
      <c r="V28" s="64" t="s">
        <v>134</v>
      </c>
      <c r="W28" s="69">
        <f t="shared" ref="W28:W38" si="21">IF(V28=0,G28,IF(V28="A",I28,K28))</f>
        <v>13.621</v>
      </c>
      <c r="X28" s="79">
        <f>W28+W29/2</f>
        <v>13.621</v>
      </c>
      <c r="Y28" s="79">
        <f>O28+O29/2</f>
        <v>8.5602367035027687</v>
      </c>
      <c r="Z28" s="80">
        <f>X28/Y28</f>
        <v>1.5911943176088128</v>
      </c>
      <c r="AA28" s="141">
        <v>0</v>
      </c>
      <c r="AB28" s="79">
        <f t="shared" ref="AB28:AB38" si="22">AA28*$AB$1</f>
        <v>0</v>
      </c>
      <c r="AC28" s="79">
        <f>X28+AB28+AB29/2</f>
        <v>13.621</v>
      </c>
      <c r="AD28" s="108">
        <f>AC28/Y28</f>
        <v>1.5911943176088128</v>
      </c>
      <c r="AE28">
        <v>1</v>
      </c>
      <c r="AF28">
        <f t="shared" si="3"/>
        <v>0.72</v>
      </c>
      <c r="AG28">
        <f t="shared" si="4"/>
        <v>46.8</v>
      </c>
      <c r="AH28">
        <f t="shared" si="5"/>
        <v>4.6095863189573736</v>
      </c>
      <c r="AI28">
        <f t="shared" si="9"/>
        <v>22.5</v>
      </c>
      <c r="AJ28">
        <v>20</v>
      </c>
      <c r="AK28">
        <v>454</v>
      </c>
      <c r="AL28">
        <f t="shared" si="10"/>
        <v>1.21127416724901E-2</v>
      </c>
      <c r="AM28">
        <f t="shared" si="11"/>
        <v>1.5233753994923771E-2</v>
      </c>
      <c r="AN28">
        <f t="shared" si="12"/>
        <v>0.22625295525753394</v>
      </c>
      <c r="AO28">
        <f t="shared" si="13"/>
        <v>1</v>
      </c>
      <c r="AP28">
        <f t="shared" si="14"/>
        <v>1.2187003195939017E-2</v>
      </c>
      <c r="AQ28">
        <f t="shared" si="15"/>
        <v>5.3687238748630029E-4</v>
      </c>
      <c r="AR28">
        <f t="shared" si="16"/>
        <v>6.4022032207741306</v>
      </c>
    </row>
    <row r="29" spans="1:44" x14ac:dyDescent="0.35">
      <c r="A29" s="209"/>
      <c r="B29" s="63" t="s">
        <v>3</v>
      </c>
      <c r="C29" s="16">
        <v>5.3</v>
      </c>
      <c r="D29" s="16">
        <v>25</v>
      </c>
      <c r="E29" s="16">
        <v>6</v>
      </c>
      <c r="F29" s="39" t="s">
        <v>24</v>
      </c>
      <c r="G29" s="34"/>
      <c r="H29" s="39" t="s">
        <v>24</v>
      </c>
      <c r="I29" s="34"/>
      <c r="J29" s="16" t="s">
        <v>24</v>
      </c>
      <c r="K29" s="16" t="s">
        <v>24</v>
      </c>
      <c r="L29" s="16">
        <v>91</v>
      </c>
      <c r="M29" s="34">
        <f t="shared" si="6"/>
        <v>10.974028845959431</v>
      </c>
      <c r="N29" s="16">
        <v>90</v>
      </c>
      <c r="O29" s="34">
        <f t="shared" si="19"/>
        <v>7.9013007690907902</v>
      </c>
      <c r="P29" s="17">
        <f t="shared" si="0"/>
        <v>0</v>
      </c>
      <c r="Q29" s="40">
        <f t="shared" si="1"/>
        <v>0</v>
      </c>
      <c r="R29" s="161"/>
      <c r="S29" s="154"/>
      <c r="T29" s="259"/>
      <c r="U29" s="119" t="s">
        <v>3</v>
      </c>
      <c r="V29" s="63" t="s">
        <v>134</v>
      </c>
      <c r="W29" s="68">
        <f t="shared" si="21"/>
        <v>0</v>
      </c>
      <c r="X29" s="81"/>
      <c r="Y29" s="81"/>
      <c r="Z29" s="81"/>
      <c r="AA29" s="141">
        <v>0</v>
      </c>
      <c r="AB29" s="79">
        <f t="shared" si="22"/>
        <v>0</v>
      </c>
      <c r="AC29" s="81"/>
      <c r="AD29" s="107"/>
      <c r="AE29">
        <v>0</v>
      </c>
      <c r="AF29">
        <f t="shared" si="3"/>
        <v>0.72</v>
      </c>
      <c r="AG29">
        <f t="shared" si="4"/>
        <v>65.52</v>
      </c>
      <c r="AH29">
        <f t="shared" si="5"/>
        <v>7.9013007690907902</v>
      </c>
      <c r="AI29">
        <f t="shared" si="9"/>
        <v>18.5</v>
      </c>
      <c r="AJ29">
        <v>20</v>
      </c>
      <c r="AK29">
        <v>454</v>
      </c>
      <c r="AL29">
        <f t="shared" si="10"/>
        <v>2.5083727276486074E-2</v>
      </c>
      <c r="AM29">
        <f t="shared" si="11"/>
        <v>3.175808959756235E-2</v>
      </c>
      <c r="AN29">
        <f t="shared" si="12"/>
        <v>0.10670814048804274</v>
      </c>
      <c r="AO29">
        <f t="shared" si="13"/>
        <v>1</v>
      </c>
      <c r="AP29">
        <f t="shared" si="14"/>
        <v>2.540647167804988E-2</v>
      </c>
      <c r="AQ29">
        <f t="shared" si="15"/>
        <v>1.1192278272268671E-3</v>
      </c>
      <c r="AR29">
        <f t="shared" si="16"/>
        <v>10.974028845959431</v>
      </c>
    </row>
    <row r="30" spans="1:44" x14ac:dyDescent="0.35">
      <c r="A30" s="209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98</v>
      </c>
      <c r="K30" s="32">
        <v>27.189</v>
      </c>
      <c r="L30" s="10">
        <v>172</v>
      </c>
      <c r="M30" s="32">
        <f t="shared" si="6"/>
        <v>19.343371301204019</v>
      </c>
      <c r="N30" s="10">
        <v>172</v>
      </c>
      <c r="O30" s="32">
        <f t="shared" si="19"/>
        <v>13.927227336866894</v>
      </c>
      <c r="P30" s="11">
        <f t="shared" si="0"/>
        <v>1.9522191562155191</v>
      </c>
      <c r="Q30" s="37">
        <f t="shared" si="1"/>
        <v>1.9522191562155191</v>
      </c>
      <c r="R30" s="170">
        <f>K30/O30</f>
        <v>1.9522191562155191</v>
      </c>
      <c r="S30" s="171" t="s">
        <v>145</v>
      </c>
      <c r="T30" s="259"/>
      <c r="U30" s="120" t="s">
        <v>4</v>
      </c>
      <c r="V30" s="64" t="s">
        <v>135</v>
      </c>
      <c r="W30" s="69">
        <f t="shared" si="21"/>
        <v>27.189</v>
      </c>
      <c r="X30" s="79">
        <f>W30+(W31+W29)/2</f>
        <v>27.189</v>
      </c>
      <c r="Y30" s="79">
        <f>O30+(O31+O29)/2</f>
        <v>21.652711643018961</v>
      </c>
      <c r="Z30" s="80">
        <f>X30/Y30</f>
        <v>1.2556856826182319</v>
      </c>
      <c r="AA30" s="141">
        <v>0</v>
      </c>
      <c r="AB30" s="79">
        <f t="shared" si="22"/>
        <v>0</v>
      </c>
      <c r="AC30" s="79">
        <f>X30+AB30+(AB29+AB31)/2</f>
        <v>27.189</v>
      </c>
      <c r="AD30" s="108">
        <f>AC30/Y30</f>
        <v>1.2556856826182319</v>
      </c>
      <c r="AE30">
        <v>1</v>
      </c>
      <c r="AF30">
        <f t="shared" si="3"/>
        <v>0.72</v>
      </c>
      <c r="AG30">
        <f t="shared" si="4"/>
        <v>123.83999999999999</v>
      </c>
      <c r="AH30">
        <f t="shared" si="5"/>
        <v>13.927227336866894</v>
      </c>
      <c r="AI30">
        <f t="shared" si="9"/>
        <v>20</v>
      </c>
      <c r="AJ30">
        <v>20</v>
      </c>
      <c r="AK30">
        <v>454</v>
      </c>
      <c r="AL30">
        <f t="shared" si="10"/>
        <v>4.0566037735849055E-2</v>
      </c>
      <c r="AM30">
        <f t="shared" si="11"/>
        <v>5.178001515770414E-2</v>
      </c>
      <c r="AN30">
        <f t="shared" si="12"/>
        <v>6.4093645721041259E-2</v>
      </c>
      <c r="AO30">
        <f t="shared" si="13"/>
        <v>1</v>
      </c>
      <c r="AP30">
        <f t="shared" si="14"/>
        <v>4.1424012126163312E-2</v>
      </c>
      <c r="AQ30">
        <f t="shared" si="15"/>
        <v>1.8248463491701901E-3</v>
      </c>
      <c r="AR30">
        <f t="shared" si="16"/>
        <v>19.343371301204019</v>
      </c>
    </row>
    <row r="31" spans="1:44" x14ac:dyDescent="0.35">
      <c r="A31" s="209"/>
      <c r="B31" s="63" t="s">
        <v>5</v>
      </c>
      <c r="C31" s="16">
        <v>5.3</v>
      </c>
      <c r="D31" s="16">
        <v>22</v>
      </c>
      <c r="E31" s="16">
        <v>3</v>
      </c>
      <c r="F31" s="16" t="s">
        <v>24</v>
      </c>
      <c r="G31" s="34"/>
      <c r="H31" s="16" t="s">
        <v>24</v>
      </c>
      <c r="I31" s="34"/>
      <c r="J31" s="16" t="s">
        <v>24</v>
      </c>
      <c r="K31" s="34"/>
      <c r="L31" s="16">
        <v>87</v>
      </c>
      <c r="M31" s="34">
        <f t="shared" si="6"/>
        <v>10.485649782240753</v>
      </c>
      <c r="N31" s="16">
        <v>84</v>
      </c>
      <c r="O31" s="34">
        <f t="shared" si="19"/>
        <v>7.5496678432133413</v>
      </c>
      <c r="P31" s="17">
        <f t="shared" si="0"/>
        <v>0</v>
      </c>
      <c r="Q31" s="40">
        <f t="shared" si="1"/>
        <v>0</v>
      </c>
      <c r="R31" s="161"/>
      <c r="S31" s="154"/>
      <c r="T31" s="259"/>
      <c r="U31" s="119" t="s">
        <v>5</v>
      </c>
      <c r="V31" s="63" t="s">
        <v>134</v>
      </c>
      <c r="W31" s="68">
        <f t="shared" si="21"/>
        <v>0</v>
      </c>
      <c r="X31" s="81"/>
      <c r="Y31" s="81"/>
      <c r="Z31" s="81"/>
      <c r="AA31" s="141">
        <v>0</v>
      </c>
      <c r="AB31" s="79">
        <f t="shared" si="22"/>
        <v>0</v>
      </c>
      <c r="AC31" s="81"/>
      <c r="AD31" s="107"/>
      <c r="AE31">
        <v>0</v>
      </c>
      <c r="AF31">
        <f t="shared" si="3"/>
        <v>0.72</v>
      </c>
      <c r="AG31">
        <f t="shared" si="4"/>
        <v>62.64</v>
      </c>
      <c r="AH31">
        <f t="shared" si="5"/>
        <v>7.5496678432133413</v>
      </c>
      <c r="AI31">
        <f t="shared" si="9"/>
        <v>18.5</v>
      </c>
      <c r="AJ31">
        <v>20</v>
      </c>
      <c r="AK31">
        <v>454</v>
      </c>
      <c r="AL31">
        <f t="shared" si="10"/>
        <v>2.3981145857739434E-2</v>
      </c>
      <c r="AM31">
        <f t="shared" si="11"/>
        <v>3.0344753959314769E-2</v>
      </c>
      <c r="AN31">
        <f t="shared" si="12"/>
        <v>0.11184118894793751</v>
      </c>
      <c r="AO31">
        <f t="shared" si="13"/>
        <v>1</v>
      </c>
      <c r="AP31">
        <f t="shared" si="14"/>
        <v>2.4275803167451815E-2</v>
      </c>
      <c r="AQ31">
        <f t="shared" si="15"/>
        <v>1.0694186417379654E-3</v>
      </c>
      <c r="AR31">
        <f t="shared" si="16"/>
        <v>10.485649782240753</v>
      </c>
    </row>
    <row r="32" spans="1:44" x14ac:dyDescent="0.35">
      <c r="A32" s="209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99</v>
      </c>
      <c r="K32" s="32">
        <v>6.7839999999999998</v>
      </c>
      <c r="L32" s="10">
        <v>1</v>
      </c>
      <c r="M32" s="32">
        <f t="shared" si="6"/>
        <v>0.11014514893712971</v>
      </c>
      <c r="N32" s="10">
        <v>0</v>
      </c>
      <c r="O32" s="32">
        <f t="shared" si="19"/>
        <v>7.9304507234733382E-2</v>
      </c>
      <c r="P32" s="11">
        <f t="shared" si="0"/>
        <v>85.543687698859799</v>
      </c>
      <c r="Q32" s="37">
        <f t="shared" si="1"/>
        <v>85.543687698859799</v>
      </c>
      <c r="R32" s="170">
        <f>K32/O32</f>
        <v>85.543687698859799</v>
      </c>
      <c r="S32" s="171" t="s">
        <v>145</v>
      </c>
      <c r="T32" s="259"/>
      <c r="U32" s="120" t="s">
        <v>6</v>
      </c>
      <c r="V32" s="64" t="s">
        <v>135</v>
      </c>
      <c r="W32" s="69">
        <f t="shared" si="21"/>
        <v>6.7839999999999998</v>
      </c>
      <c r="X32" s="79">
        <f>W32+(W33+W31)/2</f>
        <v>6.7839999999999998</v>
      </c>
      <c r="Y32" s="79">
        <f>O32+(O33+O31)/2</f>
        <v>3.8970065833651635</v>
      </c>
      <c r="Z32" s="80">
        <f>X32/Y32</f>
        <v>1.7408233357773404</v>
      </c>
      <c r="AA32" s="141">
        <v>0</v>
      </c>
      <c r="AB32" s="79">
        <f t="shared" si="22"/>
        <v>0</v>
      </c>
      <c r="AC32" s="79">
        <f>X32+AB32+(AB31+AB33)/2</f>
        <v>6.7839999999999998</v>
      </c>
      <c r="AD32" s="108">
        <f>AC32/Y32</f>
        <v>1.7408233357773404</v>
      </c>
      <c r="AE32">
        <v>1</v>
      </c>
      <c r="AF32">
        <f t="shared" si="3"/>
        <v>0.72</v>
      </c>
      <c r="AG32">
        <f t="shared" si="4"/>
        <v>0.72</v>
      </c>
      <c r="AH32">
        <f t="shared" si="5"/>
        <v>7.9304507234733382E-2</v>
      </c>
      <c r="AI32">
        <f t="shared" si="9"/>
        <v>20</v>
      </c>
      <c r="AJ32">
        <v>20</v>
      </c>
      <c r="AK32">
        <v>454</v>
      </c>
      <c r="AL32">
        <f t="shared" si="10"/>
        <v>2.3584905660377359E-4</v>
      </c>
      <c r="AM32">
        <f t="shared" si="11"/>
        <v>2.9484609444255239E-4</v>
      </c>
      <c r="AN32">
        <f t="shared" si="12"/>
        <v>11.867099834863804</v>
      </c>
      <c r="AO32">
        <f t="shared" si="13"/>
        <v>1</v>
      </c>
      <c r="AP32">
        <f t="shared" si="14"/>
        <v>2.3587687555404191E-4</v>
      </c>
      <c r="AQ32">
        <f t="shared" si="15"/>
        <v>1.0391051786521671E-5</v>
      </c>
      <c r="AR32">
        <f t="shared" si="16"/>
        <v>0.11014514893712971</v>
      </c>
    </row>
    <row r="33" spans="1:44" x14ac:dyDescent="0.35">
      <c r="A33" s="209"/>
      <c r="B33" s="63" t="s">
        <v>7</v>
      </c>
      <c r="C33" s="16">
        <v>5.3</v>
      </c>
      <c r="D33" s="16">
        <v>25</v>
      </c>
      <c r="E33" s="16">
        <v>6</v>
      </c>
      <c r="F33" s="16" t="s">
        <v>24</v>
      </c>
      <c r="G33" s="34"/>
      <c r="H33" s="16" t="s">
        <v>24</v>
      </c>
      <c r="I33" s="34"/>
      <c r="J33" s="16" t="s">
        <v>24</v>
      </c>
      <c r="K33" s="34"/>
      <c r="L33" s="16">
        <v>1</v>
      </c>
      <c r="M33" s="34">
        <f t="shared" si="6"/>
        <v>0.11907820701044333</v>
      </c>
      <c r="N33" s="16">
        <v>0</v>
      </c>
      <c r="O33" s="34">
        <f t="shared" si="19"/>
        <v>8.5736309047519194E-2</v>
      </c>
      <c r="P33" s="17">
        <f t="shared" si="0"/>
        <v>0</v>
      </c>
      <c r="Q33" s="40">
        <f t="shared" si="1"/>
        <v>0</v>
      </c>
      <c r="R33" s="161"/>
      <c r="S33" s="154"/>
      <c r="T33" s="259"/>
      <c r="U33" s="119" t="s">
        <v>7</v>
      </c>
      <c r="V33" s="63" t="s">
        <v>134</v>
      </c>
      <c r="W33" s="68">
        <f t="shared" si="21"/>
        <v>0</v>
      </c>
      <c r="X33" s="81"/>
      <c r="Y33" s="81"/>
      <c r="Z33" s="81"/>
      <c r="AA33" s="141">
        <v>0</v>
      </c>
      <c r="AB33" s="79">
        <f t="shared" si="22"/>
        <v>0</v>
      </c>
      <c r="AC33" s="81"/>
      <c r="AD33" s="107"/>
      <c r="AE33">
        <v>0</v>
      </c>
      <c r="AF33">
        <f t="shared" si="3"/>
        <v>0.72</v>
      </c>
      <c r="AG33">
        <f t="shared" si="4"/>
        <v>0.72</v>
      </c>
      <c r="AH33">
        <f t="shared" si="5"/>
        <v>8.5736309047519194E-2</v>
      </c>
      <c r="AI33">
        <f t="shared" si="9"/>
        <v>18.5</v>
      </c>
      <c r="AJ33">
        <v>20</v>
      </c>
      <c r="AK33">
        <v>454</v>
      </c>
      <c r="AL33">
        <f t="shared" si="10"/>
        <v>2.7564535468666012E-4</v>
      </c>
      <c r="AM33">
        <f t="shared" si="11"/>
        <v>3.4460419417861599E-4</v>
      </c>
      <c r="AN33">
        <f t="shared" si="12"/>
        <v>10.153079806994086</v>
      </c>
      <c r="AO33">
        <f t="shared" si="13"/>
        <v>1</v>
      </c>
      <c r="AP33">
        <f t="shared" si="14"/>
        <v>2.7568335534289279E-4</v>
      </c>
      <c r="AQ33">
        <f t="shared" si="15"/>
        <v>1.2144641204532723E-5</v>
      </c>
      <c r="AR33">
        <f t="shared" si="16"/>
        <v>0.11907820701044333</v>
      </c>
    </row>
    <row r="34" spans="1:44" x14ac:dyDescent="0.35">
      <c r="A34" s="209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99</v>
      </c>
      <c r="K34" s="32">
        <v>6.7839999999999998</v>
      </c>
      <c r="L34" s="10">
        <v>1</v>
      </c>
      <c r="M34" s="32">
        <f t="shared" si="6"/>
        <v>0.11014514893712971</v>
      </c>
      <c r="N34" s="10">
        <v>0</v>
      </c>
      <c r="O34" s="32">
        <f t="shared" si="19"/>
        <v>7.9304507234733382E-2</v>
      </c>
      <c r="P34" s="11">
        <f t="shared" si="0"/>
        <v>85.543687698859799</v>
      </c>
      <c r="Q34" s="37">
        <f t="shared" si="1"/>
        <v>85.543687698859799</v>
      </c>
      <c r="R34" s="170">
        <f>K34/O34</f>
        <v>85.543687698859799</v>
      </c>
      <c r="S34" s="171" t="s">
        <v>145</v>
      </c>
      <c r="T34" s="259"/>
      <c r="U34" s="120" t="s">
        <v>8</v>
      </c>
      <c r="V34" s="64" t="s">
        <v>135</v>
      </c>
      <c r="W34" s="69">
        <f t="shared" si="21"/>
        <v>6.7839999999999998</v>
      </c>
      <c r="X34" s="79">
        <f>W34+(W35+W33)/2</f>
        <v>6.7839999999999998</v>
      </c>
      <c r="Y34" s="79">
        <f>O34+(O35+O33)/2</f>
        <v>3.1520484232399348</v>
      </c>
      <c r="Z34" s="80">
        <f>X34/Y34</f>
        <v>2.1522511995633766</v>
      </c>
      <c r="AA34" s="141">
        <v>0</v>
      </c>
      <c r="AB34" s="79">
        <f t="shared" si="22"/>
        <v>0</v>
      </c>
      <c r="AC34" s="79">
        <f>X34+AB34+(AB33+AB35)/2</f>
        <v>6.7839999999999998</v>
      </c>
      <c r="AD34" s="108">
        <f>AC34/Y34</f>
        <v>2.1522511995633766</v>
      </c>
      <c r="AE34">
        <v>1</v>
      </c>
      <c r="AF34">
        <f t="shared" si="3"/>
        <v>0.72</v>
      </c>
      <c r="AG34">
        <f t="shared" si="4"/>
        <v>0.72</v>
      </c>
      <c r="AH34">
        <f t="shared" si="5"/>
        <v>7.9304507234733382E-2</v>
      </c>
      <c r="AI34">
        <f t="shared" si="9"/>
        <v>20</v>
      </c>
      <c r="AJ34">
        <v>20</v>
      </c>
      <c r="AK34">
        <v>454</v>
      </c>
      <c r="AL34">
        <f t="shared" si="10"/>
        <v>2.3584905660377359E-4</v>
      </c>
      <c r="AM34">
        <f t="shared" si="11"/>
        <v>2.9484609444255239E-4</v>
      </c>
      <c r="AN34">
        <f t="shared" si="12"/>
        <v>11.867099834863804</v>
      </c>
      <c r="AO34">
        <f t="shared" si="13"/>
        <v>1</v>
      </c>
      <c r="AP34">
        <f t="shared" si="14"/>
        <v>2.3587687555404191E-4</v>
      </c>
      <c r="AQ34">
        <f t="shared" si="15"/>
        <v>1.0391051786521671E-5</v>
      </c>
      <c r="AR34">
        <f t="shared" si="16"/>
        <v>0.11014514893712971</v>
      </c>
    </row>
    <row r="35" spans="1:44" x14ac:dyDescent="0.35">
      <c r="A35" s="209"/>
      <c r="B35" s="63" t="s">
        <v>9</v>
      </c>
      <c r="C35" s="16">
        <v>5.3</v>
      </c>
      <c r="D35" s="16">
        <v>22</v>
      </c>
      <c r="E35" s="16">
        <v>3</v>
      </c>
      <c r="F35" s="16" t="s">
        <v>24</v>
      </c>
      <c r="G35" s="34"/>
      <c r="H35" s="16" t="s">
        <v>24</v>
      </c>
      <c r="I35" s="34"/>
      <c r="J35" s="16" t="s">
        <v>24</v>
      </c>
      <c r="K35" s="34"/>
      <c r="L35" s="16">
        <v>70</v>
      </c>
      <c r="M35" s="34">
        <f t="shared" si="6"/>
        <v>8.4163215596706724</v>
      </c>
      <c r="N35" s="16">
        <v>70</v>
      </c>
      <c r="O35" s="34">
        <f t="shared" si="19"/>
        <v>6.059751522962884</v>
      </c>
      <c r="P35" s="17">
        <f t="shared" si="0"/>
        <v>0</v>
      </c>
      <c r="Q35" s="40">
        <f t="shared" si="1"/>
        <v>0</v>
      </c>
      <c r="R35" s="161"/>
      <c r="S35" s="154"/>
      <c r="T35" s="259"/>
      <c r="U35" s="119" t="s">
        <v>9</v>
      </c>
      <c r="V35" s="63" t="s">
        <v>134</v>
      </c>
      <c r="W35" s="68">
        <f t="shared" si="21"/>
        <v>0</v>
      </c>
      <c r="X35" s="81"/>
      <c r="Y35" s="81"/>
      <c r="Z35" s="81"/>
      <c r="AA35" s="141">
        <v>0</v>
      </c>
      <c r="AB35" s="79">
        <f t="shared" si="22"/>
        <v>0</v>
      </c>
      <c r="AC35" s="81"/>
      <c r="AD35" s="107"/>
      <c r="AE35">
        <v>0</v>
      </c>
      <c r="AF35">
        <f t="shared" si="3"/>
        <v>0.72</v>
      </c>
      <c r="AG35">
        <f t="shared" si="4"/>
        <v>50.4</v>
      </c>
      <c r="AH35">
        <f t="shared" si="5"/>
        <v>6.059751522962884</v>
      </c>
      <c r="AI35">
        <f t="shared" si="9"/>
        <v>18.5</v>
      </c>
      <c r="AJ35">
        <v>20</v>
      </c>
      <c r="AK35">
        <v>454</v>
      </c>
      <c r="AL35">
        <f t="shared" si="10"/>
        <v>1.9295174828066211E-2</v>
      </c>
      <c r="AM35">
        <f t="shared" si="11"/>
        <v>2.4356259485533438E-2</v>
      </c>
      <c r="AN35">
        <f t="shared" si="12"/>
        <v>0.1402002263044064</v>
      </c>
      <c r="AO35">
        <f t="shared" si="13"/>
        <v>1</v>
      </c>
      <c r="AP35">
        <f t="shared" si="14"/>
        <v>1.948500758842675E-2</v>
      </c>
      <c r="AQ35">
        <f t="shared" si="15"/>
        <v>8.5837037834479084E-4</v>
      </c>
      <c r="AR35">
        <f t="shared" si="16"/>
        <v>8.4163215596706724</v>
      </c>
    </row>
    <row r="36" spans="1:44" x14ac:dyDescent="0.35">
      <c r="A36" s="209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105</v>
      </c>
      <c r="K36" s="32">
        <v>20.405000000000001</v>
      </c>
      <c r="L36" s="10">
        <v>147</v>
      </c>
      <c r="M36" s="32">
        <f t="shared" si="6"/>
        <v>16.480242575725942</v>
      </c>
      <c r="N36" s="10">
        <v>147</v>
      </c>
      <c r="O36" s="32">
        <f t="shared" si="19"/>
        <v>11.865774654522678</v>
      </c>
      <c r="P36" s="11">
        <f t="shared" si="0"/>
        <v>1.7196517373792002</v>
      </c>
      <c r="Q36" s="37">
        <f t="shared" si="1"/>
        <v>1.7196517373792002</v>
      </c>
      <c r="R36" s="170">
        <f>K36/O36</f>
        <v>1.7196517373792002</v>
      </c>
      <c r="S36" s="171" t="s">
        <v>145</v>
      </c>
      <c r="T36" s="259"/>
      <c r="U36" s="120" t="s">
        <v>10</v>
      </c>
      <c r="V36" s="64" t="s">
        <v>135</v>
      </c>
      <c r="W36" s="69">
        <f t="shared" si="21"/>
        <v>20.405000000000001</v>
      </c>
      <c r="X36" s="79">
        <f>W36+(W37+W35)/2</f>
        <v>20.405000000000001</v>
      </c>
      <c r="Y36" s="79">
        <f>O36+(O37+O35)/2</f>
        <v>17.707112551688812</v>
      </c>
      <c r="Z36" s="80">
        <f>X36/Y36</f>
        <v>1.1523617947554006</v>
      </c>
      <c r="AA36" s="141">
        <v>0</v>
      </c>
      <c r="AB36" s="79">
        <f t="shared" si="22"/>
        <v>0</v>
      </c>
      <c r="AC36" s="79">
        <f>X36+AB36+(AB35+AB37)/2</f>
        <v>20.405000000000001</v>
      </c>
      <c r="AD36" s="108">
        <f>AC36/Y36</f>
        <v>1.1523617947554006</v>
      </c>
      <c r="AE36">
        <v>1</v>
      </c>
      <c r="AF36">
        <f t="shared" ref="AF36:AF54" si="23">IF(AE36=0,U$3,U$2)</f>
        <v>0.72</v>
      </c>
      <c r="AG36">
        <f t="shared" si="4"/>
        <v>105.83999999999999</v>
      </c>
      <c r="AH36">
        <f t="shared" si="5"/>
        <v>11.865774654522678</v>
      </c>
      <c r="AI36">
        <f t="shared" si="9"/>
        <v>20</v>
      </c>
      <c r="AJ36">
        <v>20</v>
      </c>
      <c r="AK36">
        <v>454</v>
      </c>
      <c r="AL36">
        <f t="shared" si="10"/>
        <v>3.4669811320754716E-2</v>
      </c>
      <c r="AM36">
        <f t="shared" si="11"/>
        <v>4.4115743687379583E-2</v>
      </c>
      <c r="AN36">
        <f t="shared" si="12"/>
        <v>7.5836756165832547E-2</v>
      </c>
      <c r="AO36">
        <f t="shared" si="13"/>
        <v>1</v>
      </c>
      <c r="AP36">
        <f t="shared" si="14"/>
        <v>3.5292594949903666E-2</v>
      </c>
      <c r="AQ36">
        <f t="shared" si="15"/>
        <v>1.5547398656345229E-3</v>
      </c>
      <c r="AR36">
        <f t="shared" si="16"/>
        <v>16.480242575725942</v>
      </c>
    </row>
    <row r="37" spans="1:44" x14ac:dyDescent="0.35">
      <c r="A37" s="209"/>
      <c r="B37" s="63" t="s">
        <v>11</v>
      </c>
      <c r="C37" s="16">
        <v>5.3</v>
      </c>
      <c r="D37" s="16">
        <v>25</v>
      </c>
      <c r="E37" s="16">
        <v>6</v>
      </c>
      <c r="F37" s="39" t="s">
        <v>24</v>
      </c>
      <c r="G37" s="34"/>
      <c r="H37" s="39" t="s">
        <v>24</v>
      </c>
      <c r="I37" s="34"/>
      <c r="J37" s="39" t="s">
        <v>24</v>
      </c>
      <c r="K37" s="16" t="s">
        <v>24</v>
      </c>
      <c r="L37" s="16">
        <v>65</v>
      </c>
      <c r="M37" s="34">
        <f t="shared" si="6"/>
        <v>7.809617043568589</v>
      </c>
      <c r="N37" s="16">
        <v>65</v>
      </c>
      <c r="O37" s="34">
        <f t="shared" si="19"/>
        <v>5.6229242713693841</v>
      </c>
      <c r="P37" s="17">
        <f t="shared" si="0"/>
        <v>0</v>
      </c>
      <c r="Q37" s="40">
        <f t="shared" si="1"/>
        <v>0</v>
      </c>
      <c r="R37" s="161"/>
      <c r="S37" s="154"/>
      <c r="T37" s="259"/>
      <c r="U37" s="119" t="s">
        <v>11</v>
      </c>
      <c r="V37" s="63" t="s">
        <v>134</v>
      </c>
      <c r="W37" s="68">
        <f t="shared" si="21"/>
        <v>0</v>
      </c>
      <c r="X37" s="81"/>
      <c r="Y37" s="81"/>
      <c r="Z37" s="81"/>
      <c r="AA37" s="141">
        <v>0</v>
      </c>
      <c r="AB37" s="79">
        <f t="shared" si="22"/>
        <v>0</v>
      </c>
      <c r="AC37" s="81"/>
      <c r="AD37" s="107"/>
      <c r="AE37">
        <v>0</v>
      </c>
      <c r="AF37">
        <f t="shared" si="23"/>
        <v>0.72</v>
      </c>
      <c r="AG37">
        <f t="shared" si="4"/>
        <v>46.8</v>
      </c>
      <c r="AH37">
        <f t="shared" si="5"/>
        <v>5.6229242713693841</v>
      </c>
      <c r="AI37">
        <f t="shared" si="9"/>
        <v>18.5</v>
      </c>
      <c r="AJ37">
        <v>20</v>
      </c>
      <c r="AK37">
        <v>454</v>
      </c>
      <c r="AL37">
        <f t="shared" si="10"/>
        <v>1.7916948054632908E-2</v>
      </c>
      <c r="AM37">
        <f t="shared" si="11"/>
        <v>2.2600498073560293E-2</v>
      </c>
      <c r="AN37">
        <f t="shared" si="12"/>
        <v>0.15136384364663868</v>
      </c>
      <c r="AO37">
        <f t="shared" si="13"/>
        <v>1</v>
      </c>
      <c r="AP37">
        <f t="shared" si="14"/>
        <v>1.8080398458848235E-2</v>
      </c>
      <c r="AQ37">
        <f t="shared" si="15"/>
        <v>7.9649332417833642E-4</v>
      </c>
      <c r="AR37">
        <f t="shared" si="16"/>
        <v>7.809617043568589</v>
      </c>
    </row>
    <row r="38" spans="1:44" ht="15" thickBot="1" x14ac:dyDescent="0.4">
      <c r="A38" s="210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6"/>
        <v>7.1956339578710491</v>
      </c>
      <c r="N38" s="10">
        <v>73</v>
      </c>
      <c r="O38" s="32">
        <f t="shared" si="19"/>
        <v>5.1808564496671554</v>
      </c>
      <c r="P38" s="11">
        <f t="shared" si="0"/>
        <v>2.6291019896671877</v>
      </c>
      <c r="Q38" s="37">
        <f t="shared" si="1"/>
        <v>2.6291019896671877</v>
      </c>
      <c r="R38" s="161"/>
      <c r="S38" s="154"/>
      <c r="T38" s="260"/>
      <c r="U38" s="120" t="s">
        <v>12</v>
      </c>
      <c r="V38" s="64" t="s">
        <v>134</v>
      </c>
      <c r="W38" s="69">
        <f t="shared" si="21"/>
        <v>13.621</v>
      </c>
      <c r="X38" s="79">
        <f>W38+W37/2</f>
        <v>13.621</v>
      </c>
      <c r="Y38" s="79">
        <f>O38+O37/2</f>
        <v>7.9923185853518479</v>
      </c>
      <c r="Z38" s="80">
        <f>X38/Y38</f>
        <v>1.7042613923028895</v>
      </c>
      <c r="AA38" s="141">
        <v>0</v>
      </c>
      <c r="AB38" s="79">
        <f t="shared" si="22"/>
        <v>0</v>
      </c>
      <c r="AC38" s="79">
        <f>X38+AB38+AB37/2</f>
        <v>13.621</v>
      </c>
      <c r="AD38" s="108">
        <f>AC38/Y38</f>
        <v>1.7042613923028895</v>
      </c>
      <c r="AE38">
        <v>1</v>
      </c>
      <c r="AF38">
        <f t="shared" si="23"/>
        <v>0.72</v>
      </c>
      <c r="AG38">
        <f t="shared" si="4"/>
        <v>52.559999999999995</v>
      </c>
      <c r="AH38">
        <f t="shared" si="5"/>
        <v>5.1808564496671554</v>
      </c>
      <c r="AI38">
        <f t="shared" si="9"/>
        <v>22.5</v>
      </c>
      <c r="AJ38">
        <v>20</v>
      </c>
      <c r="AK38">
        <v>454</v>
      </c>
      <c r="AL38">
        <f t="shared" si="10"/>
        <v>1.3603540647565806E-2</v>
      </c>
      <c r="AM38">
        <f t="shared" si="11"/>
        <v>1.7121686671244529E-2</v>
      </c>
      <c r="AN38">
        <f t="shared" si="12"/>
        <v>0.20091911285984271</v>
      </c>
      <c r="AO38">
        <f t="shared" si="13"/>
        <v>1</v>
      </c>
      <c r="AP38">
        <f t="shared" si="14"/>
        <v>1.3697349336995623E-2</v>
      </c>
      <c r="AQ38">
        <f t="shared" si="15"/>
        <v>6.0340745977954292E-4</v>
      </c>
      <c r="AR38">
        <f t="shared" si="16"/>
        <v>7.1956339578710491</v>
      </c>
    </row>
    <row r="39" spans="1:44" s="44" customFormat="1" ht="15" thickBot="1" x14ac:dyDescent="0.4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6"/>
        <v>#DIV/0!</v>
      </c>
      <c r="N39" s="57"/>
      <c r="O39" s="58" t="e">
        <f t="shared" si="19"/>
        <v>#DIV/0!</v>
      </c>
      <c r="P39" s="59" t="e">
        <f t="shared" si="0"/>
        <v>#DIV/0!</v>
      </c>
      <c r="Q39" s="60" t="e">
        <f t="shared" si="1"/>
        <v>#DIV/0!</v>
      </c>
      <c r="R39" s="261"/>
      <c r="S39" s="224"/>
      <c r="T39" s="133"/>
      <c r="U39" s="121"/>
      <c r="V39" s="65"/>
      <c r="W39" s="65"/>
      <c r="X39" s="65"/>
      <c r="Y39" s="65"/>
      <c r="Z39" s="65"/>
      <c r="AA39" s="146"/>
      <c r="AB39" s="65"/>
      <c r="AC39" s="65"/>
      <c r="AD39" s="118"/>
      <c r="AF39" s="44">
        <f t="shared" si="23"/>
        <v>0.72</v>
      </c>
      <c r="AG39" s="44">
        <f t="shared" si="4"/>
        <v>0</v>
      </c>
      <c r="AH39" s="44" t="e">
        <f t="shared" si="5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</row>
    <row r="40" spans="1:44" x14ac:dyDescent="0.35">
      <c r="A40" s="208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6"/>
        <v>6.8979551306993701</v>
      </c>
      <c r="N40" s="10">
        <v>70</v>
      </c>
      <c r="O40" s="32">
        <f t="shared" si="19"/>
        <v>4.9665276941035463</v>
      </c>
      <c r="P40" s="11">
        <f t="shared" si="0"/>
        <v>2.7425599611920775</v>
      </c>
      <c r="Q40" s="37">
        <f t="shared" si="1"/>
        <v>2.7425599611920775</v>
      </c>
      <c r="R40" s="248"/>
      <c r="S40" s="218"/>
      <c r="T40" s="258" t="s">
        <v>92</v>
      </c>
      <c r="U40" s="120" t="s">
        <v>2</v>
      </c>
      <c r="V40" s="64" t="s">
        <v>134</v>
      </c>
      <c r="W40" s="69">
        <f t="shared" ref="W40:W50" si="24">IF(V40=0,G40,IF(V40="A",I40,K40))</f>
        <v>13.621</v>
      </c>
      <c r="X40" s="79">
        <f>W40+W41/2</f>
        <v>13.621</v>
      </c>
      <c r="Y40" s="79">
        <f>O40+O41/2</f>
        <v>8.3027092311634334</v>
      </c>
      <c r="Z40" s="80">
        <f>X40/Y40</f>
        <v>1.6405488402357711</v>
      </c>
      <c r="AA40" s="141">
        <v>0</v>
      </c>
      <c r="AB40" s="79">
        <f t="shared" ref="AB40:AB50" si="25">AA40*$AB$1</f>
        <v>0</v>
      </c>
      <c r="AC40" s="79">
        <f>X40+AB40+AB41/2</f>
        <v>13.621</v>
      </c>
      <c r="AD40" s="108">
        <f>AC40/Y40</f>
        <v>1.6405488402357711</v>
      </c>
      <c r="AE40">
        <v>1</v>
      </c>
      <c r="AF40">
        <f t="shared" si="23"/>
        <v>0.72</v>
      </c>
      <c r="AG40">
        <f t="shared" si="4"/>
        <v>50.4</v>
      </c>
      <c r="AH40">
        <f t="shared" si="5"/>
        <v>4.9665276941035463</v>
      </c>
      <c r="AI40">
        <f t="shared" si="9"/>
        <v>22.5</v>
      </c>
      <c r="AJ40">
        <v>20</v>
      </c>
      <c r="AK40">
        <v>454</v>
      </c>
      <c r="AL40">
        <f t="shared" si="10"/>
        <v>1.3044491031912415E-2</v>
      </c>
      <c r="AM40">
        <f t="shared" si="11"/>
        <v>1.6413373319379004E-2</v>
      </c>
      <c r="AN40">
        <f t="shared" si="12"/>
        <v>0.2097407477667986</v>
      </c>
      <c r="AO40">
        <f t="shared" si="13"/>
        <v>1</v>
      </c>
      <c r="AP40">
        <f t="shared" si="14"/>
        <v>1.3130698655503203E-2</v>
      </c>
      <c r="AQ40">
        <f t="shared" si="15"/>
        <v>5.7844487469177106E-4</v>
      </c>
      <c r="AR40">
        <f t="shared" si="16"/>
        <v>6.8979551306993701</v>
      </c>
    </row>
    <row r="41" spans="1:44" x14ac:dyDescent="0.35">
      <c r="A41" s="209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6"/>
        <v>9.2671709362774664</v>
      </c>
      <c r="N41" s="16">
        <v>77</v>
      </c>
      <c r="O41" s="34">
        <f t="shared" si="19"/>
        <v>6.6723630741197759</v>
      </c>
      <c r="P41" s="17">
        <f t="shared" si="0"/>
        <v>0</v>
      </c>
      <c r="Q41" s="40">
        <f t="shared" si="1"/>
        <v>0</v>
      </c>
      <c r="R41" s="248"/>
      <c r="S41" s="218"/>
      <c r="T41" s="259"/>
      <c r="U41" s="119" t="s">
        <v>3</v>
      </c>
      <c r="V41" s="63" t="s">
        <v>134</v>
      </c>
      <c r="W41" s="68">
        <f t="shared" si="24"/>
        <v>0</v>
      </c>
      <c r="X41" s="81"/>
      <c r="Y41" s="81"/>
      <c r="Z41" s="81"/>
      <c r="AA41" s="141">
        <v>0</v>
      </c>
      <c r="AB41" s="79">
        <f t="shared" si="25"/>
        <v>0</v>
      </c>
      <c r="AC41" s="81"/>
      <c r="AD41" s="107"/>
      <c r="AE41">
        <v>0</v>
      </c>
      <c r="AF41">
        <f t="shared" si="23"/>
        <v>0.72</v>
      </c>
      <c r="AG41">
        <f t="shared" si="4"/>
        <v>55.44</v>
      </c>
      <c r="AH41">
        <f t="shared" si="5"/>
        <v>6.6723630741197759</v>
      </c>
      <c r="AI41">
        <f t="shared" si="9"/>
        <v>18.5</v>
      </c>
      <c r="AJ41">
        <v>20</v>
      </c>
      <c r="AK41">
        <v>454</v>
      </c>
      <c r="AL41">
        <f t="shared" si="10"/>
        <v>2.1224692310872831E-2</v>
      </c>
      <c r="AM41">
        <f t="shared" si="11"/>
        <v>2.6818559440782569E-2</v>
      </c>
      <c r="AN41">
        <f t="shared" si="12"/>
        <v>0.12700663693284001</v>
      </c>
      <c r="AO41">
        <f t="shared" si="13"/>
        <v>1</v>
      </c>
      <c r="AP41">
        <f t="shared" si="14"/>
        <v>2.1454847552626055E-2</v>
      </c>
      <c r="AQ41">
        <f t="shared" si="15"/>
        <v>9.4514746927868093E-4</v>
      </c>
      <c r="AR41">
        <f t="shared" si="16"/>
        <v>9.2671709362774664</v>
      </c>
    </row>
    <row r="42" spans="1:44" x14ac:dyDescent="0.35">
      <c r="A42" s="209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6"/>
        <v>18.539852545007843</v>
      </c>
      <c r="N42" s="10">
        <v>165</v>
      </c>
      <c r="O42" s="32">
        <f t="shared" si="19"/>
        <v>13.348693832405646</v>
      </c>
      <c r="P42" s="11">
        <f t="shared" si="0"/>
        <v>2.0368284973317206</v>
      </c>
      <c r="Q42" s="37">
        <f t="shared" si="1"/>
        <v>2.0368284973317206</v>
      </c>
      <c r="R42" s="248"/>
      <c r="S42" s="218"/>
      <c r="T42" s="259"/>
      <c r="U42" s="120" t="s">
        <v>4</v>
      </c>
      <c r="V42" s="64" t="s">
        <v>134</v>
      </c>
      <c r="W42" s="69">
        <f t="shared" si="24"/>
        <v>27.189</v>
      </c>
      <c r="X42" s="79">
        <f>W42+(W43+W41)/2</f>
        <v>27.189</v>
      </c>
      <c r="Y42" s="79">
        <f>O42+(O43+O41)/2</f>
        <v>20.679511749675925</v>
      </c>
      <c r="Z42" s="80">
        <f>X42/Y42</f>
        <v>1.3147795909845932</v>
      </c>
      <c r="AA42" s="141">
        <v>0</v>
      </c>
      <c r="AB42" s="79">
        <f t="shared" si="25"/>
        <v>0</v>
      </c>
      <c r="AC42" s="79">
        <f>X42+AB42+(AB41+AB43)/2</f>
        <v>27.189</v>
      </c>
      <c r="AD42" s="108">
        <f>AC42/Y42</f>
        <v>1.3147795909845932</v>
      </c>
      <c r="AE42">
        <v>1</v>
      </c>
      <c r="AF42">
        <f t="shared" si="23"/>
        <v>0.72</v>
      </c>
      <c r="AG42">
        <f t="shared" si="4"/>
        <v>118.8</v>
      </c>
      <c r="AH42">
        <f t="shared" si="5"/>
        <v>13.348693832405646</v>
      </c>
      <c r="AI42">
        <f t="shared" si="9"/>
        <v>20</v>
      </c>
      <c r="AJ42">
        <v>20</v>
      </c>
      <c r="AK42">
        <v>454</v>
      </c>
      <c r="AL42">
        <f t="shared" si="10"/>
        <v>3.891509433962264E-2</v>
      </c>
      <c r="AM42">
        <f t="shared" si="11"/>
        <v>4.9629086411754481E-2</v>
      </c>
      <c r="AN42">
        <f t="shared" si="12"/>
        <v>6.7023159966350637E-2</v>
      </c>
      <c r="AO42">
        <f t="shared" si="13"/>
        <v>1</v>
      </c>
      <c r="AP42">
        <f t="shared" si="14"/>
        <v>3.9703269129403584E-2</v>
      </c>
      <c r="AQ42">
        <f t="shared" si="15"/>
        <v>1.7490426929252681E-3</v>
      </c>
      <c r="AR42">
        <f t="shared" si="16"/>
        <v>18.539852545007843</v>
      </c>
    </row>
    <row r="43" spans="1:44" x14ac:dyDescent="0.35">
      <c r="A43" s="209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6"/>
        <v>11.096212167251082</v>
      </c>
      <c r="N43" s="16">
        <v>93</v>
      </c>
      <c r="O43" s="34">
        <f t="shared" si="19"/>
        <v>7.9892727604207785</v>
      </c>
      <c r="P43" s="17">
        <f t="shared" si="0"/>
        <v>0</v>
      </c>
      <c r="Q43" s="40">
        <f t="shared" si="1"/>
        <v>0</v>
      </c>
      <c r="R43" s="248"/>
      <c r="S43" s="218"/>
      <c r="T43" s="259"/>
      <c r="U43" s="119" t="s">
        <v>5</v>
      </c>
      <c r="V43" s="63" t="s">
        <v>134</v>
      </c>
      <c r="W43" s="68">
        <f t="shared" si="24"/>
        <v>0</v>
      </c>
      <c r="X43" s="81"/>
      <c r="Y43" s="81"/>
      <c r="Z43" s="81"/>
      <c r="AA43" s="141">
        <v>0</v>
      </c>
      <c r="AB43" s="79">
        <f t="shared" si="25"/>
        <v>0</v>
      </c>
      <c r="AC43" s="81"/>
      <c r="AD43" s="107"/>
      <c r="AE43">
        <v>0</v>
      </c>
      <c r="AF43">
        <f t="shared" si="23"/>
        <v>0.72</v>
      </c>
      <c r="AG43">
        <f t="shared" si="4"/>
        <v>66.239999999999995</v>
      </c>
      <c r="AH43">
        <f t="shared" si="5"/>
        <v>7.9892727604207785</v>
      </c>
      <c r="AI43">
        <f t="shared" si="9"/>
        <v>18.5</v>
      </c>
      <c r="AJ43">
        <v>20</v>
      </c>
      <c r="AK43">
        <v>454</v>
      </c>
      <c r="AL43">
        <f t="shared" si="10"/>
        <v>2.5359372631172734E-2</v>
      </c>
      <c r="AM43">
        <f t="shared" si="11"/>
        <v>3.2111679780290614E-2</v>
      </c>
      <c r="AN43">
        <f t="shared" si="12"/>
        <v>0.10549460956098027</v>
      </c>
      <c r="AO43">
        <f t="shared" si="13"/>
        <v>1</v>
      </c>
      <c r="AP43">
        <f t="shared" si="14"/>
        <v>2.5689343824232491E-2</v>
      </c>
      <c r="AQ43">
        <f t="shared" si="15"/>
        <v>1.1316891552525328E-3</v>
      </c>
      <c r="AR43">
        <f t="shared" si="16"/>
        <v>11.096212167251082</v>
      </c>
    </row>
    <row r="44" spans="1:44" x14ac:dyDescent="0.35">
      <c r="A44" s="209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6"/>
        <v>0.11014514893712971</v>
      </c>
      <c r="N44" s="10">
        <v>0</v>
      </c>
      <c r="O44" s="32">
        <f t="shared" si="19"/>
        <v>7.9304507234733382E-2</v>
      </c>
      <c r="P44" s="11">
        <f t="shared" si="0"/>
        <v>85.543687698859799</v>
      </c>
      <c r="Q44" s="37">
        <f t="shared" si="1"/>
        <v>85.543687698859799</v>
      </c>
      <c r="R44" s="248"/>
      <c r="S44" s="218"/>
      <c r="T44" s="259"/>
      <c r="U44" s="120" t="s">
        <v>6</v>
      </c>
      <c r="V44" s="64" t="s">
        <v>134</v>
      </c>
      <c r="W44" s="69">
        <f t="shared" si="24"/>
        <v>6.7839999999999998</v>
      </c>
      <c r="X44" s="79">
        <f>W44+(W45+W43)/2</f>
        <v>6.7839999999999998</v>
      </c>
      <c r="Y44" s="79">
        <f>O44+(O45+O43)/2</f>
        <v>4.1168090419688825</v>
      </c>
      <c r="Z44" s="80">
        <f>X44/Y44</f>
        <v>1.6478782306491246</v>
      </c>
      <c r="AA44" s="141">
        <v>0</v>
      </c>
      <c r="AB44" s="79">
        <f t="shared" si="25"/>
        <v>0</v>
      </c>
      <c r="AC44" s="79">
        <f>X44+AB44+(AB43+AB45)/2</f>
        <v>9.8639666758620681</v>
      </c>
      <c r="AD44" s="108">
        <f>AC44/Y44</f>
        <v>2.3960223987325344</v>
      </c>
      <c r="AE44">
        <v>1</v>
      </c>
      <c r="AF44">
        <f t="shared" si="23"/>
        <v>0.72</v>
      </c>
      <c r="AG44">
        <f t="shared" si="4"/>
        <v>0.72</v>
      </c>
      <c r="AH44">
        <f t="shared" si="5"/>
        <v>7.9304507234733382E-2</v>
      </c>
      <c r="AI44">
        <f t="shared" si="9"/>
        <v>20</v>
      </c>
      <c r="AJ44">
        <v>20</v>
      </c>
      <c r="AK44">
        <v>454</v>
      </c>
      <c r="AL44">
        <f t="shared" si="10"/>
        <v>2.3584905660377359E-4</v>
      </c>
      <c r="AM44">
        <f t="shared" si="11"/>
        <v>2.9484609444255239E-4</v>
      </c>
      <c r="AN44">
        <f t="shared" si="12"/>
        <v>11.867099834863804</v>
      </c>
      <c r="AO44">
        <f t="shared" si="13"/>
        <v>1</v>
      </c>
      <c r="AP44">
        <f t="shared" si="14"/>
        <v>2.3587687555404191E-4</v>
      </c>
      <c r="AQ44">
        <f t="shared" si="15"/>
        <v>1.0391051786521671E-5</v>
      </c>
      <c r="AR44">
        <f t="shared" si="16"/>
        <v>0.11014514893712971</v>
      </c>
    </row>
    <row r="45" spans="1:44" x14ac:dyDescent="0.35">
      <c r="A45" s="209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6"/>
        <v>0.11907820701044333</v>
      </c>
      <c r="N45" s="16">
        <v>0</v>
      </c>
      <c r="O45" s="34">
        <f t="shared" si="19"/>
        <v>8.5736309047519194E-2</v>
      </c>
      <c r="P45" s="17">
        <f t="shared" si="0"/>
        <v>0</v>
      </c>
      <c r="Q45" s="40">
        <f t="shared" si="1"/>
        <v>0</v>
      </c>
      <c r="R45" s="248"/>
      <c r="S45" s="218"/>
      <c r="T45" s="259"/>
      <c r="U45" s="119" t="s">
        <v>7</v>
      </c>
      <c r="V45" s="63" t="s">
        <v>134</v>
      </c>
      <c r="W45" s="68">
        <f t="shared" si="24"/>
        <v>0</v>
      </c>
      <c r="X45" s="81"/>
      <c r="Y45" s="81"/>
      <c r="Z45" s="81"/>
      <c r="AA45" s="141">
        <f>2*0.96582</f>
        <v>1.93164</v>
      </c>
      <c r="AB45" s="79">
        <f t="shared" si="25"/>
        <v>6.1599333517241375</v>
      </c>
      <c r="AC45" s="81"/>
      <c r="AD45" s="107"/>
      <c r="AE45">
        <v>0</v>
      </c>
      <c r="AF45">
        <f t="shared" si="23"/>
        <v>0.72</v>
      </c>
      <c r="AG45">
        <f t="shared" si="4"/>
        <v>0.72</v>
      </c>
      <c r="AH45">
        <f t="shared" si="5"/>
        <v>8.5736309047519194E-2</v>
      </c>
      <c r="AI45">
        <f t="shared" si="9"/>
        <v>18.5</v>
      </c>
      <c r="AJ45">
        <v>20</v>
      </c>
      <c r="AK45">
        <v>454</v>
      </c>
      <c r="AL45">
        <f t="shared" si="10"/>
        <v>2.7564535468666012E-4</v>
      </c>
      <c r="AM45">
        <f t="shared" si="11"/>
        <v>3.4460419417861599E-4</v>
      </c>
      <c r="AN45">
        <f t="shared" si="12"/>
        <v>10.153079806994086</v>
      </c>
      <c r="AO45">
        <f t="shared" si="13"/>
        <v>1</v>
      </c>
      <c r="AP45">
        <f t="shared" si="14"/>
        <v>2.7568335534289279E-4</v>
      </c>
      <c r="AQ45">
        <f t="shared" si="15"/>
        <v>1.2144641204532723E-5</v>
      </c>
      <c r="AR45">
        <f t="shared" si="16"/>
        <v>0.11907820701044333</v>
      </c>
    </row>
    <row r="46" spans="1:44" x14ac:dyDescent="0.35">
      <c r="A46" s="209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6"/>
        <v>0.11014514893712971</v>
      </c>
      <c r="N46" s="10">
        <v>0</v>
      </c>
      <c r="O46" s="32">
        <f t="shared" si="19"/>
        <v>7.9304507234733382E-2</v>
      </c>
      <c r="P46" s="11">
        <f t="shared" si="0"/>
        <v>85.543687698859799</v>
      </c>
      <c r="Q46" s="37">
        <f t="shared" si="1"/>
        <v>85.543687698859799</v>
      </c>
      <c r="R46" s="248"/>
      <c r="S46" s="218"/>
      <c r="T46" s="259"/>
      <c r="U46" s="120" t="s">
        <v>8</v>
      </c>
      <c r="V46" s="64" t="s">
        <v>134</v>
      </c>
      <c r="W46" s="69">
        <f t="shared" si="24"/>
        <v>6.7839999999999998</v>
      </c>
      <c r="X46" s="79">
        <f>W46+(W47+W45)/2</f>
        <v>6.7839999999999998</v>
      </c>
      <c r="Y46" s="79">
        <f>O46+(O47+O45)/2</f>
        <v>7.138422822478832</v>
      </c>
      <c r="Z46" s="80">
        <f>X46/Y46</f>
        <v>0.95034998188076536</v>
      </c>
      <c r="AA46" s="141">
        <v>0</v>
      </c>
      <c r="AB46" s="79">
        <f t="shared" si="25"/>
        <v>0</v>
      </c>
      <c r="AC46" s="79">
        <f>X46+AB46+(AB45+AB47)/2</f>
        <v>12.943933351724137</v>
      </c>
      <c r="AD46" s="108">
        <f>AC46/Y46</f>
        <v>1.8132763600054347</v>
      </c>
      <c r="AE46">
        <v>1</v>
      </c>
      <c r="AF46">
        <f t="shared" si="23"/>
        <v>0.72</v>
      </c>
      <c r="AG46">
        <f t="shared" si="4"/>
        <v>0.72</v>
      </c>
      <c r="AH46">
        <f t="shared" si="5"/>
        <v>7.9304507234733382E-2</v>
      </c>
      <c r="AI46">
        <f t="shared" si="9"/>
        <v>20</v>
      </c>
      <c r="AJ46">
        <v>20</v>
      </c>
      <c r="AK46">
        <v>454</v>
      </c>
      <c r="AL46">
        <f t="shared" si="10"/>
        <v>2.3584905660377359E-4</v>
      </c>
      <c r="AM46">
        <f t="shared" si="11"/>
        <v>2.9484609444255239E-4</v>
      </c>
      <c r="AN46">
        <f t="shared" si="12"/>
        <v>11.867099834863804</v>
      </c>
      <c r="AO46">
        <f t="shared" si="13"/>
        <v>1</v>
      </c>
      <c r="AP46">
        <f t="shared" si="14"/>
        <v>2.3587687555404191E-4</v>
      </c>
      <c r="AQ46">
        <f t="shared" si="15"/>
        <v>1.0391051786521671E-5</v>
      </c>
      <c r="AR46">
        <f t="shared" si="16"/>
        <v>0.11014514893712971</v>
      </c>
    </row>
    <row r="47" spans="1:44" x14ac:dyDescent="0.35">
      <c r="A47" s="209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6"/>
        <v>19.489583779778719</v>
      </c>
      <c r="N47" s="16">
        <v>165</v>
      </c>
      <c r="O47" s="34">
        <f t="shared" si="19"/>
        <v>14.032500321440677</v>
      </c>
      <c r="P47" s="17">
        <f t="shared" si="0"/>
        <v>0</v>
      </c>
      <c r="Q47" s="40">
        <f t="shared" si="1"/>
        <v>0</v>
      </c>
      <c r="R47" s="248"/>
      <c r="S47" s="218"/>
      <c r="T47" s="259"/>
      <c r="U47" s="119" t="s">
        <v>9</v>
      </c>
      <c r="V47" s="63" t="s">
        <v>134</v>
      </c>
      <c r="W47" s="68">
        <f t="shared" si="24"/>
        <v>0</v>
      </c>
      <c r="X47" s="81"/>
      <c r="Y47" s="81"/>
      <c r="Z47" s="81"/>
      <c r="AA47" s="141">
        <f>2*0.96582</f>
        <v>1.93164</v>
      </c>
      <c r="AB47" s="79">
        <f t="shared" si="25"/>
        <v>6.1599333517241375</v>
      </c>
      <c r="AC47" s="81"/>
      <c r="AD47" s="107"/>
      <c r="AE47">
        <v>0</v>
      </c>
      <c r="AF47">
        <f t="shared" si="23"/>
        <v>0.72</v>
      </c>
      <c r="AG47">
        <f t="shared" si="4"/>
        <v>115.19999999999999</v>
      </c>
      <c r="AH47">
        <f t="shared" si="5"/>
        <v>14.032500321440677</v>
      </c>
      <c r="AI47">
        <f t="shared" si="9"/>
        <v>18.5</v>
      </c>
      <c r="AJ47">
        <v>20</v>
      </c>
      <c r="AK47">
        <v>454</v>
      </c>
      <c r="AL47">
        <f t="shared" si="10"/>
        <v>4.4103256749865621E-2</v>
      </c>
      <c r="AM47">
        <f t="shared" si="11"/>
        <v>5.6401523687018978E-2</v>
      </c>
      <c r="AN47">
        <f t="shared" si="12"/>
        <v>5.8555061126044333E-2</v>
      </c>
      <c r="AO47">
        <f t="shared" si="13"/>
        <v>1</v>
      </c>
      <c r="AP47">
        <f t="shared" si="14"/>
        <v>4.5121218949615183E-2</v>
      </c>
      <c r="AQ47">
        <f t="shared" si="15"/>
        <v>1.9877188964588189E-3</v>
      </c>
      <c r="AR47">
        <f t="shared" si="16"/>
        <v>19.489583779778719</v>
      </c>
    </row>
    <row r="48" spans="1:44" x14ac:dyDescent="0.35">
      <c r="A48" s="209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6"/>
        <v>16.25197800072922</v>
      </c>
      <c r="N48" s="10">
        <v>145</v>
      </c>
      <c r="O48" s="32">
        <f t="shared" si="19"/>
        <v>11.701424160525038</v>
      </c>
      <c r="P48" s="11">
        <f t="shared" si="0"/>
        <v>1.7438048326490574</v>
      </c>
      <c r="Q48" s="37">
        <f t="shared" si="1"/>
        <v>1.7438048326490574</v>
      </c>
      <c r="R48" s="248"/>
      <c r="S48" s="218"/>
      <c r="T48" s="259"/>
      <c r="U48" s="120" t="s">
        <v>10</v>
      </c>
      <c r="V48" s="64" t="s">
        <v>134</v>
      </c>
      <c r="W48" s="69">
        <f t="shared" si="24"/>
        <v>20.405000000000001</v>
      </c>
      <c r="X48" s="79">
        <f>W48+(W49+W47)/2</f>
        <v>20.405000000000001</v>
      </c>
      <c r="Y48" s="79">
        <f>O48+(O49+O47)/2</f>
        <v>19.83611497841477</v>
      </c>
      <c r="Z48" s="80">
        <f>X48/Y48</f>
        <v>1.0286792561045486</v>
      </c>
      <c r="AA48" s="141">
        <v>0</v>
      </c>
      <c r="AB48" s="79">
        <f t="shared" si="25"/>
        <v>0</v>
      </c>
      <c r="AC48" s="79">
        <f>X48+AB48+(AB47+AB49)/2</f>
        <v>26.564933351724139</v>
      </c>
      <c r="AD48" s="108">
        <f>AC48/Y48</f>
        <v>1.3392205772466799</v>
      </c>
      <c r="AE48">
        <v>1</v>
      </c>
      <c r="AF48">
        <f t="shared" si="23"/>
        <v>0.72</v>
      </c>
      <c r="AG48">
        <f t="shared" si="4"/>
        <v>104.39999999999999</v>
      </c>
      <c r="AH48">
        <f t="shared" si="5"/>
        <v>11.701424160525038</v>
      </c>
      <c r="AI48">
        <f t="shared" si="9"/>
        <v>20</v>
      </c>
      <c r="AJ48">
        <v>20</v>
      </c>
      <c r="AK48">
        <v>454</v>
      </c>
      <c r="AL48">
        <f t="shared" si="10"/>
        <v>3.4198113207547169E-2</v>
      </c>
      <c r="AM48">
        <f t="shared" si="11"/>
        <v>4.3504705261386001E-2</v>
      </c>
      <c r="AN48">
        <f t="shared" si="12"/>
        <v>7.6951067970032608E-2</v>
      </c>
      <c r="AO48">
        <f t="shared" si="13"/>
        <v>1</v>
      </c>
      <c r="AP48">
        <f t="shared" si="14"/>
        <v>3.4803764209108801E-2</v>
      </c>
      <c r="AQ48">
        <f t="shared" si="15"/>
        <v>1.5332054717669076E-3</v>
      </c>
      <c r="AR48">
        <f t="shared" si="16"/>
        <v>16.25197800072922</v>
      </c>
    </row>
    <row r="49" spans="1:44" x14ac:dyDescent="0.35">
      <c r="A49" s="209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6"/>
        <v>3.1067796032483161</v>
      </c>
      <c r="N49" s="16">
        <v>26</v>
      </c>
      <c r="O49" s="34">
        <f t="shared" si="19"/>
        <v>2.2368813143387873</v>
      </c>
      <c r="P49" s="17">
        <f t="shared" si="0"/>
        <v>0</v>
      </c>
      <c r="Q49" s="40">
        <f t="shared" si="1"/>
        <v>0</v>
      </c>
      <c r="R49" s="284"/>
      <c r="S49" s="285"/>
      <c r="T49" s="259"/>
      <c r="U49" s="119" t="s">
        <v>11</v>
      </c>
      <c r="V49" s="63" t="s">
        <v>134</v>
      </c>
      <c r="W49" s="68">
        <f t="shared" si="24"/>
        <v>0</v>
      </c>
      <c r="X49" s="81"/>
      <c r="Y49" s="81"/>
      <c r="Z49" s="81"/>
      <c r="AA49" s="141">
        <f>2*0.96582</f>
        <v>1.93164</v>
      </c>
      <c r="AB49" s="79">
        <f t="shared" si="25"/>
        <v>6.1599333517241375</v>
      </c>
      <c r="AC49" s="81"/>
      <c r="AD49" s="107"/>
      <c r="AE49">
        <v>0</v>
      </c>
      <c r="AF49">
        <f t="shared" si="23"/>
        <v>0.72</v>
      </c>
      <c r="AG49">
        <f t="shared" si="4"/>
        <v>18.72</v>
      </c>
      <c r="AH49">
        <f t="shared" si="5"/>
        <v>2.2368813143387873</v>
      </c>
      <c r="AI49">
        <f t="shared" si="9"/>
        <v>18.5</v>
      </c>
      <c r="AJ49">
        <v>20</v>
      </c>
      <c r="AK49">
        <v>454</v>
      </c>
      <c r="AL49">
        <f t="shared" si="10"/>
        <v>7.1667792218531633E-3</v>
      </c>
      <c r="AM49">
        <f t="shared" si="11"/>
        <v>8.9908078778348777E-3</v>
      </c>
      <c r="AN49">
        <f t="shared" si="12"/>
        <v>0.38578648543681848</v>
      </c>
      <c r="AO49">
        <f t="shared" si="13"/>
        <v>1</v>
      </c>
      <c r="AP49">
        <f t="shared" si="14"/>
        <v>7.1926463022679021E-3</v>
      </c>
      <c r="AQ49">
        <f t="shared" si="15"/>
        <v>3.1685666529814548E-4</v>
      </c>
      <c r="AR49">
        <f t="shared" si="16"/>
        <v>3.1067796032483161</v>
      </c>
    </row>
    <row r="50" spans="1:44" ht="15" thickBot="1" x14ac:dyDescent="0.4">
      <c r="A50" s="210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99</v>
      </c>
      <c r="K50" s="10">
        <v>6.7839999999999998</v>
      </c>
      <c r="L50" s="10">
        <v>1</v>
      </c>
      <c r="M50" s="32">
        <f t="shared" si="6"/>
        <v>9.7904375164309901E-2</v>
      </c>
      <c r="N50" s="10">
        <v>0</v>
      </c>
      <c r="O50" s="32">
        <f t="shared" si="19"/>
        <v>7.049115011830312E-2</v>
      </c>
      <c r="P50" s="11">
        <f t="shared" si="0"/>
        <v>193.22992995773649</v>
      </c>
      <c r="Q50" s="37">
        <f t="shared" si="1"/>
        <v>193.22992995773649</v>
      </c>
      <c r="R50" s="284"/>
      <c r="S50" s="285"/>
      <c r="T50" s="260"/>
      <c r="U50" s="120" t="s">
        <v>12</v>
      </c>
      <c r="V50" s="64" t="s">
        <v>134</v>
      </c>
      <c r="W50" s="69">
        <f t="shared" si="24"/>
        <v>13.621</v>
      </c>
      <c r="X50" s="79">
        <f>W50+W49/2</f>
        <v>13.621</v>
      </c>
      <c r="Y50" s="79">
        <f>O50+O49/2</f>
        <v>1.1889318072876969</v>
      </c>
      <c r="Z50" s="80">
        <f>X50/Y50</f>
        <v>11.456502312839547</v>
      </c>
      <c r="AA50" s="141">
        <v>0</v>
      </c>
      <c r="AB50" s="79">
        <f t="shared" si="25"/>
        <v>0</v>
      </c>
      <c r="AC50" s="79">
        <f>X50+AB50+AB49/2</f>
        <v>16.70096667586207</v>
      </c>
      <c r="AD50" s="108">
        <f>AC50/Y50</f>
        <v>14.047034971637176</v>
      </c>
      <c r="AE50">
        <v>1</v>
      </c>
      <c r="AF50">
        <f t="shared" si="23"/>
        <v>0.72</v>
      </c>
      <c r="AG50">
        <f t="shared" si="4"/>
        <v>0.72</v>
      </c>
      <c r="AH50">
        <f t="shared" si="5"/>
        <v>7.049115011830312E-2</v>
      </c>
      <c r="AI50">
        <f t="shared" si="9"/>
        <v>22.5</v>
      </c>
      <c r="AJ50">
        <v>20</v>
      </c>
      <c r="AK50">
        <v>454</v>
      </c>
      <c r="AL50">
        <f t="shared" si="10"/>
        <v>1.8634987188446308E-4</v>
      </c>
      <c r="AM50">
        <f t="shared" si="11"/>
        <v>2.3295904782283383E-4</v>
      </c>
      <c r="AN50">
        <f t="shared" si="12"/>
        <v>15.020599869526261</v>
      </c>
      <c r="AO50">
        <f t="shared" si="13"/>
        <v>1</v>
      </c>
      <c r="AP50">
        <f t="shared" si="14"/>
        <v>1.8636723825826707E-4</v>
      </c>
      <c r="AQ50">
        <f t="shared" si="15"/>
        <v>8.2100104959589021E-6</v>
      </c>
      <c r="AR50">
        <f t="shared" si="16"/>
        <v>9.7904375164309901E-2</v>
      </c>
    </row>
    <row r="51" spans="1:44" s="44" customFormat="1" ht="15" thickBot="1" x14ac:dyDescent="0.4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6"/>
        <v>#DIV/0!</v>
      </c>
      <c r="N51" s="57"/>
      <c r="O51" s="58" t="e">
        <f t="shared" si="19"/>
        <v>#DIV/0!</v>
      </c>
      <c r="P51" s="59" t="e">
        <f t="shared" si="0"/>
        <v>#DIV/0!</v>
      </c>
      <c r="Q51" s="60" t="e">
        <f t="shared" si="1"/>
        <v>#DIV/0!</v>
      </c>
      <c r="R51" s="261"/>
      <c r="S51" s="224"/>
      <c r="T51" s="133"/>
      <c r="U51" s="121"/>
      <c r="V51" s="65"/>
      <c r="W51" s="65"/>
      <c r="X51" s="65"/>
      <c r="Y51" s="65"/>
      <c r="Z51" s="65"/>
      <c r="AA51" s="146"/>
      <c r="AB51" s="65"/>
      <c r="AC51" s="65"/>
      <c r="AD51" s="118"/>
      <c r="AF51" s="44">
        <f t="shared" si="23"/>
        <v>0.72</v>
      </c>
      <c r="AG51" s="44">
        <f t="shared" si="4"/>
        <v>0</v>
      </c>
      <c r="AH51" s="44" t="e">
        <f t="shared" si="5"/>
        <v>#DIV/0!</v>
      </c>
      <c r="AI51" s="44">
        <f t="shared" si="9"/>
        <v>-0.5</v>
      </c>
      <c r="AJ51" s="44">
        <v>20</v>
      </c>
      <c r="AK51" s="44">
        <v>454</v>
      </c>
      <c r="AL51" s="44" t="e">
        <f t="shared" si="10"/>
        <v>#DIV/0!</v>
      </c>
      <c r="AM51" s="44" t="e">
        <f t="shared" si="11"/>
        <v>#DIV/0!</v>
      </c>
      <c r="AN51" s="44" t="e">
        <f t="shared" si="12"/>
        <v>#DIV/0!</v>
      </c>
      <c r="AO51" s="44" t="e">
        <f t="shared" si="13"/>
        <v>#DIV/0!</v>
      </c>
      <c r="AP51" s="44" t="e">
        <f t="shared" si="14"/>
        <v>#DIV/0!</v>
      </c>
      <c r="AQ51" s="44" t="e">
        <f t="shared" si="15"/>
        <v>#DIV/0!</v>
      </c>
      <c r="AR51" s="44" t="e">
        <f t="shared" si="16"/>
        <v>#DIV/0!</v>
      </c>
    </row>
    <row r="52" spans="1:44" x14ac:dyDescent="0.35">
      <c r="A52" s="208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6"/>
        <v>8.1897518572864509</v>
      </c>
      <c r="N52" s="10">
        <v>84</v>
      </c>
      <c r="O52" s="32">
        <f t="shared" si="19"/>
        <v>5.8966213372462448</v>
      </c>
      <c r="P52" s="11">
        <f t="shared" si="0"/>
        <v>3.4278104093825617</v>
      </c>
      <c r="Q52" s="37">
        <f t="shared" si="1"/>
        <v>3.4278104093825617</v>
      </c>
      <c r="R52" s="248"/>
      <c r="S52" s="218"/>
      <c r="T52" s="258" t="s">
        <v>93</v>
      </c>
      <c r="U52" s="120" t="s">
        <v>2</v>
      </c>
      <c r="V52" s="64" t="s">
        <v>134</v>
      </c>
      <c r="W52" s="69">
        <f t="shared" ref="W52:W54" si="26">IF(V52=0,G52,IF(V52="A",I52,K52))</f>
        <v>20.212499999999999</v>
      </c>
      <c r="X52" s="79">
        <f>W52+W53/2</f>
        <v>20.212499999999999</v>
      </c>
      <c r="Y52" s="79">
        <f>O52+O53/2</f>
        <v>7.8810678761834065</v>
      </c>
      <c r="Z52" s="80">
        <f>X52/Y52</f>
        <v>2.564690511178338</v>
      </c>
      <c r="AA52" s="141">
        <v>0</v>
      </c>
      <c r="AB52" s="79">
        <f t="shared" ref="AB52:AB54" si="27">AA52*$AB$1</f>
        <v>0</v>
      </c>
      <c r="AC52" s="79">
        <f>X52+AB52+AB53/2</f>
        <v>20.212499999999999</v>
      </c>
      <c r="AD52" s="108">
        <f>AC52/Y52</f>
        <v>2.564690511178338</v>
      </c>
      <c r="AE52">
        <v>1</v>
      </c>
      <c r="AF52">
        <f t="shared" si="23"/>
        <v>0.72</v>
      </c>
      <c r="AG52">
        <f t="shared" si="4"/>
        <v>59.76</v>
      </c>
      <c r="AH52">
        <f t="shared" si="5"/>
        <v>5.8966213372462448</v>
      </c>
      <c r="AI52">
        <f t="shared" si="9"/>
        <v>22.5</v>
      </c>
      <c r="AJ52">
        <v>20</v>
      </c>
      <c r="AK52">
        <v>454</v>
      </c>
      <c r="AL52">
        <f t="shared" si="10"/>
        <v>1.5614344503233393E-2</v>
      </c>
      <c r="AM52">
        <f t="shared" si="11"/>
        <v>1.9672737265651052E-2</v>
      </c>
      <c r="AN52">
        <f t="shared" si="12"/>
        <v>0.17441118504444533</v>
      </c>
      <c r="AO52">
        <f t="shared" si="13"/>
        <v>1</v>
      </c>
      <c r="AP52">
        <f t="shared" si="14"/>
        <v>1.5738189812520842E-2</v>
      </c>
      <c r="AQ52">
        <f t="shared" si="15"/>
        <v>6.9331232654276838E-4</v>
      </c>
      <c r="AR52">
        <f t="shared" si="16"/>
        <v>8.1897518572864509</v>
      </c>
    </row>
    <row r="53" spans="1:44" x14ac:dyDescent="0.35">
      <c r="A53" s="209"/>
      <c r="B53" s="63" t="s">
        <v>3</v>
      </c>
      <c r="C53" s="16">
        <v>5.25</v>
      </c>
      <c r="D53" s="16">
        <v>25</v>
      </c>
      <c r="E53" s="16">
        <v>6</v>
      </c>
      <c r="F53" s="39" t="s">
        <v>24</v>
      </c>
      <c r="G53" s="34"/>
      <c r="H53" s="39" t="s">
        <v>24</v>
      </c>
      <c r="I53" s="34"/>
      <c r="J53" s="16" t="s">
        <v>24</v>
      </c>
      <c r="K53" s="16" t="s">
        <v>24</v>
      </c>
      <c r="L53" s="16">
        <v>46</v>
      </c>
      <c r="M53" s="34">
        <f t="shared" si="6"/>
        <v>5.5123514970476704</v>
      </c>
      <c r="N53" s="16">
        <v>47</v>
      </c>
      <c r="O53" s="34">
        <f t="shared" si="19"/>
        <v>3.9688930778743226</v>
      </c>
      <c r="P53" s="17">
        <f t="shared" si="0"/>
        <v>0</v>
      </c>
      <c r="Q53" s="40">
        <f t="shared" si="1"/>
        <v>0</v>
      </c>
      <c r="R53" s="248"/>
      <c r="S53" s="218"/>
      <c r="T53" s="259"/>
      <c r="U53" s="119" t="s">
        <v>3</v>
      </c>
      <c r="V53" s="63" t="s">
        <v>134</v>
      </c>
      <c r="W53" s="68">
        <f t="shared" si="26"/>
        <v>0</v>
      </c>
      <c r="X53" s="81"/>
      <c r="Y53" s="81"/>
      <c r="Z53" s="81"/>
      <c r="AA53" s="141">
        <v>0</v>
      </c>
      <c r="AB53" s="79">
        <f t="shared" si="27"/>
        <v>0</v>
      </c>
      <c r="AC53" s="81"/>
      <c r="AD53" s="107"/>
      <c r="AE53">
        <v>0</v>
      </c>
      <c r="AF53">
        <f t="shared" si="23"/>
        <v>0.72</v>
      </c>
      <c r="AG53">
        <f t="shared" si="4"/>
        <v>33.119999999999997</v>
      </c>
      <c r="AH53">
        <f t="shared" si="5"/>
        <v>3.9688930778743226</v>
      </c>
      <c r="AI53">
        <f t="shared" si="9"/>
        <v>18.5</v>
      </c>
      <c r="AJ53">
        <v>20</v>
      </c>
      <c r="AK53">
        <v>454</v>
      </c>
      <c r="AL53">
        <f t="shared" si="10"/>
        <v>1.2800445232877666E-2</v>
      </c>
      <c r="AM53">
        <f t="shared" si="11"/>
        <v>1.6104295879405678E-2</v>
      </c>
      <c r="AN53">
        <f t="shared" si="12"/>
        <v>0.21383331442797399</v>
      </c>
      <c r="AO53">
        <f t="shared" si="13"/>
        <v>1</v>
      </c>
      <c r="AP53">
        <f t="shared" si="14"/>
        <v>1.2883436703524542E-2</v>
      </c>
      <c r="AQ53">
        <f t="shared" si="15"/>
        <v>5.6755227768830587E-4</v>
      </c>
      <c r="AR53">
        <f t="shared" si="16"/>
        <v>5.5123514970476704</v>
      </c>
    </row>
    <row r="54" spans="1:44" ht="15" thickBot="1" x14ac:dyDescent="0.4">
      <c r="A54" s="209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6"/>
        <v>13.977712457790743</v>
      </c>
      <c r="N54" s="14">
        <v>125</v>
      </c>
      <c r="O54" s="33">
        <f t="shared" si="19"/>
        <v>10.063952969609334</v>
      </c>
      <c r="P54" s="15">
        <f t="shared" si="0"/>
        <v>2.6761353199214599</v>
      </c>
      <c r="Q54" s="38">
        <f t="shared" si="1"/>
        <v>2.6761353199214599</v>
      </c>
      <c r="R54" s="248"/>
      <c r="S54" s="218"/>
      <c r="T54" s="260"/>
      <c r="U54" s="122" t="s">
        <v>4</v>
      </c>
      <c r="V54" s="67" t="s">
        <v>134</v>
      </c>
      <c r="W54" s="71">
        <f t="shared" si="26"/>
        <v>26.932500000000001</v>
      </c>
      <c r="X54" s="109">
        <f>W54+W53/2</f>
        <v>26.932500000000001</v>
      </c>
      <c r="Y54" s="109">
        <f>O54+O53/2</f>
        <v>12.048399508546495</v>
      </c>
      <c r="Z54" s="110">
        <f>X54/Y54</f>
        <v>2.2353591430044726</v>
      </c>
      <c r="AA54" s="144">
        <v>0</v>
      </c>
      <c r="AB54" s="109">
        <f t="shared" si="27"/>
        <v>0</v>
      </c>
      <c r="AC54" s="109">
        <f>X54+AB54+(AB53+AB55)/2</f>
        <v>26.932500000000001</v>
      </c>
      <c r="AD54" s="111">
        <f>AC54/Y54</f>
        <v>2.2353591430044726</v>
      </c>
      <c r="AE54">
        <v>1</v>
      </c>
      <c r="AF54">
        <f t="shared" si="23"/>
        <v>0.72</v>
      </c>
      <c r="AG54">
        <f t="shared" si="4"/>
        <v>90</v>
      </c>
      <c r="AH54">
        <f t="shared" si="5"/>
        <v>10.063952969609334</v>
      </c>
      <c r="AI54">
        <f t="shared" si="9"/>
        <v>20</v>
      </c>
      <c r="AJ54">
        <v>20</v>
      </c>
      <c r="AK54">
        <v>454</v>
      </c>
      <c r="AL54">
        <f t="shared" si="10"/>
        <v>2.976190476190476E-2</v>
      </c>
      <c r="AM54">
        <f t="shared" si="11"/>
        <v>3.7773103903791655E-2</v>
      </c>
      <c r="AN54">
        <f t="shared" si="12"/>
        <v>8.9158522553892408E-2</v>
      </c>
      <c r="AO54">
        <f t="shared" si="13"/>
        <v>1</v>
      </c>
      <c r="AP54">
        <f t="shared" si="14"/>
        <v>3.0218483123033324E-2</v>
      </c>
      <c r="AQ54">
        <f t="shared" si="15"/>
        <v>1.3312107102657852E-3</v>
      </c>
      <c r="AR54">
        <f t="shared" si="16"/>
        <v>13.977712457790743</v>
      </c>
    </row>
    <row r="55" spans="1:44" x14ac:dyDescent="0.35">
      <c r="AA55" s="145"/>
    </row>
    <row r="56" spans="1:44" x14ac:dyDescent="0.35">
      <c r="AA56" s="145"/>
    </row>
    <row r="57" spans="1:44" x14ac:dyDescent="0.35">
      <c r="AA57" s="145"/>
    </row>
    <row r="58" spans="1:44" x14ac:dyDescent="0.35">
      <c r="AA58" s="145"/>
    </row>
    <row r="59" spans="1:44" x14ac:dyDescent="0.35">
      <c r="AA59" s="145"/>
    </row>
    <row r="60" spans="1:44" x14ac:dyDescent="0.35">
      <c r="AA60" s="145"/>
    </row>
    <row r="61" spans="1:44" x14ac:dyDescent="0.35">
      <c r="AA61" s="145"/>
    </row>
    <row r="62" spans="1:44" x14ac:dyDescent="0.35">
      <c r="AA62" s="145"/>
    </row>
    <row r="63" spans="1:44" x14ac:dyDescent="0.35">
      <c r="AA63" s="145"/>
    </row>
    <row r="64" spans="1:44" x14ac:dyDescent="0.35">
      <c r="AA64" s="145"/>
    </row>
    <row r="65" spans="27:27" x14ac:dyDescent="0.35">
      <c r="AA65" s="145"/>
    </row>
    <row r="66" spans="27:27" x14ac:dyDescent="0.35">
      <c r="AA66" s="145"/>
    </row>
    <row r="67" spans="27:27" x14ac:dyDescent="0.35">
      <c r="AA67" s="145"/>
    </row>
    <row r="68" spans="27:27" x14ac:dyDescent="0.35">
      <c r="AA68" s="145"/>
    </row>
    <row r="69" spans="27:27" x14ac:dyDescent="0.35">
      <c r="AA69" s="145"/>
    </row>
    <row r="70" spans="27:27" x14ac:dyDescent="0.35">
      <c r="AA70" s="145"/>
    </row>
    <row r="71" spans="27:27" x14ac:dyDescent="0.35">
      <c r="AA71" s="145"/>
    </row>
    <row r="72" spans="27:27" x14ac:dyDescent="0.35">
      <c r="AA72" s="145"/>
    </row>
  </sheetData>
  <mergeCells count="33">
    <mergeCell ref="T16:T26"/>
    <mergeCell ref="T28:T38"/>
    <mergeCell ref="T40:T50"/>
    <mergeCell ref="T52:T54"/>
    <mergeCell ref="R15:S15"/>
    <mergeCell ref="AA2:AB2"/>
    <mergeCell ref="F2:G2"/>
    <mergeCell ref="H2:I2"/>
    <mergeCell ref="J2:K2"/>
    <mergeCell ref="AI2:AQ2"/>
    <mergeCell ref="S2:S3"/>
    <mergeCell ref="A4:A14"/>
    <mergeCell ref="R4:S14"/>
    <mergeCell ref="W2:X2"/>
    <mergeCell ref="T4:T14"/>
    <mergeCell ref="C2:C3"/>
    <mergeCell ref="D2:D3"/>
    <mergeCell ref="E2:E3"/>
    <mergeCell ref="N2:N3"/>
    <mergeCell ref="O2:O3"/>
    <mergeCell ref="P2:P3"/>
    <mergeCell ref="Q2:Q3"/>
    <mergeCell ref="R2:R3"/>
    <mergeCell ref="A16:A26"/>
    <mergeCell ref="R16:S26"/>
    <mergeCell ref="R27:S27"/>
    <mergeCell ref="A28:A38"/>
    <mergeCell ref="R39:S39"/>
    <mergeCell ref="A40:A50"/>
    <mergeCell ref="R40:S50"/>
    <mergeCell ref="R51:S51"/>
    <mergeCell ref="A52:A54"/>
    <mergeCell ref="R52:S54"/>
  </mergeCells>
  <conditionalFormatting sqref="P4:Q54">
    <cfRule type="cellIs" dxfId="108" priority="64" operator="lessThan">
      <formula>1</formula>
    </cfRule>
  </conditionalFormatting>
  <conditionalFormatting sqref="R4 R15:R16">
    <cfRule type="cellIs" dxfId="107" priority="8" operator="lessThan">
      <formula>1</formula>
    </cfRule>
  </conditionalFormatting>
  <conditionalFormatting sqref="R27:R28">
    <cfRule type="cellIs" dxfId="106" priority="7" operator="lessThan">
      <formula>1</formula>
    </cfRule>
  </conditionalFormatting>
  <conditionalFormatting sqref="R30">
    <cfRule type="cellIs" dxfId="105" priority="4" operator="lessThan">
      <formula>1</formula>
    </cfRule>
  </conditionalFormatting>
  <conditionalFormatting sqref="R32">
    <cfRule type="cellIs" dxfId="104" priority="3" operator="lessThan">
      <formula>1</formula>
    </cfRule>
  </conditionalFormatting>
  <conditionalFormatting sqref="R34">
    <cfRule type="cellIs" dxfId="103" priority="2" operator="lessThan">
      <formula>1</formula>
    </cfRule>
  </conditionalFormatting>
  <conditionalFormatting sqref="R36">
    <cfRule type="cellIs" dxfId="102" priority="1" operator="lessThan">
      <formula>1</formula>
    </cfRule>
  </conditionalFormatting>
  <conditionalFormatting sqref="R39:R40">
    <cfRule type="cellIs" dxfId="101" priority="6" operator="lessThan">
      <formula>1</formula>
    </cfRule>
  </conditionalFormatting>
  <conditionalFormatting sqref="R51:R52">
    <cfRule type="cellIs" dxfId="100" priority="5" operator="lessThan">
      <formula>1</formula>
    </cfRule>
  </conditionalFormatting>
  <conditionalFormatting sqref="Z4">
    <cfRule type="cellIs" dxfId="99" priority="60" operator="lessThan">
      <formula>1</formula>
    </cfRule>
  </conditionalFormatting>
  <conditionalFormatting sqref="Z6">
    <cfRule type="cellIs" dxfId="98" priority="59" operator="lessThan">
      <formula>1</formula>
    </cfRule>
  </conditionalFormatting>
  <conditionalFormatting sqref="Z8">
    <cfRule type="cellIs" dxfId="97" priority="58" operator="lessThan">
      <formula>1</formula>
    </cfRule>
  </conditionalFormatting>
  <conditionalFormatting sqref="Z10">
    <cfRule type="cellIs" dxfId="96" priority="57" operator="lessThan">
      <formula>1</formula>
    </cfRule>
  </conditionalFormatting>
  <conditionalFormatting sqref="Z12">
    <cfRule type="cellIs" dxfId="95" priority="56" operator="lessThan">
      <formula>1</formula>
    </cfRule>
  </conditionalFormatting>
  <conditionalFormatting sqref="Z14">
    <cfRule type="cellIs" dxfId="94" priority="55" operator="lessThan">
      <formula>1</formula>
    </cfRule>
  </conditionalFormatting>
  <conditionalFormatting sqref="Z16">
    <cfRule type="cellIs" dxfId="93" priority="48" operator="lessThan">
      <formula>1</formula>
    </cfRule>
  </conditionalFormatting>
  <conditionalFormatting sqref="Z18">
    <cfRule type="cellIs" dxfId="92" priority="47" operator="lessThan">
      <formula>1</formula>
    </cfRule>
  </conditionalFormatting>
  <conditionalFormatting sqref="Z20">
    <cfRule type="cellIs" dxfId="91" priority="46" operator="lessThan">
      <formula>1</formula>
    </cfRule>
  </conditionalFormatting>
  <conditionalFormatting sqref="Z22">
    <cfRule type="cellIs" dxfId="90" priority="45" operator="lessThan">
      <formula>1</formula>
    </cfRule>
  </conditionalFormatting>
  <conditionalFormatting sqref="Z24">
    <cfRule type="cellIs" dxfId="89" priority="44" operator="lessThan">
      <formula>1</formula>
    </cfRule>
  </conditionalFormatting>
  <conditionalFormatting sqref="Z26">
    <cfRule type="cellIs" dxfId="88" priority="43" operator="lessThan">
      <formula>1</formula>
    </cfRule>
  </conditionalFormatting>
  <conditionalFormatting sqref="Z28">
    <cfRule type="cellIs" dxfId="87" priority="36" operator="lessThan">
      <formula>1</formula>
    </cfRule>
  </conditionalFormatting>
  <conditionalFormatting sqref="Z30">
    <cfRule type="cellIs" dxfId="86" priority="35" operator="lessThan">
      <formula>1</formula>
    </cfRule>
  </conditionalFormatting>
  <conditionalFormatting sqref="Z32">
    <cfRule type="cellIs" dxfId="85" priority="34" operator="lessThan">
      <formula>1</formula>
    </cfRule>
  </conditionalFormatting>
  <conditionalFormatting sqref="Z34">
    <cfRule type="cellIs" dxfId="84" priority="33" operator="lessThan">
      <formula>1</formula>
    </cfRule>
  </conditionalFormatting>
  <conditionalFormatting sqref="Z36">
    <cfRule type="cellIs" dxfId="83" priority="32" operator="lessThan">
      <formula>1</formula>
    </cfRule>
  </conditionalFormatting>
  <conditionalFormatting sqref="Z38">
    <cfRule type="cellIs" dxfId="82" priority="31" operator="lessThan">
      <formula>1</formula>
    </cfRule>
  </conditionalFormatting>
  <conditionalFormatting sqref="Z40">
    <cfRule type="cellIs" dxfId="81" priority="24" operator="lessThan">
      <formula>1</formula>
    </cfRule>
  </conditionalFormatting>
  <conditionalFormatting sqref="Z42">
    <cfRule type="cellIs" dxfId="80" priority="23" operator="lessThan">
      <formula>1</formula>
    </cfRule>
  </conditionalFormatting>
  <conditionalFormatting sqref="Z44">
    <cfRule type="cellIs" dxfId="79" priority="22" operator="lessThan">
      <formula>1</formula>
    </cfRule>
  </conditionalFormatting>
  <conditionalFormatting sqref="Z46">
    <cfRule type="cellIs" dxfId="78" priority="21" operator="lessThan">
      <formula>1</formula>
    </cfRule>
  </conditionalFormatting>
  <conditionalFormatting sqref="Z48">
    <cfRule type="cellIs" dxfId="77" priority="20" operator="lessThan">
      <formula>1</formula>
    </cfRule>
  </conditionalFormatting>
  <conditionalFormatting sqref="Z50">
    <cfRule type="cellIs" dxfId="76" priority="19" operator="lessThan">
      <formula>1</formula>
    </cfRule>
  </conditionalFormatting>
  <conditionalFormatting sqref="Z52">
    <cfRule type="cellIs" dxfId="75" priority="12" operator="lessThan">
      <formula>1</formula>
    </cfRule>
  </conditionalFormatting>
  <conditionalFormatting sqref="Z54">
    <cfRule type="cellIs" dxfId="74" priority="11" operator="lessThan">
      <formula>1</formula>
    </cfRule>
  </conditionalFormatting>
  <conditionalFormatting sqref="AD4">
    <cfRule type="cellIs" dxfId="73" priority="53" operator="lessThan">
      <formula>1</formula>
    </cfRule>
  </conditionalFormatting>
  <conditionalFormatting sqref="AD6">
    <cfRule type="cellIs" dxfId="72" priority="54" operator="lessThan">
      <formula>1</formula>
    </cfRule>
  </conditionalFormatting>
  <conditionalFormatting sqref="AD8">
    <cfRule type="cellIs" dxfId="71" priority="52" operator="lessThan">
      <formula>1</formula>
    </cfRule>
  </conditionalFormatting>
  <conditionalFormatting sqref="AD10">
    <cfRule type="cellIs" dxfId="70" priority="51" operator="lessThan">
      <formula>1</formula>
    </cfRule>
  </conditionalFormatting>
  <conditionalFormatting sqref="AD12">
    <cfRule type="cellIs" dxfId="69" priority="50" operator="lessThan">
      <formula>1</formula>
    </cfRule>
  </conditionalFormatting>
  <conditionalFormatting sqref="AD14">
    <cfRule type="cellIs" dxfId="68" priority="49" operator="lessThan">
      <formula>1</formula>
    </cfRule>
  </conditionalFormatting>
  <conditionalFormatting sqref="AD16">
    <cfRule type="cellIs" dxfId="67" priority="41" operator="lessThan">
      <formula>1</formula>
    </cfRule>
  </conditionalFormatting>
  <conditionalFormatting sqref="AD18">
    <cfRule type="cellIs" dxfId="66" priority="42" operator="lessThan">
      <formula>1</formula>
    </cfRule>
  </conditionalFormatting>
  <conditionalFormatting sqref="AD20">
    <cfRule type="cellIs" dxfId="65" priority="40" operator="lessThan">
      <formula>1</formula>
    </cfRule>
  </conditionalFormatting>
  <conditionalFormatting sqref="AD22">
    <cfRule type="cellIs" dxfId="64" priority="39" operator="lessThan">
      <formula>1</formula>
    </cfRule>
  </conditionalFormatting>
  <conditionalFormatting sqref="AD24">
    <cfRule type="cellIs" dxfId="63" priority="38" operator="lessThan">
      <formula>1</formula>
    </cfRule>
  </conditionalFormatting>
  <conditionalFormatting sqref="AD26">
    <cfRule type="cellIs" dxfId="62" priority="37" operator="lessThan">
      <formula>1</formula>
    </cfRule>
  </conditionalFormatting>
  <conditionalFormatting sqref="AD28">
    <cfRule type="cellIs" dxfId="61" priority="29" operator="lessThan">
      <formula>1</formula>
    </cfRule>
  </conditionalFormatting>
  <conditionalFormatting sqref="AD30">
    <cfRule type="cellIs" dxfId="60" priority="30" operator="lessThan">
      <formula>1</formula>
    </cfRule>
  </conditionalFormatting>
  <conditionalFormatting sqref="AD32">
    <cfRule type="cellIs" dxfId="59" priority="28" operator="lessThan">
      <formula>1</formula>
    </cfRule>
  </conditionalFormatting>
  <conditionalFormatting sqref="AD34">
    <cfRule type="cellIs" dxfId="58" priority="27" operator="lessThan">
      <formula>1</formula>
    </cfRule>
  </conditionalFormatting>
  <conditionalFormatting sqref="AD36">
    <cfRule type="cellIs" dxfId="57" priority="26" operator="lessThan">
      <formula>1</formula>
    </cfRule>
  </conditionalFormatting>
  <conditionalFormatting sqref="AD38">
    <cfRule type="cellIs" dxfId="56" priority="25" operator="lessThan">
      <formula>1</formula>
    </cfRule>
  </conditionalFormatting>
  <conditionalFormatting sqref="AD40">
    <cfRule type="cellIs" dxfId="55" priority="17" operator="lessThan">
      <formula>1</formula>
    </cfRule>
  </conditionalFormatting>
  <conditionalFormatting sqref="AD42">
    <cfRule type="cellIs" dxfId="54" priority="18" operator="lessThan">
      <formula>1</formula>
    </cfRule>
  </conditionalFormatting>
  <conditionalFormatting sqref="AD44">
    <cfRule type="cellIs" dxfId="53" priority="16" operator="lessThan">
      <formula>1</formula>
    </cfRule>
  </conditionalFormatting>
  <conditionalFormatting sqref="AD46">
    <cfRule type="cellIs" dxfId="52" priority="15" operator="lessThan">
      <formula>1</formula>
    </cfRule>
  </conditionalFormatting>
  <conditionalFormatting sqref="AD48">
    <cfRule type="cellIs" dxfId="51" priority="14" operator="lessThan">
      <formula>1</formula>
    </cfRule>
  </conditionalFormatting>
  <conditionalFormatting sqref="AD50">
    <cfRule type="cellIs" dxfId="50" priority="13" operator="lessThan">
      <formula>1</formula>
    </cfRule>
  </conditionalFormatting>
  <conditionalFormatting sqref="AD52">
    <cfRule type="cellIs" dxfId="49" priority="9" operator="lessThan">
      <formula>1</formula>
    </cfRule>
  </conditionalFormatting>
  <conditionalFormatting sqref="AD54">
    <cfRule type="cellIs" dxfId="48" priority="10" operator="lessThan">
      <formula>1</formula>
    </cfRule>
  </conditionalFormatting>
  <dataValidations count="1">
    <dataValidation type="list" allowBlank="1" showInputMessage="1" showErrorMessage="1" sqref="V4:V14 V16:V26 V28:V38 V40:V50 V52:V54" xr:uid="{9095E551-D4F5-421E-9C91-D0CEA03E468E}">
      <formula1>"0,A,place"</formula1>
    </dataValidation>
  </dataValidations>
  <pageMargins left="0.17" right="0.17" top="0.75" bottom="0.75" header="0.3" footer="0.3"/>
  <pageSetup paperSize="8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0686-198E-4854-8B95-31B5F643E6E4}">
  <sheetPr codeName="Feuil12">
    <tabColor rgb="FF00B0F0"/>
    <pageSetUpPr fitToPage="1"/>
  </sheetPr>
  <dimension ref="A1:AR72"/>
  <sheetViews>
    <sheetView zoomScaleNormal="100" workbookViewId="0">
      <selection activeCell="T54" sqref="T54"/>
    </sheetView>
  </sheetViews>
  <sheetFormatPr baseColWidth="10" defaultRowHeight="14.5" outlineLevelCol="1" x14ac:dyDescent="0.35"/>
  <cols>
    <col min="1" max="1" width="8.36328125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14.90625" style="6" hidden="1" customWidth="1" outlineLevel="1"/>
    <col min="7" max="7" width="12.54296875" style="6" hidden="1" customWidth="1" outlineLevel="1"/>
    <col min="8" max="8" width="14.90625" style="6" bestFit="1" customWidth="1" collapsed="1"/>
    <col min="9" max="9" width="12.54296875" style="6" bestFit="1" customWidth="1"/>
    <col min="10" max="10" width="14.90625" style="6" bestFit="1" customWidth="1"/>
    <col min="11" max="11" width="12.54296875" style="6" bestFit="1" customWidth="1"/>
    <col min="12" max="12" width="36.36328125" style="6" hidden="1" customWidth="1"/>
    <col min="13" max="13" width="26.6328125" style="6" hidden="1" customWidth="1"/>
    <col min="14" max="14" width="13.90625" style="6" customWidth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0" width="8.36328125" bestFit="1" customWidth="1"/>
    <col min="21" max="21" width="8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6.453125" bestFit="1" customWidth="1"/>
    <col min="27" max="27" width="6" bestFit="1" customWidth="1"/>
    <col min="28" max="28" width="5" bestFit="1" customWidth="1"/>
    <col min="29" max="29" width="5.453125" bestFit="1" customWidth="1"/>
    <col min="30" max="30" width="6.453125" bestFit="1" customWidth="1"/>
    <col min="31" max="44" width="11.453125" hidden="1" customWidth="1"/>
  </cols>
  <sheetData>
    <row r="1" spans="1:44" ht="15" thickBot="1" x14ac:dyDescent="0.4">
      <c r="U1" s="6"/>
      <c r="Z1" s="181">
        <v>0.96</v>
      </c>
      <c r="AA1" s="193">
        <f>1445/435</f>
        <v>3.3218390804597702</v>
      </c>
      <c r="AB1" s="183">
        <f>Z1*AA1</f>
        <v>3.1889655172413791</v>
      </c>
    </row>
    <row r="2" spans="1:44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5" t="s">
        <v>82</v>
      </c>
      <c r="U2" s="45">
        <v>0.72</v>
      </c>
      <c r="V2" s="112" t="s">
        <v>133</v>
      </c>
      <c r="W2" s="272" t="s">
        <v>132</v>
      </c>
      <c r="X2" s="272"/>
      <c r="Y2" s="113" t="s">
        <v>124</v>
      </c>
      <c r="Z2" s="114"/>
      <c r="AA2" s="288" t="s">
        <v>130</v>
      </c>
      <c r="AB2" s="289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</row>
    <row r="3" spans="1:44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54"/>
      <c r="O3" s="254"/>
      <c r="P3" s="254"/>
      <c r="Q3" s="267"/>
      <c r="R3" s="269"/>
      <c r="S3" s="271"/>
      <c r="T3" s="53" t="s">
        <v>83</v>
      </c>
      <c r="U3" s="46">
        <v>0.72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5">
      <c r="A4" s="227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AR4</f>
        <v>8.359045114244319</v>
      </c>
      <c r="N4" s="12">
        <f>AG4</f>
        <v>54</v>
      </c>
      <c r="O4" s="54">
        <f>AH4</f>
        <v>6.0185124822559093</v>
      </c>
      <c r="P4" s="13">
        <f>G4/O4</f>
        <v>0.85070854552433839</v>
      </c>
      <c r="Q4" s="25">
        <f>I4/O4</f>
        <v>0.85070854552433839</v>
      </c>
      <c r="R4" s="162"/>
      <c r="S4" s="163"/>
      <c r="T4" s="227" t="s">
        <v>94</v>
      </c>
      <c r="U4" s="123" t="s">
        <v>2</v>
      </c>
      <c r="V4" s="62" t="s">
        <v>134</v>
      </c>
      <c r="W4" s="54">
        <f t="shared" ref="W4:W12" si="0">IF(V4=0,G4,IF(V4="A",I4,K4))</f>
        <v>5.12</v>
      </c>
      <c r="X4" s="104">
        <f>W4+W5/2</f>
        <v>10.15</v>
      </c>
      <c r="Y4" s="104">
        <f>O4+O5/2</f>
        <v>6.0613825579123901</v>
      </c>
      <c r="Z4" s="105">
        <f>X4/Y4</f>
        <v>1.6745354550754139</v>
      </c>
      <c r="AA4" s="140">
        <v>0</v>
      </c>
      <c r="AB4" s="104">
        <f>AA4*$AB$1</f>
        <v>0</v>
      </c>
      <c r="AC4" s="104">
        <f>X4+AB4+AB5/2</f>
        <v>10.15</v>
      </c>
      <c r="AD4" s="106">
        <f>AC4/Y4</f>
        <v>1.6745354550754139</v>
      </c>
      <c r="AE4">
        <v>1</v>
      </c>
      <c r="AF4">
        <f t="shared" ref="AF4:AF42" si="1">IF(AE4=0,U$3,U$2)</f>
        <v>0.72</v>
      </c>
      <c r="AG4">
        <f>L4*AF4</f>
        <v>54</v>
      </c>
      <c r="AH4">
        <f>M4*AF4</f>
        <v>6.0185124822559093</v>
      </c>
      <c r="AI4">
        <f>D4-E4-0.5</f>
        <v>20</v>
      </c>
      <c r="AJ4">
        <v>20</v>
      </c>
      <c r="AK4">
        <v>454</v>
      </c>
      <c r="AL4">
        <f>L4*10/(C4*AI4*AI4*AJ4)</f>
        <v>2.34375E-2</v>
      </c>
      <c r="AM4">
        <f>1.25*(1-SQRT(1-2*AL4))</f>
        <v>2.9648488139585316E-2</v>
      </c>
      <c r="AN4">
        <f>(1-AM4)/AM4*0.0035</f>
        <v>0.11454986424676944</v>
      </c>
      <c r="AO4">
        <f>MIN(AN4/(AK4/200000),1)</f>
        <v>1</v>
      </c>
      <c r="AP4">
        <f>0.8*AM4/AO4</f>
        <v>2.3718790511668253E-2</v>
      </c>
      <c r="AQ4">
        <f>AP4*(AJ4/AK4)</f>
        <v>1.0448806392805397E-3</v>
      </c>
      <c r="AR4">
        <f>AQ4*(AI4/100)*C4*10000</f>
        <v>8.359045114244319</v>
      </c>
    </row>
    <row r="5" spans="1:44" x14ac:dyDescent="0.35">
      <c r="A5" s="228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2">AR5</f>
        <v>0.11908354349022347</v>
      </c>
      <c r="N5" s="16">
        <f t="shared" ref="N5:O42" si="3">AG5</f>
        <v>0.72</v>
      </c>
      <c r="O5" s="68">
        <f t="shared" si="3"/>
        <v>8.5740151312960894E-2</v>
      </c>
      <c r="P5" s="17">
        <f t="shared" ref="P5:P15" si="4">G5/O5</f>
        <v>117.33126016164707</v>
      </c>
      <c r="Q5" s="40">
        <f t="shared" ref="Q5:Q15" si="5">I5/O5</f>
        <v>117.33126016164707</v>
      </c>
      <c r="R5" s="157"/>
      <c r="S5" s="158"/>
      <c r="T5" s="228"/>
      <c r="U5" s="119" t="s">
        <v>3</v>
      </c>
      <c r="V5" s="63" t="s">
        <v>134</v>
      </c>
      <c r="W5" s="68">
        <f t="shared" si="0"/>
        <v>10.06</v>
      </c>
      <c r="X5" s="81"/>
      <c r="Y5" s="81"/>
      <c r="Z5" s="81"/>
      <c r="AA5" s="141">
        <v>0</v>
      </c>
      <c r="AB5" s="79">
        <f t="shared" ref="AB5:AB12" si="6">AA5*$AB$1</f>
        <v>0</v>
      </c>
      <c r="AC5" s="81"/>
      <c r="AD5" s="107"/>
      <c r="AE5">
        <v>0</v>
      </c>
      <c r="AF5">
        <f t="shared" si="1"/>
        <v>0.72</v>
      </c>
      <c r="AG5">
        <f t="shared" ref="AG5:AG42" si="7">L5*AF5</f>
        <v>0.72</v>
      </c>
      <c r="AH5">
        <f t="shared" ref="AH5:AH42" si="8">M5*AF5</f>
        <v>8.5740151312960894E-2</v>
      </c>
      <c r="AI5">
        <f t="shared" ref="AI5:AI42" si="9">D5-E5-0.5</f>
        <v>18.5</v>
      </c>
      <c r="AJ5">
        <v>20</v>
      </c>
      <c r="AK5">
        <v>454</v>
      </c>
      <c r="AL5">
        <f t="shared" ref="AL5:AL42" si="10">L5*10/(C5*AI5*AI5*AJ5)</f>
        <v>3.652300949598247E-4</v>
      </c>
      <c r="AM5">
        <f t="shared" ref="AM5:AM42" si="11">1.25*(1-SQRT(1-2*AL5))</f>
        <v>4.5662101980203929E-4</v>
      </c>
      <c r="AN5">
        <f t="shared" ref="AN5:AN42" si="12">(1-AM5)/AM5*0.0035</f>
        <v>7.6614997442460462</v>
      </c>
      <c r="AO5">
        <f t="shared" ref="AO5:AO42" si="13">MIN(AN5/(AK5/200000),1)</f>
        <v>1</v>
      </c>
      <c r="AP5">
        <f t="shared" ref="AP5:AP42" si="14">0.8*AM5/AO5</f>
        <v>3.6529681584163143E-4</v>
      </c>
      <c r="AQ5">
        <f t="shared" ref="AQ5:AQ42" si="15">AP5*(AJ5/AK5)</f>
        <v>1.6092370741922091E-5</v>
      </c>
      <c r="AR5">
        <f t="shared" ref="AR5:AR42" si="16">AQ5*(AI5/100)*C5*10000</f>
        <v>0.11908354349022347</v>
      </c>
    </row>
    <row r="6" spans="1:44" x14ac:dyDescent="0.35">
      <c r="A6" s="228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2"/>
        <v>4.3216517156227345</v>
      </c>
      <c r="N6" s="10">
        <f t="shared" si="3"/>
        <v>28.08</v>
      </c>
      <c r="O6" s="69">
        <f t="shared" si="3"/>
        <v>3.1115892352483687</v>
      </c>
      <c r="P6" s="11">
        <f t="shared" si="4"/>
        <v>6.5947007939054272</v>
      </c>
      <c r="Q6" s="37">
        <f t="shared" si="5"/>
        <v>6.5947007939054272</v>
      </c>
      <c r="R6" s="157"/>
      <c r="S6" s="158"/>
      <c r="T6" s="228"/>
      <c r="U6" s="120" t="s">
        <v>4</v>
      </c>
      <c r="V6" s="64" t="s">
        <v>134</v>
      </c>
      <c r="W6" s="69">
        <f t="shared" si="0"/>
        <v>20.52</v>
      </c>
      <c r="X6" s="79">
        <f>W6+(W7+W5)/2</f>
        <v>30.58</v>
      </c>
      <c r="Y6" s="79">
        <f>O6+(O7+O5)/2</f>
        <v>5.1865786664780114</v>
      </c>
      <c r="Z6" s="80">
        <f>X6/Y6</f>
        <v>5.8959869244142009</v>
      </c>
      <c r="AA6" s="141">
        <v>0</v>
      </c>
      <c r="AB6" s="79">
        <f t="shared" si="6"/>
        <v>0</v>
      </c>
      <c r="AC6" s="79">
        <f>X6+AB6+(AB5+AB7)/2</f>
        <v>30.58</v>
      </c>
      <c r="AD6" s="108">
        <f>AC6/Y6</f>
        <v>5.8959869244142009</v>
      </c>
      <c r="AE6">
        <v>1</v>
      </c>
      <c r="AF6">
        <f t="shared" si="1"/>
        <v>0.72</v>
      </c>
      <c r="AG6">
        <f t="shared" si="7"/>
        <v>28.08</v>
      </c>
      <c r="AH6">
        <f t="shared" si="8"/>
        <v>3.1115892352483687</v>
      </c>
      <c r="AI6">
        <f t="shared" si="9"/>
        <v>20</v>
      </c>
      <c r="AJ6">
        <v>20</v>
      </c>
      <c r="AK6">
        <v>454</v>
      </c>
      <c r="AL6">
        <f t="shared" si="10"/>
        <v>1.21875E-2</v>
      </c>
      <c r="AM6">
        <f t="shared" si="11"/>
        <v>1.5328358428849387E-2</v>
      </c>
      <c r="AN6">
        <f t="shared" si="12"/>
        <v>0.22483495290746053</v>
      </c>
      <c r="AO6">
        <f t="shared" si="13"/>
        <v>1</v>
      </c>
      <c r="AP6">
        <f t="shared" si="14"/>
        <v>1.2262686743079509E-2</v>
      </c>
      <c r="AQ6">
        <f t="shared" si="15"/>
        <v>5.4020646445284185E-4</v>
      </c>
      <c r="AR6">
        <f t="shared" si="16"/>
        <v>4.3216517156227345</v>
      </c>
    </row>
    <row r="7" spans="1:44" x14ac:dyDescent="0.35">
      <c r="A7" s="228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2"/>
        <v>5.6447759877032269</v>
      </c>
      <c r="N7" s="16">
        <f t="shared" si="3"/>
        <v>33.839999999999996</v>
      </c>
      <c r="O7" s="68">
        <f t="shared" si="3"/>
        <v>4.0642387111463236</v>
      </c>
      <c r="P7" s="17">
        <f t="shared" si="4"/>
        <v>2.4752483097043689</v>
      </c>
      <c r="Q7" s="40">
        <f t="shared" si="5"/>
        <v>2.4752483097043689</v>
      </c>
      <c r="R7" s="157"/>
      <c r="S7" s="158"/>
      <c r="T7" s="228"/>
      <c r="U7" s="119" t="s">
        <v>5</v>
      </c>
      <c r="V7" s="63" t="s">
        <v>134</v>
      </c>
      <c r="W7" s="68">
        <f t="shared" si="0"/>
        <v>10.06</v>
      </c>
      <c r="X7" s="81"/>
      <c r="Y7" s="81"/>
      <c r="Z7" s="81"/>
      <c r="AA7" s="141">
        <v>0</v>
      </c>
      <c r="AB7" s="79">
        <f t="shared" si="6"/>
        <v>0</v>
      </c>
      <c r="AC7" s="81"/>
      <c r="AD7" s="107"/>
      <c r="AE7">
        <v>0</v>
      </c>
      <c r="AF7">
        <f t="shared" si="1"/>
        <v>0.72</v>
      </c>
      <c r="AG7">
        <f t="shared" si="7"/>
        <v>33.839999999999996</v>
      </c>
      <c r="AH7">
        <f t="shared" si="8"/>
        <v>4.0642387111463236</v>
      </c>
      <c r="AI7">
        <f t="shared" si="9"/>
        <v>18.5</v>
      </c>
      <c r="AJ7">
        <v>20</v>
      </c>
      <c r="AK7">
        <v>454</v>
      </c>
      <c r="AL7">
        <f t="shared" si="10"/>
        <v>1.7165814463111759E-2</v>
      </c>
      <c r="AM7">
        <f t="shared" si="11"/>
        <v>2.1644664682578252E-2</v>
      </c>
      <c r="AN7">
        <f t="shared" si="12"/>
        <v>0.15820266674619096</v>
      </c>
      <c r="AO7">
        <f t="shared" si="13"/>
        <v>1</v>
      </c>
      <c r="AP7">
        <f t="shared" si="14"/>
        <v>1.7315731746062601E-2</v>
      </c>
      <c r="AQ7">
        <f t="shared" si="15"/>
        <v>7.6280756590584151E-4</v>
      </c>
      <c r="AR7">
        <f t="shared" si="16"/>
        <v>5.6447759877032269</v>
      </c>
    </row>
    <row r="8" spans="1:44" x14ac:dyDescent="0.35">
      <c r="A8" s="228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2"/>
        <v>11.741694243468253</v>
      </c>
      <c r="N8" s="10">
        <f t="shared" si="3"/>
        <v>75.599999999999994</v>
      </c>
      <c r="O8" s="69">
        <f t="shared" si="3"/>
        <v>8.4540198552971422</v>
      </c>
      <c r="P8" s="11">
        <f t="shared" si="4"/>
        <v>2.669972437532989</v>
      </c>
      <c r="Q8" s="37">
        <f t="shared" si="5"/>
        <v>2.669972437532989</v>
      </c>
      <c r="R8" s="157"/>
      <c r="S8" s="158"/>
      <c r="T8" s="228"/>
      <c r="U8" s="120" t="s">
        <v>6</v>
      </c>
      <c r="V8" s="64" t="s">
        <v>134</v>
      </c>
      <c r="W8" s="69">
        <f t="shared" si="0"/>
        <v>22.571999999999999</v>
      </c>
      <c r="X8" s="79">
        <f>W8+(W9+W7)/2</f>
        <v>32.631999999999998</v>
      </c>
      <c r="Y8" s="79">
        <f>O8+(O9+O7)/2</f>
        <v>13.917870322385347</v>
      </c>
      <c r="Z8" s="80">
        <f>X8/Y8</f>
        <v>2.3446115852592082</v>
      </c>
      <c r="AA8" s="141">
        <v>0</v>
      </c>
      <c r="AB8" s="79">
        <f t="shared" si="6"/>
        <v>0</v>
      </c>
      <c r="AC8" s="79">
        <f>X8+AB8+(AB7+AB9)/2</f>
        <v>32.631999999999998</v>
      </c>
      <c r="AD8" s="108">
        <f>AC8/Y8</f>
        <v>2.3446115852592082</v>
      </c>
      <c r="AE8">
        <v>1</v>
      </c>
      <c r="AF8">
        <f t="shared" si="1"/>
        <v>0.72</v>
      </c>
      <c r="AG8">
        <f t="shared" si="7"/>
        <v>75.599999999999994</v>
      </c>
      <c r="AH8">
        <f t="shared" si="8"/>
        <v>8.4540198552971422</v>
      </c>
      <c r="AI8">
        <f t="shared" si="9"/>
        <v>20</v>
      </c>
      <c r="AJ8">
        <v>20</v>
      </c>
      <c r="AK8">
        <v>454</v>
      </c>
      <c r="AL8">
        <f t="shared" si="10"/>
        <v>2.9829545454545456E-2</v>
      </c>
      <c r="AM8">
        <f t="shared" si="11"/>
        <v>3.7860292518001326E-2</v>
      </c>
      <c r="AN8">
        <f t="shared" si="12"/>
        <v>8.8945138883590638E-2</v>
      </c>
      <c r="AO8">
        <f t="shared" si="13"/>
        <v>1</v>
      </c>
      <c r="AP8">
        <f t="shared" si="14"/>
        <v>3.0288234014401061E-2</v>
      </c>
      <c r="AQ8">
        <f t="shared" si="15"/>
        <v>1.334283436757756E-3</v>
      </c>
      <c r="AR8">
        <f t="shared" si="16"/>
        <v>11.741694243468253</v>
      </c>
    </row>
    <row r="9" spans="1:44" x14ac:dyDescent="0.35">
      <c r="A9" s="228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2"/>
        <v>9.5325864208751199</v>
      </c>
      <c r="N9" s="16">
        <f t="shared" si="3"/>
        <v>56.879999999999995</v>
      </c>
      <c r="O9" s="68">
        <f t="shared" si="3"/>
        <v>6.8634622230300861</v>
      </c>
      <c r="P9" s="17">
        <f t="shared" si="4"/>
        <v>1.4657325520411628</v>
      </c>
      <c r="Q9" s="40">
        <f t="shared" si="5"/>
        <v>1.4657325520411628</v>
      </c>
      <c r="R9" s="157"/>
      <c r="S9" s="158"/>
      <c r="T9" s="228"/>
      <c r="U9" s="119" t="s">
        <v>7</v>
      </c>
      <c r="V9" s="63" t="s">
        <v>134</v>
      </c>
      <c r="W9" s="68">
        <f t="shared" si="0"/>
        <v>10.06</v>
      </c>
      <c r="X9" s="81"/>
      <c r="Y9" s="81"/>
      <c r="Z9" s="81"/>
      <c r="AA9" s="141">
        <v>0</v>
      </c>
      <c r="AB9" s="79">
        <f t="shared" si="6"/>
        <v>0</v>
      </c>
      <c r="AC9" s="81"/>
      <c r="AD9" s="107"/>
      <c r="AE9">
        <v>0</v>
      </c>
      <c r="AF9">
        <f t="shared" si="1"/>
        <v>0.72</v>
      </c>
      <c r="AG9">
        <f t="shared" si="7"/>
        <v>56.879999999999995</v>
      </c>
      <c r="AH9">
        <f t="shared" si="8"/>
        <v>6.8634622230300861</v>
      </c>
      <c r="AI9">
        <f t="shared" si="9"/>
        <v>18.5</v>
      </c>
      <c r="AJ9">
        <v>20</v>
      </c>
      <c r="AK9">
        <v>454</v>
      </c>
      <c r="AL9">
        <f t="shared" si="10"/>
        <v>2.62301613652965E-2</v>
      </c>
      <c r="AM9">
        <f t="shared" si="11"/>
        <v>3.3229378340581261E-2</v>
      </c>
      <c r="AN9">
        <f t="shared" si="12"/>
        <v>0.10182848264951251</v>
      </c>
      <c r="AO9">
        <f t="shared" si="13"/>
        <v>1</v>
      </c>
      <c r="AP9">
        <f t="shared" si="14"/>
        <v>2.6583502672465009E-2</v>
      </c>
      <c r="AQ9">
        <f t="shared" si="15"/>
        <v>1.1710794128839213E-3</v>
      </c>
      <c r="AR9">
        <f t="shared" si="16"/>
        <v>9.5325864208751199</v>
      </c>
    </row>
    <row r="10" spans="1:44" x14ac:dyDescent="0.35">
      <c r="A10" s="228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148</v>
      </c>
      <c r="K10" s="32">
        <v>22.571999999999999</v>
      </c>
      <c r="L10" s="10">
        <v>102</v>
      </c>
      <c r="M10" s="32">
        <f t="shared" si="2"/>
        <v>11.401132340018608</v>
      </c>
      <c r="N10" s="10">
        <f t="shared" si="3"/>
        <v>73.44</v>
      </c>
      <c r="O10" s="69">
        <f t="shared" si="3"/>
        <v>8.2088152848133973</v>
      </c>
      <c r="P10" s="11">
        <f t="shared" si="4"/>
        <v>2.7497268749315151</v>
      </c>
      <c r="Q10" s="37">
        <f t="shared" si="5"/>
        <v>2.7497268749315151</v>
      </c>
      <c r="R10" s="170">
        <f>K10/O10</f>
        <v>2.7497268749315151</v>
      </c>
      <c r="S10" s="171" t="s">
        <v>145</v>
      </c>
      <c r="T10" s="228"/>
      <c r="U10" s="120" t="s">
        <v>8</v>
      </c>
      <c r="V10" s="64" t="s">
        <v>135</v>
      </c>
      <c r="W10" s="69">
        <f t="shared" si="0"/>
        <v>22.571999999999999</v>
      </c>
      <c r="X10" s="79">
        <f>W10+(W11+W9)/2</f>
        <v>32.631999999999998</v>
      </c>
      <c r="Y10" s="79">
        <f>O10+(O11+O9)/2</f>
        <v>13.886577408173203</v>
      </c>
      <c r="Z10" s="80">
        <f>X10/Y10</f>
        <v>2.3498950850764588</v>
      </c>
      <c r="AA10" s="141">
        <v>0</v>
      </c>
      <c r="AB10" s="79">
        <f t="shared" si="6"/>
        <v>0</v>
      </c>
      <c r="AC10" s="79">
        <f>X10+AB10+(AB9+AB11)/2</f>
        <v>32.631999999999998</v>
      </c>
      <c r="AD10" s="108">
        <f>AC10/Y10</f>
        <v>2.3498950850764588</v>
      </c>
      <c r="AE10">
        <v>1</v>
      </c>
      <c r="AF10">
        <f t="shared" si="1"/>
        <v>0.72</v>
      </c>
      <c r="AG10">
        <f t="shared" si="7"/>
        <v>73.44</v>
      </c>
      <c r="AH10">
        <f t="shared" si="8"/>
        <v>8.2088152848133973</v>
      </c>
      <c r="AI10">
        <f t="shared" si="9"/>
        <v>20</v>
      </c>
      <c r="AJ10">
        <v>20</v>
      </c>
      <c r="AK10">
        <v>454</v>
      </c>
      <c r="AL10">
        <f t="shared" si="10"/>
        <v>2.8977272727272727E-2</v>
      </c>
      <c r="AM10">
        <f t="shared" si="11"/>
        <v>3.6762173880457716E-2</v>
      </c>
      <c r="AN10">
        <f t="shared" si="12"/>
        <v>9.170655691856551E-2</v>
      </c>
      <c r="AO10">
        <f t="shared" si="13"/>
        <v>1</v>
      </c>
      <c r="AP10">
        <f t="shared" si="14"/>
        <v>2.9409739104366173E-2</v>
      </c>
      <c r="AQ10">
        <f t="shared" si="15"/>
        <v>1.2955832204566598E-3</v>
      </c>
      <c r="AR10">
        <f t="shared" si="16"/>
        <v>11.401132340018608</v>
      </c>
    </row>
    <row r="11" spans="1:44" x14ac:dyDescent="0.35">
      <c r="A11" s="228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2"/>
        <v>6.2389750329021183</v>
      </c>
      <c r="N11" s="16">
        <f t="shared" si="3"/>
        <v>37.44</v>
      </c>
      <c r="O11" s="68">
        <f t="shared" si="3"/>
        <v>4.4920620236895248</v>
      </c>
      <c r="P11" s="17">
        <f t="shared" si="4"/>
        <v>2.2395060324072036</v>
      </c>
      <c r="Q11" s="40">
        <f t="shared" si="5"/>
        <v>2.2395060324072036</v>
      </c>
      <c r="R11" s="157"/>
      <c r="S11" s="158"/>
      <c r="T11" s="228"/>
      <c r="U11" s="119" t="s">
        <v>9</v>
      </c>
      <c r="V11" s="63" t="s">
        <v>134</v>
      </c>
      <c r="W11" s="68">
        <f t="shared" si="0"/>
        <v>10.06</v>
      </c>
      <c r="X11" s="81"/>
      <c r="Y11" s="81"/>
      <c r="Z11" s="81"/>
      <c r="AA11" s="141">
        <v>0</v>
      </c>
      <c r="AB11" s="79">
        <f t="shared" si="6"/>
        <v>0</v>
      </c>
      <c r="AC11" s="81"/>
      <c r="AD11" s="107"/>
      <c r="AE11">
        <v>0</v>
      </c>
      <c r="AF11">
        <f t="shared" si="1"/>
        <v>0.72</v>
      </c>
      <c r="AG11">
        <f t="shared" si="7"/>
        <v>37.44</v>
      </c>
      <c r="AH11">
        <f t="shared" si="8"/>
        <v>4.4920620236895248</v>
      </c>
      <c r="AI11">
        <f t="shared" si="9"/>
        <v>18.5</v>
      </c>
      <c r="AJ11">
        <v>20</v>
      </c>
      <c r="AK11">
        <v>454</v>
      </c>
      <c r="AL11">
        <f t="shared" si="10"/>
        <v>1.5193571950328708E-2</v>
      </c>
      <c r="AM11">
        <f t="shared" si="11"/>
        <v>1.9138477465794335E-2</v>
      </c>
      <c r="AN11">
        <f t="shared" si="12"/>
        <v>0.17937766131111799</v>
      </c>
      <c r="AO11">
        <f t="shared" si="13"/>
        <v>1</v>
      </c>
      <c r="AP11">
        <f t="shared" si="14"/>
        <v>1.5310781972635468E-2</v>
      </c>
      <c r="AQ11">
        <f t="shared" si="15"/>
        <v>6.7448378734076954E-4</v>
      </c>
      <c r="AR11">
        <f t="shared" si="16"/>
        <v>6.2389750329021183</v>
      </c>
    </row>
    <row r="12" spans="1:44" x14ac:dyDescent="0.35">
      <c r="A12" s="228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2"/>
        <v>12.285856933401318</v>
      </c>
      <c r="N12" s="10">
        <f t="shared" si="3"/>
        <v>79.2</v>
      </c>
      <c r="O12" s="69">
        <f t="shared" si="3"/>
        <v>8.8458169920489489</v>
      </c>
      <c r="P12" s="11">
        <f t="shared" si="4"/>
        <v>2.8996756346028261</v>
      </c>
      <c r="Q12" s="37">
        <f t="shared" si="5"/>
        <v>2.8996756346028261</v>
      </c>
      <c r="R12" s="159"/>
      <c r="S12" s="160"/>
      <c r="T12" s="228"/>
      <c r="U12" s="120" t="s">
        <v>10</v>
      </c>
      <c r="V12" s="64" t="s">
        <v>134</v>
      </c>
      <c r="W12" s="69">
        <f t="shared" si="0"/>
        <v>25.65</v>
      </c>
      <c r="X12" s="79">
        <f>W12+W11/2</f>
        <v>30.68</v>
      </c>
      <c r="Y12" s="79">
        <f>O12+O11/2</f>
        <v>11.091848003893711</v>
      </c>
      <c r="Z12" s="80">
        <f>X12/Y12</f>
        <v>2.765995349848827</v>
      </c>
      <c r="AA12" s="141">
        <v>0</v>
      </c>
      <c r="AB12" s="79">
        <f t="shared" si="6"/>
        <v>0</v>
      </c>
      <c r="AC12" s="79">
        <f>X12+AB12+AB11/2</f>
        <v>30.68</v>
      </c>
      <c r="AD12" s="108">
        <f>AC12/Y12</f>
        <v>2.765995349848827</v>
      </c>
      <c r="AE12">
        <v>1</v>
      </c>
      <c r="AF12">
        <f t="shared" si="1"/>
        <v>0.72</v>
      </c>
      <c r="AG12">
        <f t="shared" si="7"/>
        <v>79.2</v>
      </c>
      <c r="AH12">
        <f t="shared" si="8"/>
        <v>8.8458169920489489</v>
      </c>
      <c r="AI12">
        <f t="shared" si="9"/>
        <v>20</v>
      </c>
      <c r="AJ12">
        <v>20</v>
      </c>
      <c r="AK12">
        <v>454</v>
      </c>
      <c r="AL12">
        <f t="shared" si="10"/>
        <v>2.75E-2</v>
      </c>
      <c r="AM12">
        <f t="shared" si="11"/>
        <v>3.4861119048526235E-2</v>
      </c>
      <c r="AN12">
        <f t="shared" si="12"/>
        <v>9.6898383515114497E-2</v>
      </c>
      <c r="AO12">
        <f t="shared" si="13"/>
        <v>1</v>
      </c>
      <c r="AP12">
        <f t="shared" si="14"/>
        <v>2.7888895238820988E-2</v>
      </c>
      <c r="AQ12">
        <f t="shared" si="15"/>
        <v>1.2285856933401318E-3</v>
      </c>
      <c r="AR12">
        <f t="shared" si="16"/>
        <v>12.285856933401318</v>
      </c>
    </row>
    <row r="13" spans="1:44" s="44" customFormat="1" ht="15" thickBot="1" x14ac:dyDescent="0.4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2"/>
        <v>#DIV/0!</v>
      </c>
      <c r="N13" s="57">
        <f t="shared" si="3"/>
        <v>0</v>
      </c>
      <c r="O13" s="70" t="e">
        <f t="shared" si="3"/>
        <v>#DIV/0!</v>
      </c>
      <c r="P13" s="59" t="e">
        <f t="shared" si="4"/>
        <v>#DIV/0!</v>
      </c>
      <c r="Q13" s="60" t="e">
        <f t="shared" si="5"/>
        <v>#DIV/0!</v>
      </c>
      <c r="R13" s="240"/>
      <c r="S13" s="241"/>
      <c r="T13" s="43"/>
      <c r="U13" s="121"/>
      <c r="V13" s="65"/>
      <c r="W13" s="65"/>
      <c r="X13" s="65"/>
      <c r="Y13" s="65"/>
      <c r="Z13" s="65"/>
      <c r="AA13" s="146"/>
      <c r="AB13" s="65"/>
      <c r="AC13" s="65"/>
      <c r="AD13" s="118"/>
      <c r="AF13" s="44">
        <f t="shared" si="1"/>
        <v>0.72</v>
      </c>
      <c r="AG13" s="44">
        <f t="shared" si="7"/>
        <v>0</v>
      </c>
      <c r="AH13" s="44" t="e">
        <f t="shared" si="8"/>
        <v>#DIV/0!</v>
      </c>
      <c r="AI13" s="44">
        <f t="shared" si="9"/>
        <v>-0.5</v>
      </c>
      <c r="AJ13" s="44">
        <v>20</v>
      </c>
      <c r="AK13" s="44">
        <v>454</v>
      </c>
      <c r="AL13" s="44" t="e">
        <f t="shared" si="10"/>
        <v>#DIV/0!</v>
      </c>
      <c r="AM13" s="44" t="e">
        <f t="shared" si="11"/>
        <v>#DIV/0!</v>
      </c>
      <c r="AN13" s="44" t="e">
        <f t="shared" si="12"/>
        <v>#DIV/0!</v>
      </c>
      <c r="AO13" s="44" t="e">
        <f t="shared" si="13"/>
        <v>#DIV/0!</v>
      </c>
      <c r="AP13" s="44" t="e">
        <f t="shared" si="14"/>
        <v>#DIV/0!</v>
      </c>
      <c r="AQ13" s="44" t="e">
        <f t="shared" si="15"/>
        <v>#DIV/0!</v>
      </c>
      <c r="AR13" s="44" t="e">
        <f t="shared" si="16"/>
        <v>#DIV/0!</v>
      </c>
    </row>
    <row r="14" spans="1:44" x14ac:dyDescent="0.35">
      <c r="A14" s="227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2"/>
        <v>6.3935218731596217</v>
      </c>
      <c r="N14" s="10">
        <f t="shared" si="3"/>
        <v>41.04</v>
      </c>
      <c r="O14" s="69">
        <f t="shared" si="3"/>
        <v>4.6033357486749278</v>
      </c>
      <c r="P14" s="11">
        <f t="shared" si="4"/>
        <v>1.1165816009574254</v>
      </c>
      <c r="Q14" s="37">
        <f t="shared" si="5"/>
        <v>1.1165816009574254</v>
      </c>
      <c r="R14" s="155"/>
      <c r="S14" s="156"/>
      <c r="T14" s="227" t="s">
        <v>95</v>
      </c>
      <c r="U14" s="120" t="s">
        <v>2</v>
      </c>
      <c r="V14" s="64" t="s">
        <v>134</v>
      </c>
      <c r="W14" s="69">
        <f t="shared" ref="W14:W22" si="17">IF(V14=0,G14,IF(V14="A",I14,K14))</f>
        <v>5.14</v>
      </c>
      <c r="X14" s="79">
        <f>W14+W15/2</f>
        <v>10.17</v>
      </c>
      <c r="Y14" s="79">
        <f>O14+O15/2</f>
        <v>6.6536830113307435</v>
      </c>
      <c r="Z14" s="80">
        <f>X14/Y14</f>
        <v>1.5284767823596679</v>
      </c>
      <c r="AA14" s="141">
        <v>0</v>
      </c>
      <c r="AB14" s="79">
        <f t="shared" ref="AB14:AB22" si="18">AA14*$AB$1</f>
        <v>0</v>
      </c>
      <c r="AC14" s="79">
        <f>X14+AB14+AB15/2</f>
        <v>10.17</v>
      </c>
      <c r="AD14" s="108">
        <f>AC14/Y14</f>
        <v>1.5284767823596679</v>
      </c>
      <c r="AE14">
        <v>1</v>
      </c>
      <c r="AF14">
        <f t="shared" si="1"/>
        <v>0.72</v>
      </c>
      <c r="AG14">
        <f t="shared" si="7"/>
        <v>41.04</v>
      </c>
      <c r="AH14">
        <f t="shared" si="8"/>
        <v>4.6033357486749278</v>
      </c>
      <c r="AI14">
        <f t="shared" si="9"/>
        <v>20</v>
      </c>
      <c r="AJ14">
        <v>20</v>
      </c>
      <c r="AK14">
        <v>454</v>
      </c>
      <c r="AL14">
        <f t="shared" si="10"/>
        <v>3.5624999999999997E-2</v>
      </c>
      <c r="AM14">
        <f t="shared" si="11"/>
        <v>4.5354045787726061E-2</v>
      </c>
      <c r="AN14">
        <f t="shared" si="12"/>
        <v>7.3670623683305167E-2</v>
      </c>
      <c r="AO14">
        <f t="shared" si="13"/>
        <v>1</v>
      </c>
      <c r="AP14">
        <f t="shared" si="14"/>
        <v>3.6283236630180848E-2</v>
      </c>
      <c r="AQ14">
        <f t="shared" si="15"/>
        <v>1.5983804682899053E-3</v>
      </c>
      <c r="AR14">
        <f t="shared" si="16"/>
        <v>6.3935218731596217</v>
      </c>
    </row>
    <row r="15" spans="1:44" x14ac:dyDescent="0.35">
      <c r="A15" s="228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2"/>
        <v>5.6954090629328205</v>
      </c>
      <c r="N15" s="16">
        <f t="shared" si="3"/>
        <v>33.839999999999996</v>
      </c>
      <c r="O15" s="68">
        <f t="shared" si="3"/>
        <v>4.1006945253116305</v>
      </c>
      <c r="P15" s="17">
        <f t="shared" si="4"/>
        <v>2.4532429660157375</v>
      </c>
      <c r="Q15" s="40">
        <f t="shared" si="5"/>
        <v>2.4532429660157375</v>
      </c>
      <c r="R15" s="157"/>
      <c r="S15" s="158"/>
      <c r="T15" s="228"/>
      <c r="U15" s="119" t="s">
        <v>3</v>
      </c>
      <c r="V15" s="63" t="s">
        <v>134</v>
      </c>
      <c r="W15" s="68">
        <f t="shared" si="17"/>
        <v>10.06</v>
      </c>
      <c r="X15" s="81"/>
      <c r="Y15" s="81"/>
      <c r="Z15" s="81"/>
      <c r="AA15" s="141">
        <v>0</v>
      </c>
      <c r="AB15" s="79">
        <f t="shared" si="18"/>
        <v>0</v>
      </c>
      <c r="AC15" s="81"/>
      <c r="AD15" s="107"/>
      <c r="AE15">
        <v>0</v>
      </c>
      <c r="AF15">
        <f t="shared" si="1"/>
        <v>0.72</v>
      </c>
      <c r="AG15">
        <f t="shared" si="7"/>
        <v>33.839999999999996</v>
      </c>
      <c r="AH15">
        <f t="shared" si="8"/>
        <v>4.1006945253116305</v>
      </c>
      <c r="AI15">
        <f t="shared" si="9"/>
        <v>18.5</v>
      </c>
      <c r="AJ15">
        <v>20</v>
      </c>
      <c r="AK15">
        <v>454</v>
      </c>
      <c r="AL15">
        <f t="shared" si="10"/>
        <v>3.4331628926223517E-2</v>
      </c>
      <c r="AM15">
        <f t="shared" si="11"/>
        <v>4.3677630313707777E-2</v>
      </c>
      <c r="AN15">
        <f t="shared" si="12"/>
        <v>7.6632552404097817E-2</v>
      </c>
      <c r="AO15">
        <f t="shared" si="13"/>
        <v>1</v>
      </c>
      <c r="AP15">
        <f t="shared" si="14"/>
        <v>3.4942104250966222E-2</v>
      </c>
      <c r="AQ15">
        <f t="shared" si="15"/>
        <v>1.5392997467386003E-3</v>
      </c>
      <c r="AR15">
        <f t="shared" si="16"/>
        <v>5.6954090629328205</v>
      </c>
    </row>
    <row r="16" spans="1:44" x14ac:dyDescent="0.35">
      <c r="A16" s="228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2"/>
        <v>0.1101665964168759</v>
      </c>
      <c r="N16" s="10">
        <f t="shared" si="3"/>
        <v>0.72</v>
      </c>
      <c r="O16" s="69">
        <f t="shared" si="3"/>
        <v>7.9319949420150651E-2</v>
      </c>
      <c r="P16" s="11">
        <f t="shared" ref="P16:P42" si="19">G16/O16</f>
        <v>64.800848179742033</v>
      </c>
      <c r="Q16" s="37">
        <f t="shared" ref="Q16:Q42" si="20">I16/O16</f>
        <v>129.60169635948407</v>
      </c>
      <c r="R16" s="157"/>
      <c r="S16" s="158"/>
      <c r="T16" s="228"/>
      <c r="U16" s="120" t="s">
        <v>4</v>
      </c>
      <c r="V16" s="64" t="s">
        <v>134</v>
      </c>
      <c r="W16" s="69">
        <f t="shared" si="17"/>
        <v>10.28</v>
      </c>
      <c r="X16" s="79">
        <f>W16+(W17+W15)/2</f>
        <v>20.36</v>
      </c>
      <c r="Y16" s="79">
        <f>O16+(O17+O15)/2</f>
        <v>4.6259117036124744</v>
      </c>
      <c r="Z16" s="80">
        <f>X16/Y16</f>
        <v>4.4012945565088142</v>
      </c>
      <c r="AA16" s="141">
        <v>0</v>
      </c>
      <c r="AB16" s="79">
        <f t="shared" si="18"/>
        <v>0</v>
      </c>
      <c r="AC16" s="79">
        <f>X16+AB16+(AB15+AB17)/2</f>
        <v>20.36</v>
      </c>
      <c r="AD16" s="108">
        <f>AC16/Y16</f>
        <v>4.4012945565088142</v>
      </c>
      <c r="AE16">
        <v>1</v>
      </c>
      <c r="AF16">
        <f t="shared" si="1"/>
        <v>0.72</v>
      </c>
      <c r="AG16">
        <f t="shared" si="7"/>
        <v>0.72</v>
      </c>
      <c r="AH16">
        <f t="shared" si="8"/>
        <v>7.9319949420150651E-2</v>
      </c>
      <c r="AI16">
        <f t="shared" si="9"/>
        <v>20</v>
      </c>
      <c r="AJ16">
        <v>20</v>
      </c>
      <c r="AK16">
        <v>454</v>
      </c>
      <c r="AL16">
        <f t="shared" si="10"/>
        <v>6.2500000000000001E-4</v>
      </c>
      <c r="AM16">
        <f t="shared" si="11"/>
        <v>7.8149429333221332E-4</v>
      </c>
      <c r="AN16">
        <f t="shared" si="12"/>
        <v>4.4750995622262977</v>
      </c>
      <c r="AO16">
        <f t="shared" si="13"/>
        <v>1</v>
      </c>
      <c r="AP16">
        <f t="shared" si="14"/>
        <v>6.2519543466577066E-4</v>
      </c>
      <c r="AQ16">
        <f t="shared" si="15"/>
        <v>2.7541649104218973E-5</v>
      </c>
      <c r="AR16">
        <f t="shared" si="16"/>
        <v>0.1101665964168759</v>
      </c>
    </row>
    <row r="17" spans="1:44" x14ac:dyDescent="0.35">
      <c r="A17" s="228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2"/>
        <v>6.9340124764903024</v>
      </c>
      <c r="N17" s="16">
        <f t="shared" si="3"/>
        <v>41.04</v>
      </c>
      <c r="O17" s="68">
        <f t="shared" si="3"/>
        <v>4.9924889830730175</v>
      </c>
      <c r="P17" s="17">
        <f t="shared" si="19"/>
        <v>2.0230390160587124</v>
      </c>
      <c r="Q17" s="40">
        <f t="shared" si="20"/>
        <v>2.0230390160587124</v>
      </c>
      <c r="R17" s="157"/>
      <c r="S17" s="158"/>
      <c r="T17" s="228"/>
      <c r="U17" s="119" t="s">
        <v>5</v>
      </c>
      <c r="V17" s="63" t="s">
        <v>134</v>
      </c>
      <c r="W17" s="68">
        <f t="shared" si="17"/>
        <v>10.1</v>
      </c>
      <c r="X17" s="81"/>
      <c r="Y17" s="81"/>
      <c r="Z17" s="81"/>
      <c r="AA17" s="141">
        <v>0</v>
      </c>
      <c r="AB17" s="79">
        <f t="shared" si="18"/>
        <v>0</v>
      </c>
      <c r="AC17" s="81"/>
      <c r="AD17" s="107"/>
      <c r="AE17">
        <v>0</v>
      </c>
      <c r="AF17">
        <f t="shared" si="1"/>
        <v>0.72</v>
      </c>
      <c r="AG17">
        <f t="shared" si="7"/>
        <v>41.04</v>
      </c>
      <c r="AH17">
        <f t="shared" si="8"/>
        <v>4.9924889830730175</v>
      </c>
      <c r="AI17">
        <f t="shared" si="9"/>
        <v>18.5</v>
      </c>
      <c r="AJ17">
        <v>20</v>
      </c>
      <c r="AK17">
        <v>454</v>
      </c>
      <c r="AL17">
        <f t="shared" si="10"/>
        <v>4.1636230825420013E-2</v>
      </c>
      <c r="AM17">
        <f t="shared" si="11"/>
        <v>5.3176379464976303E-2</v>
      </c>
      <c r="AN17">
        <f t="shared" si="12"/>
        <v>6.2318696857788416E-2</v>
      </c>
      <c r="AO17">
        <f t="shared" si="13"/>
        <v>1</v>
      </c>
      <c r="AP17">
        <f t="shared" si="14"/>
        <v>4.2541103571981043E-2</v>
      </c>
      <c r="AQ17">
        <f t="shared" si="15"/>
        <v>1.8740574260784602E-3</v>
      </c>
      <c r="AR17">
        <f t="shared" si="16"/>
        <v>6.9340124764903024</v>
      </c>
    </row>
    <row r="18" spans="1:44" x14ac:dyDescent="0.35">
      <c r="A18" s="228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2"/>
        <v>6.1651183645922183</v>
      </c>
      <c r="N18" s="10">
        <f t="shared" si="3"/>
        <v>39.6</v>
      </c>
      <c r="O18" s="69">
        <f t="shared" si="3"/>
        <v>4.4388852225063973</v>
      </c>
      <c r="P18" s="11">
        <f t="shared" si="19"/>
        <v>1.7346697682018974</v>
      </c>
      <c r="Q18" s="37">
        <f t="shared" si="20"/>
        <v>1.7346697682018974</v>
      </c>
      <c r="R18" s="157"/>
      <c r="S18" s="158"/>
      <c r="T18" s="228"/>
      <c r="U18" s="120" t="s">
        <v>6</v>
      </c>
      <c r="V18" s="64" t="s">
        <v>134</v>
      </c>
      <c r="W18" s="69">
        <f t="shared" si="17"/>
        <v>7.7</v>
      </c>
      <c r="X18" s="79">
        <f>W18+(W19+W17)/2</f>
        <v>17.8</v>
      </c>
      <c r="Y18" s="79">
        <f>O18+(O19+O17)/2</f>
        <v>10.516248694003473</v>
      </c>
      <c r="Z18" s="80">
        <f>X18/Y18</f>
        <v>1.6926187767078802</v>
      </c>
      <c r="AA18" s="141">
        <v>0</v>
      </c>
      <c r="AB18" s="79">
        <f t="shared" si="18"/>
        <v>0</v>
      </c>
      <c r="AC18" s="79">
        <f>X18+AB18+(AB17+AB19)/2</f>
        <v>17.8</v>
      </c>
      <c r="AD18" s="108">
        <f>AC18/Y18</f>
        <v>1.6926187767078802</v>
      </c>
      <c r="AE18">
        <v>1</v>
      </c>
      <c r="AF18">
        <f t="shared" si="1"/>
        <v>0.72</v>
      </c>
      <c r="AG18">
        <f t="shared" si="7"/>
        <v>39.6</v>
      </c>
      <c r="AH18">
        <f t="shared" si="8"/>
        <v>4.4388852225063973</v>
      </c>
      <c r="AI18">
        <f t="shared" si="9"/>
        <v>20</v>
      </c>
      <c r="AJ18">
        <v>20</v>
      </c>
      <c r="AK18">
        <v>454</v>
      </c>
      <c r="AL18">
        <f t="shared" si="10"/>
        <v>3.4375000000000003E-2</v>
      </c>
      <c r="AM18">
        <f t="shared" si="11"/>
        <v>4.3733808398826041E-2</v>
      </c>
      <c r="AN18">
        <f t="shared" si="12"/>
        <v>7.6529618460896523E-2</v>
      </c>
      <c r="AO18">
        <f t="shared" si="13"/>
        <v>1</v>
      </c>
      <c r="AP18">
        <f t="shared" si="14"/>
        <v>3.4987046719060833E-2</v>
      </c>
      <c r="AQ18">
        <f t="shared" si="15"/>
        <v>1.5412795911480543E-3</v>
      </c>
      <c r="AR18">
        <f t="shared" si="16"/>
        <v>6.1651183645922183</v>
      </c>
    </row>
    <row r="19" spans="1:44" x14ac:dyDescent="0.35">
      <c r="A19" s="228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2"/>
        <v>9.947552722112686</v>
      </c>
      <c r="N19" s="16">
        <f t="shared" si="3"/>
        <v>58.32</v>
      </c>
      <c r="O19" s="68">
        <f t="shared" si="3"/>
        <v>7.1622379599211339</v>
      </c>
      <c r="P19" s="17">
        <f t="shared" si="19"/>
        <v>1.410173755258924</v>
      </c>
      <c r="Q19" s="40">
        <f t="shared" si="20"/>
        <v>1.410173755258924</v>
      </c>
      <c r="R19" s="157"/>
      <c r="S19" s="158"/>
      <c r="T19" s="228"/>
      <c r="U19" s="119" t="s">
        <v>7</v>
      </c>
      <c r="V19" s="63" t="s">
        <v>134</v>
      </c>
      <c r="W19" s="68">
        <f t="shared" si="17"/>
        <v>10.1</v>
      </c>
      <c r="X19" s="81"/>
      <c r="Y19" s="81"/>
      <c r="Z19" s="81"/>
      <c r="AA19" s="141">
        <v>0</v>
      </c>
      <c r="AB19" s="79">
        <f t="shared" si="18"/>
        <v>0</v>
      </c>
      <c r="AC19" s="81"/>
      <c r="AD19" s="107"/>
      <c r="AE19">
        <v>0</v>
      </c>
      <c r="AF19">
        <f t="shared" si="1"/>
        <v>0.72</v>
      </c>
      <c r="AG19">
        <f t="shared" si="7"/>
        <v>58.32</v>
      </c>
      <c r="AH19">
        <f t="shared" si="8"/>
        <v>7.1622379599211339</v>
      </c>
      <c r="AI19">
        <f t="shared" si="9"/>
        <v>18.5</v>
      </c>
      <c r="AJ19">
        <v>20</v>
      </c>
      <c r="AK19">
        <v>454</v>
      </c>
      <c r="AL19">
        <f t="shared" si="10"/>
        <v>5.9167275383491598E-2</v>
      </c>
      <c r="AM19">
        <f t="shared" si="11"/>
        <v>7.6286975267553375E-2</v>
      </c>
      <c r="AN19">
        <f t="shared" si="12"/>
        <v>4.2379391439034179E-2</v>
      </c>
      <c r="AO19">
        <f t="shared" si="13"/>
        <v>1</v>
      </c>
      <c r="AP19">
        <f t="shared" si="14"/>
        <v>6.10295802140427E-2</v>
      </c>
      <c r="AQ19">
        <f t="shared" si="15"/>
        <v>2.6885277627331588E-3</v>
      </c>
      <c r="AR19">
        <f t="shared" si="16"/>
        <v>9.947552722112686</v>
      </c>
    </row>
    <row r="20" spans="1:44" x14ac:dyDescent="0.35">
      <c r="A20" s="228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100</v>
      </c>
      <c r="K20" s="32">
        <v>3.86</v>
      </c>
      <c r="L20" s="10">
        <v>43</v>
      </c>
      <c r="M20" s="32">
        <f t="shared" si="2"/>
        <v>4.8237142485054223</v>
      </c>
      <c r="N20" s="10">
        <f t="shared" si="3"/>
        <v>30.959999999999997</v>
      </c>
      <c r="O20" s="69">
        <f t="shared" si="3"/>
        <v>3.4730742589239041</v>
      </c>
      <c r="P20" s="11">
        <f t="shared" si="19"/>
        <v>1.6627919731809373</v>
      </c>
      <c r="Q20" s="37">
        <f t="shared" si="20"/>
        <v>1.6627919731809373</v>
      </c>
      <c r="R20" s="170">
        <f>K20/O20</f>
        <v>1.1114072755806783</v>
      </c>
      <c r="S20" s="171" t="s">
        <v>145</v>
      </c>
      <c r="T20" s="228"/>
      <c r="U20" s="120" t="s">
        <v>8</v>
      </c>
      <c r="V20" s="64" t="s">
        <v>135</v>
      </c>
      <c r="W20" s="69">
        <f t="shared" si="17"/>
        <v>3.86</v>
      </c>
      <c r="X20" s="79">
        <f>W20+(W21+W19)/2</f>
        <v>12.682499999999999</v>
      </c>
      <c r="Y20" s="79">
        <f>O20+(O21+O19)/2</f>
        <v>9.7058105455567016</v>
      </c>
      <c r="Z20" s="80">
        <f>X20/Y20</f>
        <v>1.3066914855252372</v>
      </c>
      <c r="AA20" s="141">
        <v>0</v>
      </c>
      <c r="AB20" s="79">
        <f t="shared" si="18"/>
        <v>0</v>
      </c>
      <c r="AC20" s="79">
        <f>X20+AB20+(AB19+AB21)/2</f>
        <v>12.682499999999999</v>
      </c>
      <c r="AD20" s="108">
        <f>AC20/Y20</f>
        <v>1.3066914855252372</v>
      </c>
      <c r="AE20">
        <v>1</v>
      </c>
      <c r="AF20">
        <f t="shared" si="1"/>
        <v>0.72</v>
      </c>
      <c r="AG20">
        <f t="shared" si="7"/>
        <v>30.959999999999997</v>
      </c>
      <c r="AH20">
        <f t="shared" si="8"/>
        <v>3.4730742589239041</v>
      </c>
      <c r="AI20">
        <f t="shared" si="9"/>
        <v>20</v>
      </c>
      <c r="AJ20">
        <v>20</v>
      </c>
      <c r="AK20">
        <v>454</v>
      </c>
      <c r="AL20">
        <f t="shared" si="10"/>
        <v>3.5833333333333335E-2</v>
      </c>
      <c r="AM20">
        <f t="shared" si="11"/>
        <v>4.5624297267113784E-2</v>
      </c>
      <c r="AN20">
        <f t="shared" si="12"/>
        <v>7.3213510336581494E-2</v>
      </c>
      <c r="AO20">
        <f t="shared" si="13"/>
        <v>1</v>
      </c>
      <c r="AP20">
        <f t="shared" si="14"/>
        <v>3.6499437813691027E-2</v>
      </c>
      <c r="AQ20">
        <f t="shared" si="15"/>
        <v>1.6079047495018075E-3</v>
      </c>
      <c r="AR20">
        <f t="shared" si="16"/>
        <v>4.8237142485054223</v>
      </c>
    </row>
    <row r="21" spans="1:44" x14ac:dyDescent="0.35">
      <c r="A21" s="228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2"/>
        <v>7.3656036296450855</v>
      </c>
      <c r="N21" s="16">
        <f t="shared" si="3"/>
        <v>43.199999999999996</v>
      </c>
      <c r="O21" s="68">
        <f t="shared" si="3"/>
        <v>5.3032346133444612</v>
      </c>
      <c r="P21" s="17">
        <f t="shared" si="19"/>
        <v>1.4227166154434527</v>
      </c>
      <c r="Q21" s="40">
        <f t="shared" si="20"/>
        <v>1.4227166154434527</v>
      </c>
      <c r="R21" s="157"/>
      <c r="S21" s="158"/>
      <c r="T21" s="228"/>
      <c r="U21" s="119" t="s">
        <v>9</v>
      </c>
      <c r="V21" s="63" t="s">
        <v>134</v>
      </c>
      <c r="W21" s="68">
        <f t="shared" si="17"/>
        <v>7.5449999999999999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1"/>
        <v>0.72</v>
      </c>
      <c r="AG21">
        <f t="shared" si="7"/>
        <v>43.199999999999996</v>
      </c>
      <c r="AH21">
        <f t="shared" si="8"/>
        <v>5.3032346133444612</v>
      </c>
      <c r="AI21">
        <f t="shared" si="9"/>
        <v>18.5</v>
      </c>
      <c r="AJ21">
        <v>20</v>
      </c>
      <c r="AK21">
        <v>454</v>
      </c>
      <c r="AL21">
        <f t="shared" si="10"/>
        <v>5.8436815193571953E-2</v>
      </c>
      <c r="AM21">
        <f t="shared" si="11"/>
        <v>7.53149560328574E-2</v>
      </c>
      <c r="AN21">
        <f t="shared" si="12"/>
        <v>4.2971513552674277E-2</v>
      </c>
      <c r="AO21">
        <f t="shared" si="13"/>
        <v>1</v>
      </c>
      <c r="AP21">
        <f t="shared" si="14"/>
        <v>6.025196482628592E-2</v>
      </c>
      <c r="AQ21">
        <f t="shared" si="15"/>
        <v>2.6542715782504811E-3</v>
      </c>
      <c r="AR21">
        <f t="shared" si="16"/>
        <v>7.3656036296450855</v>
      </c>
    </row>
    <row r="22" spans="1:44" x14ac:dyDescent="0.35">
      <c r="A22" s="228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2"/>
        <v>3.2333865492343836</v>
      </c>
      <c r="N22" s="10">
        <f t="shared" si="3"/>
        <v>20.88</v>
      </c>
      <c r="O22" s="69">
        <f t="shared" si="3"/>
        <v>2.3280383154487563</v>
      </c>
      <c r="P22" s="11">
        <f t="shared" si="19"/>
        <v>2.4806292755911117</v>
      </c>
      <c r="Q22" s="37">
        <f t="shared" si="20"/>
        <v>2.4806292755911117</v>
      </c>
      <c r="R22" s="159"/>
      <c r="S22" s="160"/>
      <c r="T22" s="228"/>
      <c r="U22" s="120" t="s">
        <v>10</v>
      </c>
      <c r="V22" s="64" t="s">
        <v>134</v>
      </c>
      <c r="W22" s="69">
        <f t="shared" si="17"/>
        <v>5.7750000000000004</v>
      </c>
      <c r="X22" s="79">
        <f>W22+W21/2</f>
        <v>9.5474999999999994</v>
      </c>
      <c r="Y22" s="79">
        <f>O22+O21/2</f>
        <v>4.9796556221209869</v>
      </c>
      <c r="Z22" s="80">
        <f>X22/Y22</f>
        <v>1.9173012602693655</v>
      </c>
      <c r="AA22" s="141">
        <v>0</v>
      </c>
      <c r="AB22" s="79">
        <f t="shared" si="18"/>
        <v>0</v>
      </c>
      <c r="AC22" s="79">
        <f>X22+AB22+AB21/2</f>
        <v>9.5474999999999994</v>
      </c>
      <c r="AD22" s="108">
        <f>AC22/Y22</f>
        <v>1.9173012602693655</v>
      </c>
      <c r="AE22">
        <v>1</v>
      </c>
      <c r="AF22">
        <f t="shared" si="1"/>
        <v>0.72</v>
      </c>
      <c r="AG22">
        <f t="shared" si="7"/>
        <v>20.88</v>
      </c>
      <c r="AH22">
        <f t="shared" si="8"/>
        <v>2.3280383154487563</v>
      </c>
      <c r="AI22">
        <f t="shared" si="9"/>
        <v>20</v>
      </c>
      <c r="AJ22">
        <v>20</v>
      </c>
      <c r="AK22">
        <v>454</v>
      </c>
      <c r="AL22">
        <f t="shared" si="10"/>
        <v>2.4166666666666666E-2</v>
      </c>
      <c r="AM22">
        <f t="shared" si="11"/>
        <v>3.0582447778175204E-2</v>
      </c>
      <c r="AN22">
        <f t="shared" si="12"/>
        <v>0.11094473069607375</v>
      </c>
      <c r="AO22">
        <f t="shared" si="13"/>
        <v>1</v>
      </c>
      <c r="AP22">
        <f t="shared" si="14"/>
        <v>2.4465958222540163E-2</v>
      </c>
      <c r="AQ22">
        <f t="shared" si="15"/>
        <v>1.077795516411461E-3</v>
      </c>
      <c r="AR22">
        <f t="shared" si="16"/>
        <v>3.2333865492343836</v>
      </c>
    </row>
    <row r="23" spans="1:44" s="44" customFormat="1" ht="15" thickBot="1" x14ac:dyDescent="0.4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2"/>
        <v>#DIV/0!</v>
      </c>
      <c r="N23" s="57">
        <f t="shared" si="3"/>
        <v>0</v>
      </c>
      <c r="O23" s="70" t="e">
        <f t="shared" si="3"/>
        <v>#DIV/0!</v>
      </c>
      <c r="P23" s="59" t="e">
        <f t="shared" si="19"/>
        <v>#DIV/0!</v>
      </c>
      <c r="Q23" s="60" t="e">
        <f t="shared" si="20"/>
        <v>#DIV/0!</v>
      </c>
      <c r="R23" s="50"/>
      <c r="S23" s="51"/>
      <c r="T23" s="43"/>
      <c r="U23" s="121"/>
      <c r="V23" s="65"/>
      <c r="W23" s="65"/>
      <c r="X23" s="65"/>
      <c r="Y23" s="65"/>
      <c r="Z23" s="65"/>
      <c r="AA23" s="146"/>
      <c r="AB23" s="65"/>
      <c r="AC23" s="65"/>
      <c r="AD23" s="118"/>
      <c r="AF23" s="44">
        <f t="shared" si="1"/>
        <v>0.72</v>
      </c>
      <c r="AG23" s="44">
        <f t="shared" si="7"/>
        <v>0</v>
      </c>
      <c r="AH23" s="44" t="e">
        <f t="shared" si="8"/>
        <v>#DIV/0!</v>
      </c>
      <c r="AI23" s="44">
        <f t="shared" si="9"/>
        <v>-0.5</v>
      </c>
      <c r="AJ23" s="44">
        <v>20</v>
      </c>
      <c r="AK23" s="44">
        <v>454</v>
      </c>
      <c r="AL23" s="44" t="e">
        <f t="shared" si="10"/>
        <v>#DIV/0!</v>
      </c>
      <c r="AM23" s="44" t="e">
        <f t="shared" si="11"/>
        <v>#DIV/0!</v>
      </c>
      <c r="AN23" s="44" t="e">
        <f t="shared" si="12"/>
        <v>#DIV/0!</v>
      </c>
      <c r="AO23" s="44" t="e">
        <f t="shared" si="13"/>
        <v>#DIV/0!</v>
      </c>
      <c r="AP23" s="44" t="e">
        <f t="shared" si="14"/>
        <v>#DIV/0!</v>
      </c>
      <c r="AQ23" s="44" t="e">
        <f t="shared" si="15"/>
        <v>#DIV/0!</v>
      </c>
      <c r="AR23" s="44" t="e">
        <f t="shared" si="16"/>
        <v>#DIV/0!</v>
      </c>
    </row>
    <row r="24" spans="1:44" x14ac:dyDescent="0.35">
      <c r="A24" s="227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2"/>
        <v>5.1257189942770136</v>
      </c>
      <c r="N24" s="10">
        <f t="shared" si="3"/>
        <v>33.119999999999997</v>
      </c>
      <c r="O24" s="69">
        <f t="shared" si="3"/>
        <v>3.6905176758794496</v>
      </c>
      <c r="P24" s="11">
        <f t="shared" si="19"/>
        <v>1.7409481715783746</v>
      </c>
      <c r="Q24" s="37">
        <f t="shared" si="20"/>
        <v>1.7409481715783746</v>
      </c>
      <c r="R24" s="164"/>
      <c r="S24" s="165"/>
      <c r="T24" s="227" t="s">
        <v>96</v>
      </c>
      <c r="U24" s="120" t="s">
        <v>2</v>
      </c>
      <c r="V24" s="64" t="s">
        <v>134</v>
      </c>
      <c r="W24" s="69">
        <f t="shared" ref="W24:W32" si="21">IF(V24=0,G24,IF(V24="A",I24,K24))</f>
        <v>6.4249999999999998</v>
      </c>
      <c r="X24" s="79">
        <f>W24+W25/2</f>
        <v>11.455</v>
      </c>
      <c r="Y24" s="79">
        <f>O24+O25/2</f>
        <v>5.2103796605628325</v>
      </c>
      <c r="Z24" s="80">
        <f>X24/Y24</f>
        <v>2.1984962222047777</v>
      </c>
      <c r="AA24" s="141">
        <v>0</v>
      </c>
      <c r="AB24" s="79">
        <f t="shared" ref="AB24:AB32" si="22">AA24*$AB$1</f>
        <v>0</v>
      </c>
      <c r="AC24" s="79">
        <f>X24+AB24+AB25/2</f>
        <v>11.455</v>
      </c>
      <c r="AD24" s="108">
        <f>AC24/Y24</f>
        <v>2.1984962222047777</v>
      </c>
      <c r="AE24">
        <v>1</v>
      </c>
      <c r="AF24">
        <f t="shared" si="1"/>
        <v>0.72</v>
      </c>
      <c r="AG24">
        <f t="shared" si="7"/>
        <v>33.119999999999997</v>
      </c>
      <c r="AH24">
        <f t="shared" si="8"/>
        <v>3.6905176758794496</v>
      </c>
      <c r="AI24">
        <f t="shared" si="9"/>
        <v>20</v>
      </c>
      <c r="AJ24">
        <v>20</v>
      </c>
      <c r="AK24">
        <v>454</v>
      </c>
      <c r="AL24">
        <f t="shared" si="10"/>
        <v>2.3E-2</v>
      </c>
      <c r="AM24">
        <f t="shared" si="11"/>
        <v>2.9088455292522047E-2</v>
      </c>
      <c r="AN24">
        <f t="shared" si="12"/>
        <v>0.11682264913358144</v>
      </c>
      <c r="AO24">
        <f t="shared" si="13"/>
        <v>1</v>
      </c>
      <c r="AP24">
        <f t="shared" si="14"/>
        <v>2.3270764234017638E-2</v>
      </c>
      <c r="AQ24">
        <f t="shared" si="15"/>
        <v>1.0251437988554027E-3</v>
      </c>
      <c r="AR24">
        <f t="shared" si="16"/>
        <v>5.1257189942770136</v>
      </c>
    </row>
    <row r="25" spans="1:44" x14ac:dyDescent="0.35">
      <c r="A25" s="228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2"/>
        <v>4.221838846342731</v>
      </c>
      <c r="N25" s="16">
        <f t="shared" si="3"/>
        <v>25.2</v>
      </c>
      <c r="O25" s="68">
        <f t="shared" si="3"/>
        <v>3.0397239693667664</v>
      </c>
      <c r="P25" s="17">
        <f t="shared" si="19"/>
        <v>3.3095110284292342</v>
      </c>
      <c r="Q25" s="40">
        <f t="shared" si="20"/>
        <v>3.3095110284292342</v>
      </c>
      <c r="R25" s="166"/>
      <c r="S25" s="167"/>
      <c r="T25" s="228"/>
      <c r="U25" s="119" t="s">
        <v>3</v>
      </c>
      <c r="V25" s="63" t="s">
        <v>134</v>
      </c>
      <c r="W25" s="68">
        <f t="shared" si="21"/>
        <v>10.06</v>
      </c>
      <c r="X25" s="81"/>
      <c r="Y25" s="81"/>
      <c r="Z25" s="81"/>
      <c r="AA25" s="141">
        <v>0</v>
      </c>
      <c r="AB25" s="79">
        <f t="shared" si="22"/>
        <v>0</v>
      </c>
      <c r="AC25" s="81"/>
      <c r="AD25" s="107"/>
      <c r="AE25">
        <v>0</v>
      </c>
      <c r="AF25">
        <f t="shared" si="1"/>
        <v>0.72</v>
      </c>
      <c r="AG25">
        <f t="shared" si="7"/>
        <v>25.2</v>
      </c>
      <c r="AH25">
        <f t="shared" si="8"/>
        <v>3.0397239693667664</v>
      </c>
      <c r="AI25">
        <f t="shared" si="9"/>
        <v>18.5</v>
      </c>
      <c r="AJ25">
        <v>20</v>
      </c>
      <c r="AK25">
        <v>454</v>
      </c>
      <c r="AL25">
        <f t="shared" si="10"/>
        <v>2.5566106647187729E-2</v>
      </c>
      <c r="AM25">
        <f t="shared" si="11"/>
        <v>3.2376939801344595E-2</v>
      </c>
      <c r="AN25">
        <f t="shared" si="12"/>
        <v>0.10460163102118278</v>
      </c>
      <c r="AO25">
        <f t="shared" si="13"/>
        <v>1</v>
      </c>
      <c r="AP25">
        <f t="shared" si="14"/>
        <v>2.5901551841075676E-2</v>
      </c>
      <c r="AQ25">
        <f t="shared" si="15"/>
        <v>1.1410375260385761E-3</v>
      </c>
      <c r="AR25">
        <f t="shared" si="16"/>
        <v>4.221838846342731</v>
      </c>
    </row>
    <row r="26" spans="1:44" x14ac:dyDescent="0.35">
      <c r="A26" s="228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2"/>
        <v>0.1101665964168759</v>
      </c>
      <c r="N26" s="10">
        <f t="shared" si="3"/>
        <v>0.72</v>
      </c>
      <c r="O26" s="69">
        <f t="shared" si="3"/>
        <v>7.9319949420150651E-2</v>
      </c>
      <c r="P26" s="11">
        <f t="shared" si="19"/>
        <v>64.800848179742033</v>
      </c>
      <c r="Q26" s="37">
        <f t="shared" si="20"/>
        <v>129.85383973761537</v>
      </c>
      <c r="R26" s="166"/>
      <c r="S26" s="167"/>
      <c r="T26" s="228"/>
      <c r="U26" s="120" t="s">
        <v>4</v>
      </c>
      <c r="V26" s="64" t="s">
        <v>134</v>
      </c>
      <c r="W26" s="69">
        <f t="shared" si="21"/>
        <v>10.3</v>
      </c>
      <c r="X26" s="79">
        <f>W26+(W27+W25)/2</f>
        <v>20.36</v>
      </c>
      <c r="Y26" s="79">
        <f>O26+(O27+O25)/2</f>
        <v>3.8274654318941344</v>
      </c>
      <c r="Z26" s="80">
        <f>X26/Y26</f>
        <v>5.3194471282067859</v>
      </c>
      <c r="AA26" s="141">
        <v>0</v>
      </c>
      <c r="AB26" s="79">
        <f t="shared" si="22"/>
        <v>0</v>
      </c>
      <c r="AC26" s="79">
        <f>X26+AB26+(AB25+AB27)/2</f>
        <v>20.36</v>
      </c>
      <c r="AD26" s="108">
        <f>AC26/Y26</f>
        <v>5.3194471282067859</v>
      </c>
      <c r="AE26">
        <v>1</v>
      </c>
      <c r="AF26">
        <f t="shared" si="1"/>
        <v>0.72</v>
      </c>
      <c r="AG26">
        <f t="shared" si="7"/>
        <v>0.72</v>
      </c>
      <c r="AH26">
        <f t="shared" si="8"/>
        <v>7.9319949420150651E-2</v>
      </c>
      <c r="AI26">
        <f t="shared" si="9"/>
        <v>20</v>
      </c>
      <c r="AJ26">
        <v>20</v>
      </c>
      <c r="AK26">
        <v>454</v>
      </c>
      <c r="AL26">
        <f t="shared" si="10"/>
        <v>6.2500000000000001E-4</v>
      </c>
      <c r="AM26">
        <f t="shared" si="11"/>
        <v>7.8149429333221332E-4</v>
      </c>
      <c r="AN26">
        <f t="shared" si="12"/>
        <v>4.4750995622262977</v>
      </c>
      <c r="AO26">
        <f t="shared" si="13"/>
        <v>1</v>
      </c>
      <c r="AP26">
        <f t="shared" si="14"/>
        <v>6.2519543466577066E-4</v>
      </c>
      <c r="AQ26">
        <f t="shared" si="15"/>
        <v>2.7541649104218973E-5</v>
      </c>
      <c r="AR26">
        <f t="shared" si="16"/>
        <v>0.1101665964168759</v>
      </c>
    </row>
    <row r="27" spans="1:44" x14ac:dyDescent="0.35">
      <c r="A27" s="228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2"/>
        <v>6.189676382751669</v>
      </c>
      <c r="N27" s="16">
        <f t="shared" si="3"/>
        <v>36.72</v>
      </c>
      <c r="O27" s="68">
        <f t="shared" si="3"/>
        <v>4.4565669955812011</v>
      </c>
      <c r="P27" s="17">
        <f t="shared" si="19"/>
        <v>2.2573429301017454</v>
      </c>
      <c r="Q27" s="40">
        <f t="shared" si="20"/>
        <v>2.2573429301017454</v>
      </c>
      <c r="R27" s="166"/>
      <c r="S27" s="167"/>
      <c r="T27" s="228"/>
      <c r="U27" s="119" t="s">
        <v>5</v>
      </c>
      <c r="V27" s="63" t="s">
        <v>134</v>
      </c>
      <c r="W27" s="68">
        <f t="shared" si="21"/>
        <v>10.06</v>
      </c>
      <c r="X27" s="81"/>
      <c r="Y27" s="81"/>
      <c r="Z27" s="81"/>
      <c r="AA27" s="141">
        <v>0</v>
      </c>
      <c r="AB27" s="79">
        <f t="shared" si="22"/>
        <v>0</v>
      </c>
      <c r="AC27" s="81"/>
      <c r="AD27" s="107"/>
      <c r="AE27">
        <v>0</v>
      </c>
      <c r="AF27">
        <f t="shared" si="1"/>
        <v>0.72</v>
      </c>
      <c r="AG27">
        <f t="shared" si="7"/>
        <v>36.72</v>
      </c>
      <c r="AH27">
        <f t="shared" si="8"/>
        <v>4.4565669955812011</v>
      </c>
      <c r="AI27">
        <f t="shared" si="9"/>
        <v>18.5</v>
      </c>
      <c r="AJ27">
        <v>20</v>
      </c>
      <c r="AK27">
        <v>454</v>
      </c>
      <c r="AL27">
        <f t="shared" si="10"/>
        <v>3.7253469685902117E-2</v>
      </c>
      <c r="AM27">
        <f t="shared" si="11"/>
        <v>4.7468126313669895E-2</v>
      </c>
      <c r="AN27">
        <f t="shared" si="12"/>
        <v>7.0233687672270062E-2</v>
      </c>
      <c r="AO27">
        <f t="shared" si="13"/>
        <v>1</v>
      </c>
      <c r="AP27">
        <f t="shared" si="14"/>
        <v>3.7974501050935916E-2</v>
      </c>
      <c r="AQ27">
        <f t="shared" si="15"/>
        <v>1.6728855088518025E-3</v>
      </c>
      <c r="AR27">
        <f t="shared" si="16"/>
        <v>6.189676382751669</v>
      </c>
    </row>
    <row r="28" spans="1:44" x14ac:dyDescent="0.35">
      <c r="A28" s="228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2"/>
        <v>6.2792817446175428</v>
      </c>
      <c r="N28" s="10">
        <f t="shared" si="3"/>
        <v>40.32</v>
      </c>
      <c r="O28" s="69">
        <f t="shared" si="3"/>
        <v>4.5210828561246306</v>
      </c>
      <c r="P28" s="11">
        <f t="shared" si="19"/>
        <v>1.7031318038263659</v>
      </c>
      <c r="Q28" s="37">
        <f t="shared" si="20"/>
        <v>1.7031318038263659</v>
      </c>
      <c r="R28" s="166"/>
      <c r="S28" s="167"/>
      <c r="T28" s="228"/>
      <c r="U28" s="120" t="s">
        <v>6</v>
      </c>
      <c r="V28" s="64" t="s">
        <v>134</v>
      </c>
      <c r="W28" s="69">
        <f t="shared" si="21"/>
        <v>7.7</v>
      </c>
      <c r="X28" s="79">
        <f>W28+(W29+W27)/2</f>
        <v>17.78</v>
      </c>
      <c r="Y28" s="79">
        <f>O28+(O29+O27)/2</f>
        <v>10.239264584136254</v>
      </c>
      <c r="Z28" s="80">
        <f>X28/Y28</f>
        <v>1.7364528334922262</v>
      </c>
      <c r="AA28" s="141">
        <v>0</v>
      </c>
      <c r="AB28" s="79">
        <f t="shared" si="22"/>
        <v>0</v>
      </c>
      <c r="AC28" s="79">
        <f>X28+AB28+(AB27+AB29)/2</f>
        <v>17.78</v>
      </c>
      <c r="AD28" s="108">
        <f>AC28/Y28</f>
        <v>1.7364528334922262</v>
      </c>
      <c r="AE28">
        <v>1</v>
      </c>
      <c r="AF28">
        <f t="shared" si="1"/>
        <v>0.72</v>
      </c>
      <c r="AG28">
        <f t="shared" si="7"/>
        <v>40.32</v>
      </c>
      <c r="AH28">
        <f t="shared" si="8"/>
        <v>4.5210828561246306</v>
      </c>
      <c r="AI28">
        <f t="shared" si="9"/>
        <v>20</v>
      </c>
      <c r="AJ28">
        <v>20</v>
      </c>
      <c r="AK28">
        <v>454</v>
      </c>
      <c r="AL28">
        <f t="shared" si="10"/>
        <v>3.5000000000000003E-2</v>
      </c>
      <c r="AM28">
        <f t="shared" si="11"/>
        <v>4.4543654875880689E-2</v>
      </c>
      <c r="AN28">
        <f t="shared" si="12"/>
        <v>7.5074603043971719E-2</v>
      </c>
      <c r="AO28">
        <f t="shared" si="13"/>
        <v>1</v>
      </c>
      <c r="AP28">
        <f t="shared" si="14"/>
        <v>3.5634923900704552E-2</v>
      </c>
      <c r="AQ28">
        <f t="shared" si="15"/>
        <v>1.5698204361543856E-3</v>
      </c>
      <c r="AR28">
        <f t="shared" si="16"/>
        <v>6.2792817446175428</v>
      </c>
    </row>
    <row r="29" spans="1:44" x14ac:dyDescent="0.35">
      <c r="A29" s="228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2"/>
        <v>9.6941617506139561</v>
      </c>
      <c r="N29" s="16">
        <f t="shared" si="3"/>
        <v>56.879999999999995</v>
      </c>
      <c r="O29" s="68">
        <f t="shared" si="3"/>
        <v>6.9797964604420484</v>
      </c>
      <c r="P29" s="17">
        <f t="shared" si="19"/>
        <v>1.4470336000829944</v>
      </c>
      <c r="Q29" s="40">
        <f t="shared" si="20"/>
        <v>1.4470336000829944</v>
      </c>
      <c r="R29" s="166"/>
      <c r="S29" s="167"/>
      <c r="T29" s="228"/>
      <c r="U29" s="119" t="s">
        <v>7</v>
      </c>
      <c r="V29" s="63" t="s">
        <v>134</v>
      </c>
      <c r="W29" s="68">
        <f t="shared" si="21"/>
        <v>10.1</v>
      </c>
      <c r="X29" s="81"/>
      <c r="Y29" s="81"/>
      <c r="Z29" s="81"/>
      <c r="AA29" s="141">
        <v>0</v>
      </c>
      <c r="AB29" s="79">
        <f t="shared" si="22"/>
        <v>0</v>
      </c>
      <c r="AC29" s="81"/>
      <c r="AD29" s="107"/>
      <c r="AE29">
        <v>0</v>
      </c>
      <c r="AF29">
        <f t="shared" si="1"/>
        <v>0.72</v>
      </c>
      <c r="AG29">
        <f t="shared" si="7"/>
        <v>56.879999999999995</v>
      </c>
      <c r="AH29">
        <f t="shared" si="8"/>
        <v>6.9797964604420484</v>
      </c>
      <c r="AI29">
        <f t="shared" si="9"/>
        <v>18.5</v>
      </c>
      <c r="AJ29">
        <v>20</v>
      </c>
      <c r="AK29">
        <v>454</v>
      </c>
      <c r="AL29">
        <f t="shared" si="10"/>
        <v>5.7706355003652302E-2</v>
      </c>
      <c r="AM29">
        <f t="shared" si="11"/>
        <v>7.4343740452343515E-2</v>
      </c>
      <c r="AN29">
        <f t="shared" si="12"/>
        <v>4.3578610501762434E-2</v>
      </c>
      <c r="AO29">
        <f t="shared" si="13"/>
        <v>1</v>
      </c>
      <c r="AP29">
        <f t="shared" si="14"/>
        <v>5.9474992361874812E-2</v>
      </c>
      <c r="AQ29">
        <f t="shared" si="15"/>
        <v>2.6200437163821505E-3</v>
      </c>
      <c r="AR29">
        <f t="shared" si="16"/>
        <v>9.6941617506139561</v>
      </c>
    </row>
    <row r="30" spans="1:44" x14ac:dyDescent="0.35">
      <c r="A30" s="228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100</v>
      </c>
      <c r="K30" s="32">
        <v>5.14</v>
      </c>
      <c r="L30" s="10">
        <v>48</v>
      </c>
      <c r="M30" s="32">
        <f t="shared" si="2"/>
        <v>5.3681107518474453</v>
      </c>
      <c r="N30" s="10">
        <f t="shared" si="3"/>
        <v>34.56</v>
      </c>
      <c r="O30" s="69">
        <f t="shared" si="3"/>
        <v>3.8650397413301607</v>
      </c>
      <c r="P30" s="11">
        <f t="shared" si="19"/>
        <v>1.9922175489326355</v>
      </c>
      <c r="Q30" s="37">
        <f t="shared" si="20"/>
        <v>1.9922175489326355</v>
      </c>
      <c r="R30" s="170">
        <f>K30/O30</f>
        <v>1.3298698963004865</v>
      </c>
      <c r="S30" s="171" t="s">
        <v>145</v>
      </c>
      <c r="T30" s="228"/>
      <c r="U30" s="120" t="s">
        <v>8</v>
      </c>
      <c r="V30" s="64" t="s">
        <v>135</v>
      </c>
      <c r="W30" s="69">
        <f t="shared" si="21"/>
        <v>5.14</v>
      </c>
      <c r="X30" s="79">
        <f>W30+(W31+W29)/2</f>
        <v>15.239999999999998</v>
      </c>
      <c r="Y30" s="79">
        <f>O30+(O31+O29)/2</f>
        <v>9.9407872563277326</v>
      </c>
      <c r="Z30" s="80">
        <f>X30/Y30</f>
        <v>1.5330777741269024</v>
      </c>
      <c r="AA30" s="141">
        <v>0</v>
      </c>
      <c r="AB30" s="79">
        <f t="shared" si="22"/>
        <v>0</v>
      </c>
      <c r="AC30" s="79">
        <f>X30+AB30+(AB29+AB31)/2</f>
        <v>15.239999999999998</v>
      </c>
      <c r="AD30" s="108">
        <f>AC30/Y30</f>
        <v>1.5330777741269024</v>
      </c>
      <c r="AE30">
        <v>1</v>
      </c>
      <c r="AF30">
        <f t="shared" si="1"/>
        <v>0.72</v>
      </c>
      <c r="AG30">
        <f t="shared" si="7"/>
        <v>34.56</v>
      </c>
      <c r="AH30">
        <f t="shared" si="8"/>
        <v>3.8650397413301607</v>
      </c>
      <c r="AI30">
        <f t="shared" si="9"/>
        <v>20</v>
      </c>
      <c r="AJ30">
        <v>20</v>
      </c>
      <c r="AK30">
        <v>454</v>
      </c>
      <c r="AL30">
        <f t="shared" si="10"/>
        <v>0.03</v>
      </c>
      <c r="AM30">
        <f t="shared" si="11"/>
        <v>3.8080035645917804E-2</v>
      </c>
      <c r="AN30">
        <f t="shared" si="12"/>
        <v>8.8411678669218938E-2</v>
      </c>
      <c r="AO30">
        <f t="shared" si="13"/>
        <v>1</v>
      </c>
      <c r="AP30">
        <f t="shared" si="14"/>
        <v>3.0464028516734243E-2</v>
      </c>
      <c r="AQ30">
        <f t="shared" si="15"/>
        <v>1.3420276879618611E-3</v>
      </c>
      <c r="AR30">
        <f t="shared" si="16"/>
        <v>5.3681107518474453</v>
      </c>
    </row>
    <row r="31" spans="1:44" x14ac:dyDescent="0.35">
      <c r="A31" s="228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2"/>
        <v>7.1829146799348553</v>
      </c>
      <c r="N31" s="16">
        <f t="shared" si="3"/>
        <v>42.48</v>
      </c>
      <c r="O31" s="68">
        <f t="shared" si="3"/>
        <v>5.1716985695530955</v>
      </c>
      <c r="P31" s="17">
        <f t="shared" si="19"/>
        <v>1.9529367120235657</v>
      </c>
      <c r="Q31" s="40">
        <f t="shared" si="20"/>
        <v>1.9529367120235657</v>
      </c>
      <c r="R31" s="166"/>
      <c r="S31" s="167"/>
      <c r="T31" s="228"/>
      <c r="U31" s="119" t="s">
        <v>9</v>
      </c>
      <c r="V31" s="63" t="s">
        <v>134</v>
      </c>
      <c r="W31" s="68">
        <f t="shared" si="21"/>
        <v>10.1</v>
      </c>
      <c r="X31" s="81"/>
      <c r="Y31" s="81"/>
      <c r="Z31" s="81"/>
      <c r="AA31" s="141">
        <v>0</v>
      </c>
      <c r="AB31" s="79">
        <f t="shared" si="22"/>
        <v>0</v>
      </c>
      <c r="AC31" s="81"/>
      <c r="AD31" s="107"/>
      <c r="AE31">
        <v>0</v>
      </c>
      <c r="AF31">
        <f t="shared" si="1"/>
        <v>0.72</v>
      </c>
      <c r="AG31">
        <f t="shared" si="7"/>
        <v>42.48</v>
      </c>
      <c r="AH31">
        <f t="shared" si="8"/>
        <v>5.1716985695530955</v>
      </c>
      <c r="AI31">
        <f t="shared" si="9"/>
        <v>18.5</v>
      </c>
      <c r="AJ31">
        <v>20</v>
      </c>
      <c r="AK31">
        <v>454</v>
      </c>
      <c r="AL31">
        <f t="shared" si="10"/>
        <v>4.3097151205259317E-2</v>
      </c>
      <c r="AM31">
        <f t="shared" si="11"/>
        <v>5.5085190281932844E-2</v>
      </c>
      <c r="AN31">
        <f t="shared" si="12"/>
        <v>6.0037948804144377E-2</v>
      </c>
      <c r="AO31">
        <f t="shared" si="13"/>
        <v>1</v>
      </c>
      <c r="AP31">
        <f t="shared" si="14"/>
        <v>4.4068152225546275E-2</v>
      </c>
      <c r="AQ31">
        <f t="shared" si="15"/>
        <v>1.9413282918742854E-3</v>
      </c>
      <c r="AR31">
        <f t="shared" si="16"/>
        <v>7.1829146799348553</v>
      </c>
    </row>
    <row r="32" spans="1:44" x14ac:dyDescent="0.35">
      <c r="A32" s="228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2"/>
        <v>3.1111656001013244</v>
      </c>
      <c r="N32" s="10">
        <f t="shared" si="3"/>
        <v>20.16</v>
      </c>
      <c r="O32" s="69">
        <f t="shared" si="3"/>
        <v>2.2400392320729536</v>
      </c>
      <c r="P32" s="11">
        <f t="shared" si="19"/>
        <v>3.437439795585342</v>
      </c>
      <c r="Q32" s="37">
        <f t="shared" si="20"/>
        <v>3.437439795585342</v>
      </c>
      <c r="R32" s="168"/>
      <c r="S32" s="169"/>
      <c r="T32" s="228"/>
      <c r="U32" s="120" t="s">
        <v>10</v>
      </c>
      <c r="V32" s="64" t="s">
        <v>134</v>
      </c>
      <c r="W32" s="69">
        <f t="shared" si="21"/>
        <v>7.7</v>
      </c>
      <c r="X32" s="79">
        <f>W32+W31/2</f>
        <v>12.75</v>
      </c>
      <c r="Y32" s="79">
        <f>O32+O31/2</f>
        <v>4.8258885168495009</v>
      </c>
      <c r="Z32" s="80">
        <f>X32/Y32</f>
        <v>2.6420005260137298</v>
      </c>
      <c r="AA32" s="141">
        <v>0</v>
      </c>
      <c r="AB32" s="79">
        <f t="shared" si="22"/>
        <v>0</v>
      </c>
      <c r="AC32" s="79">
        <f>X32+AB32+AB31/2</f>
        <v>12.75</v>
      </c>
      <c r="AD32" s="108">
        <f>AC32/Y32</f>
        <v>2.6420005260137298</v>
      </c>
      <c r="AE32">
        <v>1</v>
      </c>
      <c r="AF32">
        <f t="shared" si="1"/>
        <v>0.72</v>
      </c>
      <c r="AG32">
        <f t="shared" si="7"/>
        <v>20.16</v>
      </c>
      <c r="AH32">
        <f t="shared" si="8"/>
        <v>2.2400392320729536</v>
      </c>
      <c r="AI32">
        <f t="shared" si="9"/>
        <v>20</v>
      </c>
      <c r="AJ32">
        <v>20</v>
      </c>
      <c r="AK32">
        <v>454</v>
      </c>
      <c r="AL32">
        <f t="shared" si="10"/>
        <v>1.7500000000000002E-2</v>
      </c>
      <c r="AM32">
        <f t="shared" si="11"/>
        <v>2.2069830975718768E-2</v>
      </c>
      <c r="AN32">
        <f t="shared" si="12"/>
        <v>0.15508753081755364</v>
      </c>
      <c r="AO32">
        <f t="shared" si="13"/>
        <v>1</v>
      </c>
      <c r="AP32">
        <f t="shared" si="14"/>
        <v>1.7655864780575015E-2</v>
      </c>
      <c r="AQ32">
        <f t="shared" si="15"/>
        <v>7.7779140002533112E-4</v>
      </c>
      <c r="AR32">
        <f t="shared" si="16"/>
        <v>3.1111656001013244</v>
      </c>
    </row>
    <row r="33" spans="1:44" s="44" customFormat="1" ht="15" thickBot="1" x14ac:dyDescent="0.4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2"/>
        <v>#DIV/0!</v>
      </c>
      <c r="N33" s="57">
        <f t="shared" si="3"/>
        <v>0</v>
      </c>
      <c r="O33" s="70" t="e">
        <f t="shared" si="3"/>
        <v>#DIV/0!</v>
      </c>
      <c r="P33" s="59" t="e">
        <f t="shared" si="19"/>
        <v>#DIV/0!</v>
      </c>
      <c r="Q33" s="60" t="e">
        <f t="shared" si="20"/>
        <v>#DIV/0!</v>
      </c>
      <c r="R33" s="50"/>
      <c r="S33" s="51"/>
      <c r="T33" s="43"/>
      <c r="U33" s="121"/>
      <c r="V33" s="65"/>
      <c r="W33" s="65"/>
      <c r="X33" s="65"/>
      <c r="Y33" s="65"/>
      <c r="Z33" s="65"/>
      <c r="AA33" s="146"/>
      <c r="AB33" s="65"/>
      <c r="AC33" s="65"/>
      <c r="AD33" s="118"/>
      <c r="AE33" s="44">
        <v>0</v>
      </c>
      <c r="AF33" s="44">
        <f t="shared" si="1"/>
        <v>0.72</v>
      </c>
      <c r="AG33" s="44">
        <f t="shared" si="7"/>
        <v>0</v>
      </c>
      <c r="AH33" s="44" t="e">
        <f t="shared" si="8"/>
        <v>#DIV/0!</v>
      </c>
      <c r="AI33" s="44">
        <f t="shared" si="9"/>
        <v>-0.5</v>
      </c>
      <c r="AJ33" s="44">
        <v>20</v>
      </c>
      <c r="AK33" s="44">
        <v>454</v>
      </c>
      <c r="AL33" s="44" t="e">
        <f t="shared" si="10"/>
        <v>#DIV/0!</v>
      </c>
      <c r="AM33" s="44" t="e">
        <f t="shared" si="11"/>
        <v>#DIV/0!</v>
      </c>
      <c r="AN33" s="44" t="e">
        <f t="shared" si="12"/>
        <v>#DIV/0!</v>
      </c>
      <c r="AO33" s="44" t="e">
        <f t="shared" si="13"/>
        <v>#DIV/0!</v>
      </c>
      <c r="AP33" s="44" t="e">
        <f t="shared" si="14"/>
        <v>#DIV/0!</v>
      </c>
      <c r="AQ33" s="44" t="e">
        <f t="shared" si="15"/>
        <v>#DIV/0!</v>
      </c>
      <c r="AR33" s="44" t="e">
        <f t="shared" si="16"/>
        <v>#DIV/0!</v>
      </c>
    </row>
    <row r="34" spans="1:44" x14ac:dyDescent="0.35">
      <c r="A34" s="227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2"/>
        <v>0.55115333430528757</v>
      </c>
      <c r="N34" s="10">
        <f t="shared" si="3"/>
        <v>3.5999999999999996</v>
      </c>
      <c r="O34" s="69">
        <f t="shared" si="3"/>
        <v>0.39683040069980702</v>
      </c>
      <c r="P34" s="11">
        <f t="shared" si="19"/>
        <v>11.28945764260893</v>
      </c>
      <c r="Q34" s="37">
        <f t="shared" si="20"/>
        <v>11.28945764260893</v>
      </c>
      <c r="R34" s="155"/>
      <c r="S34" s="156"/>
      <c r="T34" s="227" t="s">
        <v>97</v>
      </c>
      <c r="U34" s="120" t="s">
        <v>2</v>
      </c>
      <c r="V34" s="64" t="s">
        <v>134</v>
      </c>
      <c r="W34" s="69">
        <f t="shared" ref="W34:W42" si="23">IF(V34=0,G34,IF(V34="A",I34,K34))</f>
        <v>4.4800000000000004</v>
      </c>
      <c r="X34" s="79">
        <f>W34+W35/2</f>
        <v>7.0449999999999999</v>
      </c>
      <c r="Y34" s="79">
        <f>O34+O35/2</f>
        <v>0.43970047635628745</v>
      </c>
      <c r="Z34" s="80">
        <f>X34/Y34</f>
        <v>16.022270565591715</v>
      </c>
      <c r="AA34" s="141">
        <v>0</v>
      </c>
      <c r="AB34" s="79">
        <f t="shared" ref="AB34:AB42" si="24">AA34*$AB$1</f>
        <v>0</v>
      </c>
      <c r="AC34" s="79">
        <f>X34+AB34+AB35/2</f>
        <v>7.0449999999999999</v>
      </c>
      <c r="AD34" s="108">
        <f>AC34/Y34</f>
        <v>16.022270565591715</v>
      </c>
      <c r="AE34">
        <v>1</v>
      </c>
      <c r="AF34">
        <f t="shared" si="1"/>
        <v>0.72</v>
      </c>
      <c r="AG34">
        <f t="shared" si="7"/>
        <v>3.5999999999999996</v>
      </c>
      <c r="AH34">
        <f t="shared" si="8"/>
        <v>0.39683040069980702</v>
      </c>
      <c r="AI34">
        <f t="shared" si="9"/>
        <v>20</v>
      </c>
      <c r="AJ34">
        <v>20</v>
      </c>
      <c r="AK34">
        <v>454</v>
      </c>
      <c r="AL34">
        <f t="shared" si="10"/>
        <v>1.7857142857142857E-3</v>
      </c>
      <c r="AM34">
        <f t="shared" si="11"/>
        <v>2.2341394087017907E-3</v>
      </c>
      <c r="AN34">
        <f t="shared" si="12"/>
        <v>1.563098747762913</v>
      </c>
      <c r="AO34">
        <f t="shared" si="13"/>
        <v>1</v>
      </c>
      <c r="AP34">
        <f t="shared" si="14"/>
        <v>1.7873115269614326E-3</v>
      </c>
      <c r="AQ34">
        <f t="shared" si="15"/>
        <v>7.8736190615041085E-5</v>
      </c>
      <c r="AR34">
        <f t="shared" si="16"/>
        <v>0.55115333430528757</v>
      </c>
    </row>
    <row r="35" spans="1:44" x14ac:dyDescent="0.35">
      <c r="A35" s="228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2"/>
        <v>0.11908354349022347</v>
      </c>
      <c r="N35" s="16">
        <f t="shared" si="3"/>
        <v>0.72</v>
      </c>
      <c r="O35" s="68">
        <f t="shared" si="3"/>
        <v>8.5740151312960894E-2</v>
      </c>
      <c r="P35" s="17">
        <f t="shared" si="19"/>
        <v>59.831944794159988</v>
      </c>
      <c r="Q35" s="40">
        <f t="shared" si="20"/>
        <v>59.831944794159988</v>
      </c>
      <c r="R35" s="157"/>
      <c r="S35" s="158"/>
      <c r="T35" s="228"/>
      <c r="U35" s="119" t="s">
        <v>3</v>
      </c>
      <c r="V35" s="63" t="s">
        <v>134</v>
      </c>
      <c r="W35" s="68">
        <f t="shared" si="23"/>
        <v>5.13</v>
      </c>
      <c r="X35" s="81"/>
      <c r="Y35" s="81"/>
      <c r="Z35" s="81"/>
      <c r="AA35" s="141">
        <v>0</v>
      </c>
      <c r="AB35" s="79">
        <f t="shared" si="24"/>
        <v>0</v>
      </c>
      <c r="AC35" s="81"/>
      <c r="AD35" s="107"/>
      <c r="AE35">
        <v>0</v>
      </c>
      <c r="AF35">
        <f t="shared" si="1"/>
        <v>0.72</v>
      </c>
      <c r="AG35">
        <f t="shared" si="7"/>
        <v>0.72</v>
      </c>
      <c r="AH35">
        <f t="shared" si="8"/>
        <v>8.5740151312960894E-2</v>
      </c>
      <c r="AI35">
        <f t="shared" si="9"/>
        <v>18.5</v>
      </c>
      <c r="AJ35">
        <v>20</v>
      </c>
      <c r="AK35">
        <v>454</v>
      </c>
      <c r="AL35">
        <f t="shared" si="10"/>
        <v>3.652300949598247E-4</v>
      </c>
      <c r="AM35">
        <f t="shared" si="11"/>
        <v>4.5662101980203929E-4</v>
      </c>
      <c r="AN35">
        <f t="shared" si="12"/>
        <v>7.6614997442460462</v>
      </c>
      <c r="AO35">
        <f t="shared" si="13"/>
        <v>1</v>
      </c>
      <c r="AP35">
        <f t="shared" si="14"/>
        <v>3.6529681584163143E-4</v>
      </c>
      <c r="AQ35">
        <f t="shared" si="15"/>
        <v>1.6092370741922091E-5</v>
      </c>
      <c r="AR35">
        <f t="shared" si="16"/>
        <v>0.11908354349022347</v>
      </c>
    </row>
    <row r="36" spans="1:44" x14ac:dyDescent="0.35">
      <c r="A36" s="228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2"/>
        <v>5.5503139201845331</v>
      </c>
      <c r="N36" s="10">
        <f t="shared" si="3"/>
        <v>36</v>
      </c>
      <c r="O36" s="69">
        <f t="shared" si="3"/>
        <v>3.9962260225328636</v>
      </c>
      <c r="P36" s="11">
        <f t="shared" si="19"/>
        <v>1.2812088132980208</v>
      </c>
      <c r="Q36" s="37">
        <f t="shared" si="20"/>
        <v>3.8536358837479532</v>
      </c>
      <c r="R36" s="157"/>
      <c r="S36" s="158"/>
      <c r="T36" s="228"/>
      <c r="U36" s="120" t="s">
        <v>4</v>
      </c>
      <c r="V36" s="64" t="s">
        <v>134</v>
      </c>
      <c r="W36" s="69">
        <f t="shared" si="23"/>
        <v>15.4</v>
      </c>
      <c r="X36" s="79">
        <f>W36+(W37+W35)/2</f>
        <v>20.53</v>
      </c>
      <c r="Y36" s="79">
        <f>O36+(O37+O35)/2</f>
        <v>6.4644434899490246</v>
      </c>
      <c r="Z36" s="80">
        <f>X36/Y36</f>
        <v>3.1758340887224445</v>
      </c>
      <c r="AA36" s="141">
        <v>0</v>
      </c>
      <c r="AB36" s="79">
        <f t="shared" si="24"/>
        <v>0</v>
      </c>
      <c r="AC36" s="79">
        <f>X36+AB36+(AB35+AB37)/2</f>
        <v>20.53</v>
      </c>
      <c r="AD36" s="108">
        <f>AC36/Y36</f>
        <v>3.1758340887224445</v>
      </c>
      <c r="AE36">
        <v>1</v>
      </c>
      <c r="AF36">
        <f t="shared" si="1"/>
        <v>0.72</v>
      </c>
      <c r="AG36">
        <f t="shared" si="7"/>
        <v>36</v>
      </c>
      <c r="AH36">
        <f t="shared" si="8"/>
        <v>3.9962260225328636</v>
      </c>
      <c r="AI36">
        <f t="shared" si="9"/>
        <v>20</v>
      </c>
      <c r="AJ36">
        <v>20</v>
      </c>
      <c r="AK36">
        <v>454</v>
      </c>
      <c r="AL36">
        <f t="shared" si="10"/>
        <v>1.5625E-2</v>
      </c>
      <c r="AM36">
        <f t="shared" si="11"/>
        <v>1.9686269685654512E-2</v>
      </c>
      <c r="AN36">
        <f t="shared" si="12"/>
        <v>0.17428888818893243</v>
      </c>
      <c r="AO36">
        <f t="shared" si="13"/>
        <v>1</v>
      </c>
      <c r="AP36">
        <f t="shared" si="14"/>
        <v>1.5749015748523609E-2</v>
      </c>
      <c r="AQ36">
        <f t="shared" si="15"/>
        <v>6.9378924002306652E-4</v>
      </c>
      <c r="AR36">
        <f t="shared" si="16"/>
        <v>5.5503139201845331</v>
      </c>
    </row>
    <row r="37" spans="1:44" x14ac:dyDescent="0.35">
      <c r="A37" s="228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2"/>
        <v>6.737076088221337</v>
      </c>
      <c r="N37" s="16">
        <f t="shared" si="3"/>
        <v>40.32</v>
      </c>
      <c r="O37" s="68">
        <f t="shared" si="3"/>
        <v>4.8506947835193621</v>
      </c>
      <c r="P37" s="17">
        <f t="shared" si="19"/>
        <v>1.0575804557791597</v>
      </c>
      <c r="Q37" s="40">
        <f t="shared" si="20"/>
        <v>1.0575804557791597</v>
      </c>
      <c r="R37" s="157"/>
      <c r="S37" s="158"/>
      <c r="T37" s="228"/>
      <c r="U37" s="119" t="s">
        <v>5</v>
      </c>
      <c r="V37" s="63" t="s">
        <v>134</v>
      </c>
      <c r="W37" s="68">
        <f t="shared" si="23"/>
        <v>5.13</v>
      </c>
      <c r="X37" s="81"/>
      <c r="Y37" s="81"/>
      <c r="Z37" s="81"/>
      <c r="AA37" s="141">
        <v>0</v>
      </c>
      <c r="AB37" s="79">
        <f t="shared" si="24"/>
        <v>0</v>
      </c>
      <c r="AC37" s="81"/>
      <c r="AD37" s="107"/>
      <c r="AE37">
        <v>0</v>
      </c>
      <c r="AF37">
        <f t="shared" si="1"/>
        <v>0.72</v>
      </c>
      <c r="AG37">
        <f t="shared" si="7"/>
        <v>40.32</v>
      </c>
      <c r="AH37">
        <f t="shared" si="8"/>
        <v>4.8506947835193621</v>
      </c>
      <c r="AI37">
        <f t="shared" si="9"/>
        <v>18.5</v>
      </c>
      <c r="AJ37">
        <v>20</v>
      </c>
      <c r="AK37">
        <v>454</v>
      </c>
      <c r="AL37">
        <f t="shared" si="10"/>
        <v>2.0452885317750184E-2</v>
      </c>
      <c r="AM37">
        <f t="shared" si="11"/>
        <v>2.5833045135578436E-2</v>
      </c>
      <c r="AN37">
        <f t="shared" si="12"/>
        <v>0.13198538244837585</v>
      </c>
      <c r="AO37">
        <f t="shared" si="13"/>
        <v>1</v>
      </c>
      <c r="AP37">
        <f t="shared" si="14"/>
        <v>2.0666436108462749E-2</v>
      </c>
      <c r="AQ37">
        <f t="shared" si="15"/>
        <v>9.1041568759747801E-4</v>
      </c>
      <c r="AR37">
        <f t="shared" si="16"/>
        <v>6.737076088221337</v>
      </c>
    </row>
    <row r="38" spans="1:44" x14ac:dyDescent="0.35">
      <c r="A38" s="228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2"/>
        <v>11.532297406993779</v>
      </c>
      <c r="N38" s="10">
        <f t="shared" si="3"/>
        <v>74.16</v>
      </c>
      <c r="O38" s="69">
        <f t="shared" si="3"/>
        <v>8.3032541330355212</v>
      </c>
      <c r="P38" s="11">
        <f t="shared" si="19"/>
        <v>2.4713202403812558</v>
      </c>
      <c r="Q38" s="37">
        <f t="shared" si="20"/>
        <v>2.4713202403812558</v>
      </c>
      <c r="R38" s="157"/>
      <c r="S38" s="158"/>
      <c r="T38" s="228"/>
      <c r="U38" s="120" t="s">
        <v>6</v>
      </c>
      <c r="V38" s="64" t="s">
        <v>134</v>
      </c>
      <c r="W38" s="69">
        <f t="shared" si="23"/>
        <v>20.52</v>
      </c>
      <c r="X38" s="79">
        <f>W38+(W39+W37)/2</f>
        <v>25.65</v>
      </c>
      <c r="Y38" s="79">
        <f>O38+(O39+O37)/2</f>
        <v>14.12088486647264</v>
      </c>
      <c r="Z38" s="80">
        <f>X38/Y38</f>
        <v>1.8164584048766699</v>
      </c>
      <c r="AA38" s="141">
        <v>0</v>
      </c>
      <c r="AB38" s="79">
        <f t="shared" si="24"/>
        <v>0</v>
      </c>
      <c r="AC38" s="79">
        <f>X38+AB38+(AB37+AB39)/2</f>
        <v>25.65</v>
      </c>
      <c r="AD38" s="108">
        <f>AC38/Y38</f>
        <v>1.8164584048766699</v>
      </c>
      <c r="AE38">
        <v>1</v>
      </c>
      <c r="AF38">
        <f t="shared" si="1"/>
        <v>0.72</v>
      </c>
      <c r="AG38">
        <f t="shared" si="7"/>
        <v>74.16</v>
      </c>
      <c r="AH38">
        <f t="shared" si="8"/>
        <v>8.3032541330355212</v>
      </c>
      <c r="AI38">
        <f t="shared" si="9"/>
        <v>20</v>
      </c>
      <c r="AJ38">
        <v>20</v>
      </c>
      <c r="AK38">
        <v>454</v>
      </c>
      <c r="AL38">
        <f t="shared" si="10"/>
        <v>3.2187500000000001E-2</v>
      </c>
      <c r="AM38">
        <f t="shared" si="11"/>
        <v>4.090361736543105E-2</v>
      </c>
      <c r="AN38">
        <f t="shared" si="12"/>
        <v>8.2067004226818369E-2</v>
      </c>
      <c r="AO38">
        <f t="shared" si="13"/>
        <v>1</v>
      </c>
      <c r="AP38">
        <f t="shared" si="14"/>
        <v>3.272289389234484E-2</v>
      </c>
      <c r="AQ38">
        <f t="shared" si="15"/>
        <v>1.4415371758742222E-3</v>
      </c>
      <c r="AR38">
        <f t="shared" si="16"/>
        <v>11.532297406993779</v>
      </c>
    </row>
    <row r="39" spans="1:44" x14ac:dyDescent="0.35">
      <c r="A39" s="228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2"/>
        <v>9.4230092824373255</v>
      </c>
      <c r="N39" s="16">
        <f t="shared" si="3"/>
        <v>56.16</v>
      </c>
      <c r="O39" s="68">
        <f t="shared" si="3"/>
        <v>6.7845666833548739</v>
      </c>
      <c r="P39" s="17">
        <f t="shared" si="19"/>
        <v>0.75612787660939995</v>
      </c>
      <c r="Q39" s="40">
        <f t="shared" si="20"/>
        <v>0.75612787660939995</v>
      </c>
      <c r="R39" s="157"/>
      <c r="S39" s="158"/>
      <c r="T39" s="228"/>
      <c r="U39" s="119" t="s">
        <v>7</v>
      </c>
      <c r="V39" s="63" t="s">
        <v>134</v>
      </c>
      <c r="W39" s="68">
        <f t="shared" si="23"/>
        <v>5.13</v>
      </c>
      <c r="X39" s="81"/>
      <c r="Y39" s="81"/>
      <c r="Z39" s="81"/>
      <c r="AA39" s="141">
        <v>0</v>
      </c>
      <c r="AB39" s="79">
        <f t="shared" si="24"/>
        <v>0</v>
      </c>
      <c r="AC39" s="81"/>
      <c r="AD39" s="107"/>
      <c r="AE39">
        <v>0</v>
      </c>
      <c r="AF39">
        <f t="shared" si="1"/>
        <v>0.72</v>
      </c>
      <c r="AG39">
        <f t="shared" si="7"/>
        <v>56.16</v>
      </c>
      <c r="AH39">
        <f t="shared" si="8"/>
        <v>6.7845666833548739</v>
      </c>
      <c r="AI39">
        <f t="shared" si="9"/>
        <v>18.5</v>
      </c>
      <c r="AJ39">
        <v>20</v>
      </c>
      <c r="AK39">
        <v>454</v>
      </c>
      <c r="AL39">
        <f t="shared" si="10"/>
        <v>2.8487947406866325E-2</v>
      </c>
      <c r="AM39">
        <f t="shared" si="11"/>
        <v>3.6132147079616095E-2</v>
      </c>
      <c r="AN39">
        <f t="shared" si="12"/>
        <v>9.3366648757070972E-2</v>
      </c>
      <c r="AO39">
        <f t="shared" si="13"/>
        <v>1</v>
      </c>
      <c r="AP39">
        <f t="shared" si="14"/>
        <v>2.8905717663692876E-2</v>
      </c>
      <c r="AQ39">
        <f t="shared" si="15"/>
        <v>1.2733796327618007E-3</v>
      </c>
      <c r="AR39">
        <f t="shared" si="16"/>
        <v>9.4230092824373255</v>
      </c>
    </row>
    <row r="40" spans="1:44" x14ac:dyDescent="0.35">
      <c r="A40" s="228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149</v>
      </c>
      <c r="K40" s="32">
        <v>15.4</v>
      </c>
      <c r="L40" s="10">
        <v>95</v>
      </c>
      <c r="M40" s="32">
        <f t="shared" si="2"/>
        <v>10.622647730910616</v>
      </c>
      <c r="N40" s="10">
        <f t="shared" si="3"/>
        <v>68.399999999999991</v>
      </c>
      <c r="O40" s="69">
        <f t="shared" si="3"/>
        <v>7.6483063662556434</v>
      </c>
      <c r="P40" s="11">
        <f t="shared" si="19"/>
        <v>2.6829469188805404</v>
      </c>
      <c r="Q40" s="37">
        <f t="shared" si="20"/>
        <v>2.6829469188805404</v>
      </c>
      <c r="R40" s="170">
        <f>K40/O40</f>
        <v>2.0135176681657079</v>
      </c>
      <c r="S40" s="171" t="s">
        <v>145</v>
      </c>
      <c r="T40" s="228"/>
      <c r="U40" s="120" t="s">
        <v>8</v>
      </c>
      <c r="V40" s="64" t="s">
        <v>135</v>
      </c>
      <c r="W40" s="69">
        <f t="shared" si="23"/>
        <v>15.4</v>
      </c>
      <c r="X40" s="79">
        <f>W40+(W41+W39)/2</f>
        <v>20.53</v>
      </c>
      <c r="Y40" s="79">
        <f>O40+(O41+O39)/2</f>
        <v>13.772713763380565</v>
      </c>
      <c r="Z40" s="80">
        <f>X40/Y40</f>
        <v>1.4906285248289974</v>
      </c>
      <c r="AA40" s="141">
        <v>0</v>
      </c>
      <c r="AB40" s="79">
        <f t="shared" si="24"/>
        <v>0</v>
      </c>
      <c r="AC40" s="79">
        <f>X40+AB40+(AB39+AB41)/2</f>
        <v>20.53</v>
      </c>
      <c r="AD40" s="108">
        <f>AC40/Y40</f>
        <v>1.4906285248289974</v>
      </c>
      <c r="AE40">
        <v>1</v>
      </c>
      <c r="AF40">
        <f t="shared" si="1"/>
        <v>0.72</v>
      </c>
      <c r="AG40">
        <f t="shared" si="7"/>
        <v>68.399999999999991</v>
      </c>
      <c r="AH40">
        <f t="shared" si="8"/>
        <v>7.6483063662556434</v>
      </c>
      <c r="AI40">
        <f t="shared" si="9"/>
        <v>20</v>
      </c>
      <c r="AJ40">
        <v>20</v>
      </c>
      <c r="AK40">
        <v>454</v>
      </c>
      <c r="AL40">
        <f t="shared" si="10"/>
        <v>2.9687499999999999E-2</v>
      </c>
      <c r="AM40">
        <f t="shared" si="11"/>
        <v>3.7677203670573589E-2</v>
      </c>
      <c r="AN40">
        <f t="shared" si="12"/>
        <v>8.9394367389943746E-2</v>
      </c>
      <c r="AO40">
        <f t="shared" si="13"/>
        <v>1</v>
      </c>
      <c r="AP40">
        <f t="shared" si="14"/>
        <v>3.0141762936458871E-2</v>
      </c>
      <c r="AQ40">
        <f t="shared" si="15"/>
        <v>1.327830966363827E-3</v>
      </c>
      <c r="AR40">
        <f t="shared" si="16"/>
        <v>10.622647730910616</v>
      </c>
    </row>
    <row r="41" spans="1:44" x14ac:dyDescent="0.35">
      <c r="A41" s="228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2"/>
        <v>7.589233487354127</v>
      </c>
      <c r="N41" s="16">
        <f t="shared" si="3"/>
        <v>45.36</v>
      </c>
      <c r="O41" s="68">
        <f t="shared" si="3"/>
        <v>5.464248110894971</v>
      </c>
      <c r="P41" s="17">
        <f t="shared" si="19"/>
        <v>0.93882999012645019</v>
      </c>
      <c r="Q41" s="40">
        <f t="shared" si="20"/>
        <v>0.93882999012645019</v>
      </c>
      <c r="R41" s="157"/>
      <c r="S41" s="158"/>
      <c r="T41" s="228"/>
      <c r="U41" s="119" t="s">
        <v>9</v>
      </c>
      <c r="V41" s="63" t="s">
        <v>134</v>
      </c>
      <c r="W41" s="68">
        <f t="shared" si="23"/>
        <v>5.13</v>
      </c>
      <c r="X41" s="81"/>
      <c r="Y41" s="81"/>
      <c r="Z41" s="81"/>
      <c r="AA41" s="141">
        <v>0</v>
      </c>
      <c r="AB41" s="79">
        <f t="shared" si="24"/>
        <v>0</v>
      </c>
      <c r="AC41" s="81"/>
      <c r="AD41" s="107"/>
      <c r="AE41">
        <v>0</v>
      </c>
      <c r="AF41">
        <f t="shared" si="1"/>
        <v>0.72</v>
      </c>
      <c r="AG41">
        <f t="shared" si="7"/>
        <v>45.36</v>
      </c>
      <c r="AH41">
        <f t="shared" si="8"/>
        <v>5.464248110894971</v>
      </c>
      <c r="AI41">
        <f t="shared" si="9"/>
        <v>18.5</v>
      </c>
      <c r="AJ41">
        <v>20</v>
      </c>
      <c r="AK41">
        <v>454</v>
      </c>
      <c r="AL41">
        <f t="shared" si="10"/>
        <v>2.3009495982468955E-2</v>
      </c>
      <c r="AM41">
        <f t="shared" si="11"/>
        <v>2.9100608135631534E-2</v>
      </c>
      <c r="AN41">
        <f t="shared" si="12"/>
        <v>0.1167724006208829</v>
      </c>
      <c r="AO41">
        <f t="shared" si="13"/>
        <v>1</v>
      </c>
      <c r="AP41">
        <f t="shared" si="14"/>
        <v>2.3280486508505227E-2</v>
      </c>
      <c r="AQ41">
        <f t="shared" si="15"/>
        <v>1.0255720928856928E-3</v>
      </c>
      <c r="AR41">
        <f t="shared" si="16"/>
        <v>7.589233487354127</v>
      </c>
    </row>
    <row r="42" spans="1:44" ht="15" thickBot="1" x14ac:dyDescent="0.4">
      <c r="A42" s="228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2"/>
        <v>9.1496081272571406</v>
      </c>
      <c r="N42" s="14">
        <f t="shared" si="3"/>
        <v>59.04</v>
      </c>
      <c r="O42" s="71">
        <f t="shared" si="3"/>
        <v>6.5877178516251407</v>
      </c>
      <c r="P42" s="15">
        <f t="shared" si="19"/>
        <v>3.1148875015856774</v>
      </c>
      <c r="Q42" s="38">
        <f t="shared" si="20"/>
        <v>3.1148875015856774</v>
      </c>
      <c r="R42" s="159"/>
      <c r="S42" s="160"/>
      <c r="T42" s="229"/>
      <c r="U42" s="122" t="s">
        <v>10</v>
      </c>
      <c r="V42" s="67" t="s">
        <v>134</v>
      </c>
      <c r="W42" s="71">
        <f t="shared" si="23"/>
        <v>20.52</v>
      </c>
      <c r="X42" s="109">
        <f>W42+W41/2</f>
        <v>23.085000000000001</v>
      </c>
      <c r="Y42" s="109">
        <f>O42+O41/2</f>
        <v>9.3198419070726253</v>
      </c>
      <c r="Z42" s="110">
        <f>X42/Y42</f>
        <v>2.4769733467776205</v>
      </c>
      <c r="AA42" s="144">
        <v>0</v>
      </c>
      <c r="AB42" s="109">
        <f t="shared" si="24"/>
        <v>0</v>
      </c>
      <c r="AC42" s="109">
        <f>X42+AB42+AB41/2</f>
        <v>23.085000000000001</v>
      </c>
      <c r="AD42" s="111">
        <f>AC42/Y42</f>
        <v>2.4769733467776205</v>
      </c>
      <c r="AE42">
        <v>1</v>
      </c>
      <c r="AF42">
        <f t="shared" si="1"/>
        <v>0.72</v>
      </c>
      <c r="AG42">
        <f t="shared" si="7"/>
        <v>59.04</v>
      </c>
      <c r="AH42">
        <f t="shared" si="8"/>
        <v>6.5877178516251407</v>
      </c>
      <c r="AI42">
        <f t="shared" si="9"/>
        <v>20</v>
      </c>
      <c r="AJ42">
        <v>20</v>
      </c>
      <c r="AK42">
        <v>454</v>
      </c>
      <c r="AL42">
        <f t="shared" si="10"/>
        <v>2.5624999999999998E-2</v>
      </c>
      <c r="AM42">
        <f t="shared" si="11"/>
        <v>3.2452516326365172E-2</v>
      </c>
      <c r="AN42">
        <f t="shared" si="12"/>
        <v>0.10434988026202822</v>
      </c>
      <c r="AO42">
        <f t="shared" si="13"/>
        <v>1</v>
      </c>
      <c r="AP42">
        <f t="shared" si="14"/>
        <v>2.5962013061092137E-2</v>
      </c>
      <c r="AQ42">
        <f t="shared" si="15"/>
        <v>1.1437010159071426E-3</v>
      </c>
      <c r="AR42">
        <f t="shared" si="16"/>
        <v>9.1496081272571406</v>
      </c>
    </row>
    <row r="43" spans="1:44" x14ac:dyDescent="0.35">
      <c r="AA43" s="145"/>
    </row>
    <row r="44" spans="1:44" x14ac:dyDescent="0.35">
      <c r="AA44" s="145"/>
    </row>
    <row r="45" spans="1:44" x14ac:dyDescent="0.35">
      <c r="AA45" s="145"/>
    </row>
    <row r="46" spans="1:44" x14ac:dyDescent="0.35">
      <c r="AA46" s="145"/>
    </row>
    <row r="47" spans="1:44" x14ac:dyDescent="0.35">
      <c r="AA47" s="145"/>
    </row>
    <row r="48" spans="1:44" x14ac:dyDescent="0.35">
      <c r="AA48" s="145"/>
    </row>
    <row r="49" spans="27:27" x14ac:dyDescent="0.35">
      <c r="AA49" s="145"/>
    </row>
    <row r="50" spans="27:27" x14ac:dyDescent="0.35">
      <c r="AA50" s="145"/>
    </row>
    <row r="51" spans="27:27" x14ac:dyDescent="0.35">
      <c r="AA51" s="145"/>
    </row>
    <row r="52" spans="27:27" x14ac:dyDescent="0.35">
      <c r="AA52" s="145"/>
    </row>
    <row r="53" spans="27:27" x14ac:dyDescent="0.35">
      <c r="AA53" s="145"/>
    </row>
    <row r="54" spans="27:27" x14ac:dyDescent="0.35">
      <c r="AA54" s="145"/>
    </row>
    <row r="55" spans="27:27" x14ac:dyDescent="0.35">
      <c r="AA55" s="145"/>
    </row>
    <row r="56" spans="27:27" x14ac:dyDescent="0.35">
      <c r="AA56" s="145"/>
    </row>
    <row r="57" spans="27:27" x14ac:dyDescent="0.35">
      <c r="AA57" s="145"/>
    </row>
    <row r="58" spans="27:27" x14ac:dyDescent="0.35">
      <c r="AA58" s="145"/>
    </row>
    <row r="59" spans="27:27" x14ac:dyDescent="0.35">
      <c r="AA59" s="145"/>
    </row>
    <row r="60" spans="27:27" x14ac:dyDescent="0.35">
      <c r="AA60" s="145"/>
    </row>
    <row r="61" spans="27:27" x14ac:dyDescent="0.35">
      <c r="AA61" s="145"/>
    </row>
    <row r="62" spans="27:27" x14ac:dyDescent="0.35">
      <c r="AA62" s="145"/>
    </row>
    <row r="63" spans="27:27" x14ac:dyDescent="0.35">
      <c r="AA63" s="145"/>
    </row>
    <row r="64" spans="27:27" x14ac:dyDescent="0.35">
      <c r="AA64" s="145"/>
    </row>
    <row r="65" spans="27:27" x14ac:dyDescent="0.35">
      <c r="AA65" s="145"/>
    </row>
    <row r="66" spans="27:27" x14ac:dyDescent="0.35">
      <c r="AA66" s="145"/>
    </row>
    <row r="67" spans="27:27" x14ac:dyDescent="0.35">
      <c r="AA67" s="145"/>
    </row>
    <row r="68" spans="27:27" x14ac:dyDescent="0.35">
      <c r="AA68" s="145"/>
    </row>
    <row r="69" spans="27:27" x14ac:dyDescent="0.35">
      <c r="AA69" s="145"/>
    </row>
    <row r="70" spans="27:27" x14ac:dyDescent="0.35">
      <c r="AA70" s="145"/>
    </row>
    <row r="71" spans="27:27" x14ac:dyDescent="0.35">
      <c r="AA71" s="145"/>
    </row>
    <row r="72" spans="27:27" x14ac:dyDescent="0.35">
      <c r="AA72" s="145"/>
    </row>
  </sheetData>
  <mergeCells count="24">
    <mergeCell ref="A14:A22"/>
    <mergeCell ref="A24:A32"/>
    <mergeCell ref="A4:A12"/>
    <mergeCell ref="A34:A42"/>
    <mergeCell ref="F2:G2"/>
    <mergeCell ref="C2:C3"/>
    <mergeCell ref="D2:D3"/>
    <mergeCell ref="E2:E3"/>
    <mergeCell ref="H2:I2"/>
    <mergeCell ref="J2:K2"/>
    <mergeCell ref="T14:T22"/>
    <mergeCell ref="T24:T32"/>
    <mergeCell ref="R13:S13"/>
    <mergeCell ref="N2:N3"/>
    <mergeCell ref="O2:O3"/>
    <mergeCell ref="P2:P3"/>
    <mergeCell ref="Q2:Q3"/>
    <mergeCell ref="R2:R3"/>
    <mergeCell ref="S2:S3"/>
    <mergeCell ref="T34:T42"/>
    <mergeCell ref="AA2:AB2"/>
    <mergeCell ref="AI2:AQ2"/>
    <mergeCell ref="W2:X2"/>
    <mergeCell ref="T4:T12"/>
  </mergeCells>
  <conditionalFormatting sqref="P4:Q42">
    <cfRule type="cellIs" dxfId="47" priority="52" operator="lessThan">
      <formula>1</formula>
    </cfRule>
  </conditionalFormatting>
  <conditionalFormatting sqref="R4 R13:R14">
    <cfRule type="cellIs" dxfId="46" priority="8" operator="lessThan">
      <formula>1</formula>
    </cfRule>
  </conditionalFormatting>
  <conditionalFormatting sqref="R10">
    <cfRule type="cellIs" dxfId="45" priority="4" operator="lessThan">
      <formula>1</formula>
    </cfRule>
  </conditionalFormatting>
  <conditionalFormatting sqref="R20">
    <cfRule type="cellIs" dxfId="44" priority="3" operator="lessThan">
      <formula>1</formula>
    </cfRule>
  </conditionalFormatting>
  <conditionalFormatting sqref="R23:R24">
    <cfRule type="cellIs" dxfId="43" priority="5" operator="lessThan">
      <formula>1</formula>
    </cfRule>
  </conditionalFormatting>
  <conditionalFormatting sqref="R30">
    <cfRule type="cellIs" dxfId="42" priority="2" operator="lessThan">
      <formula>1</formula>
    </cfRule>
  </conditionalFormatting>
  <conditionalFormatting sqref="R33:R34">
    <cfRule type="cellIs" dxfId="41" priority="6" operator="lessThan">
      <formula>1</formula>
    </cfRule>
  </conditionalFormatting>
  <conditionalFormatting sqref="R40">
    <cfRule type="cellIs" dxfId="40" priority="1" operator="lessThan">
      <formula>1</formula>
    </cfRule>
  </conditionalFormatting>
  <conditionalFormatting sqref="Z4">
    <cfRule type="cellIs" dxfId="39" priority="48" operator="lessThan">
      <formula>1</formula>
    </cfRule>
  </conditionalFormatting>
  <conditionalFormatting sqref="Z6">
    <cfRule type="cellIs" dxfId="38" priority="47" operator="lessThan">
      <formula>1</formula>
    </cfRule>
  </conditionalFormatting>
  <conditionalFormatting sqref="Z8">
    <cfRule type="cellIs" dxfId="37" priority="46" operator="lessThan">
      <formula>1</formula>
    </cfRule>
  </conditionalFormatting>
  <conditionalFormatting sqref="Z10">
    <cfRule type="cellIs" dxfId="36" priority="45" operator="lessThan">
      <formula>1</formula>
    </cfRule>
  </conditionalFormatting>
  <conditionalFormatting sqref="Z12">
    <cfRule type="cellIs" dxfId="35" priority="40" operator="lessThan">
      <formula>1</formula>
    </cfRule>
  </conditionalFormatting>
  <conditionalFormatting sqref="Z14">
    <cfRule type="cellIs" dxfId="34" priority="38" operator="lessThan">
      <formula>1</formula>
    </cfRule>
  </conditionalFormatting>
  <conditionalFormatting sqref="Z16">
    <cfRule type="cellIs" dxfId="33" priority="37" operator="lessThan">
      <formula>1</formula>
    </cfRule>
  </conditionalFormatting>
  <conditionalFormatting sqref="Z18">
    <cfRule type="cellIs" dxfId="32" priority="36" operator="lessThan">
      <formula>1</formula>
    </cfRule>
  </conditionalFormatting>
  <conditionalFormatting sqref="Z20">
    <cfRule type="cellIs" dxfId="31" priority="35" operator="lessThan">
      <formula>1</formula>
    </cfRule>
  </conditionalFormatting>
  <conditionalFormatting sqref="Z22">
    <cfRule type="cellIs" dxfId="30" priority="30" operator="lessThan">
      <formula>1</formula>
    </cfRule>
  </conditionalFormatting>
  <conditionalFormatting sqref="Z24">
    <cfRule type="cellIs" dxfId="29" priority="28" operator="lessThan">
      <formula>1</formula>
    </cfRule>
  </conditionalFormatting>
  <conditionalFormatting sqref="Z26">
    <cfRule type="cellIs" dxfId="28" priority="27" operator="lessThan">
      <formula>1</formula>
    </cfRule>
  </conditionalFormatting>
  <conditionalFormatting sqref="Z28">
    <cfRule type="cellIs" dxfId="27" priority="26" operator="lessThan">
      <formula>1</formula>
    </cfRule>
  </conditionalFormatting>
  <conditionalFormatting sqref="Z30">
    <cfRule type="cellIs" dxfId="26" priority="25" operator="lessThan">
      <formula>1</formula>
    </cfRule>
  </conditionalFormatting>
  <conditionalFormatting sqref="Z32">
    <cfRule type="cellIs" dxfId="25" priority="20" operator="lessThan">
      <formula>1</formula>
    </cfRule>
  </conditionalFormatting>
  <conditionalFormatting sqref="Z34">
    <cfRule type="cellIs" dxfId="24" priority="18" operator="lessThan">
      <formula>1</formula>
    </cfRule>
  </conditionalFormatting>
  <conditionalFormatting sqref="Z36">
    <cfRule type="cellIs" dxfId="23" priority="17" operator="lessThan">
      <formula>1</formula>
    </cfRule>
  </conditionalFormatting>
  <conditionalFormatting sqref="Z38">
    <cfRule type="cellIs" dxfId="22" priority="16" operator="lessThan">
      <formula>1</formula>
    </cfRule>
  </conditionalFormatting>
  <conditionalFormatting sqref="Z40">
    <cfRule type="cellIs" dxfId="21" priority="15" operator="lessThan">
      <formula>1</formula>
    </cfRule>
  </conditionalFormatting>
  <conditionalFormatting sqref="Z42">
    <cfRule type="cellIs" dxfId="20" priority="10" operator="lessThan">
      <formula>1</formula>
    </cfRule>
  </conditionalFormatting>
  <conditionalFormatting sqref="AD4">
    <cfRule type="cellIs" dxfId="19" priority="43" operator="lessThan">
      <formula>1</formula>
    </cfRule>
  </conditionalFormatting>
  <conditionalFormatting sqref="AD6">
    <cfRule type="cellIs" dxfId="18" priority="44" operator="lessThan">
      <formula>1</formula>
    </cfRule>
  </conditionalFormatting>
  <conditionalFormatting sqref="AD8">
    <cfRule type="cellIs" dxfId="17" priority="42" operator="lessThan">
      <formula>1</formula>
    </cfRule>
  </conditionalFormatting>
  <conditionalFormatting sqref="AD10">
    <cfRule type="cellIs" dxfId="16" priority="41" operator="lessThan">
      <formula>1</formula>
    </cfRule>
  </conditionalFormatting>
  <conditionalFormatting sqref="AD12">
    <cfRule type="cellIs" dxfId="15" priority="39" operator="lessThan">
      <formula>1</formula>
    </cfRule>
  </conditionalFormatting>
  <conditionalFormatting sqref="AD14">
    <cfRule type="cellIs" dxfId="14" priority="33" operator="lessThan">
      <formula>1</formula>
    </cfRule>
  </conditionalFormatting>
  <conditionalFormatting sqref="AD16">
    <cfRule type="cellIs" dxfId="13" priority="34" operator="lessThan">
      <formula>1</formula>
    </cfRule>
  </conditionalFormatting>
  <conditionalFormatting sqref="AD18">
    <cfRule type="cellIs" dxfId="12" priority="32" operator="lessThan">
      <formula>1</formula>
    </cfRule>
  </conditionalFormatting>
  <conditionalFormatting sqref="AD20">
    <cfRule type="cellIs" dxfId="11" priority="31" operator="lessThan">
      <formula>1</formula>
    </cfRule>
  </conditionalFormatting>
  <conditionalFormatting sqref="AD22">
    <cfRule type="cellIs" dxfId="10" priority="29" operator="lessThan">
      <formula>1</formula>
    </cfRule>
  </conditionalFormatting>
  <conditionalFormatting sqref="AD24">
    <cfRule type="cellIs" dxfId="9" priority="23" operator="lessThan">
      <formula>1</formula>
    </cfRule>
  </conditionalFormatting>
  <conditionalFormatting sqref="AD26">
    <cfRule type="cellIs" dxfId="8" priority="24" operator="lessThan">
      <formula>1</formula>
    </cfRule>
  </conditionalFormatting>
  <conditionalFormatting sqref="AD28">
    <cfRule type="cellIs" dxfId="7" priority="22" operator="lessThan">
      <formula>1</formula>
    </cfRule>
  </conditionalFormatting>
  <conditionalFormatting sqref="AD30">
    <cfRule type="cellIs" dxfId="6" priority="21" operator="lessThan">
      <formula>1</formula>
    </cfRule>
  </conditionalFormatting>
  <conditionalFormatting sqref="AD32">
    <cfRule type="cellIs" dxfId="5" priority="19" operator="lessThan">
      <formula>1</formula>
    </cfRule>
  </conditionalFormatting>
  <conditionalFormatting sqref="AD34">
    <cfRule type="cellIs" dxfId="4" priority="13" operator="lessThan">
      <formula>1</formula>
    </cfRule>
  </conditionalFormatting>
  <conditionalFormatting sqref="AD36">
    <cfRule type="cellIs" dxfId="3" priority="14" operator="lessThan">
      <formula>1</formula>
    </cfRule>
  </conditionalFormatting>
  <conditionalFormatting sqref="AD38">
    <cfRule type="cellIs" dxfId="2" priority="12" operator="lessThan">
      <formula>1</formula>
    </cfRule>
  </conditionalFormatting>
  <conditionalFormatting sqref="AD40">
    <cfRule type="cellIs" dxfId="1" priority="11" operator="lessThan">
      <formula>1</formula>
    </cfRule>
  </conditionalFormatting>
  <conditionalFormatting sqref="AD42">
    <cfRule type="cellIs" dxfId="0" priority="9" operator="lessThan">
      <formula>1</formula>
    </cfRule>
  </conditionalFormatting>
  <dataValidations count="1">
    <dataValidation type="list" allowBlank="1" showInputMessage="1" showErrorMessage="1" sqref="V4:V12 V14:V22 V24:V32 V34:V42" xr:uid="{8CEDC4AD-B11D-466E-B61B-AD1F6A7008EC}">
      <formula1>"0,A,place"</formula1>
    </dataValidation>
  </dataValidations>
  <pageMargins left="0.17" right="0.17" top="0.75" bottom="0.75" header="0.3" footer="0.3"/>
  <pageSetup paperSize="8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9494-3CA4-4778-9194-50076D0F0927}">
  <sheetPr codeName="Feuil2">
    <pageSetUpPr fitToPage="1"/>
  </sheetPr>
  <dimension ref="A1:AI61"/>
  <sheetViews>
    <sheetView view="pageBreakPreview" zoomScale="90" zoomScaleNormal="80" zoomScaleSheetLayoutView="90" workbookViewId="0">
      <selection activeCell="H19" sqref="H19"/>
    </sheetView>
  </sheetViews>
  <sheetFormatPr baseColWidth="10" defaultRowHeight="14.5" x14ac:dyDescent="0.35"/>
  <cols>
    <col min="2" max="2" width="11.453125" style="6"/>
    <col min="3" max="3" width="19.54296875" style="6" customWidth="1"/>
    <col min="4" max="4" width="13.90625" style="6" customWidth="1"/>
    <col min="5" max="5" width="14.36328125" style="6" customWidth="1"/>
    <col min="6" max="6" width="22.453125" style="6" customWidth="1"/>
    <col min="7" max="7" width="13.453125" style="6" customWidth="1"/>
    <col min="8" max="8" width="22" style="6" customWidth="1"/>
    <col min="9" max="9" width="15" style="6" customWidth="1"/>
    <col min="10" max="10" width="16.36328125" style="6" customWidth="1"/>
    <col min="11" max="11" width="14" style="6" customWidth="1"/>
    <col min="12" max="12" width="25.36328125" style="6" customWidth="1"/>
    <col min="13" max="13" width="18.6328125" style="6" customWidth="1"/>
    <col min="14" max="14" width="17.6328125" style="6" customWidth="1"/>
    <col min="15" max="15" width="16.6328125" style="6" customWidth="1"/>
    <col min="16" max="16" width="18.36328125" customWidth="1"/>
    <col min="17" max="17" width="25.453125" customWidth="1"/>
    <col min="19" max="19" width="11.453125" style="6"/>
    <col min="24" max="33" width="0" hidden="1" customWidth="1"/>
  </cols>
  <sheetData>
    <row r="1" spans="1:35" ht="15" thickBot="1" x14ac:dyDescent="0.4"/>
    <row r="2" spans="1:35" ht="15" thickBot="1" x14ac:dyDescent="0.4">
      <c r="C2" s="3"/>
      <c r="D2" s="3"/>
      <c r="E2" s="3"/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3"/>
      <c r="O2" s="3"/>
      <c r="P2" s="1"/>
      <c r="T2" s="1" t="s">
        <v>123</v>
      </c>
      <c r="U2" s="1" t="s">
        <v>124</v>
      </c>
      <c r="W2" s="1" t="s">
        <v>130</v>
      </c>
      <c r="X2" s="1" t="s">
        <v>131</v>
      </c>
      <c r="Y2" s="76"/>
      <c r="Z2" s="76"/>
      <c r="AA2" s="76"/>
      <c r="AB2" s="76"/>
      <c r="AC2" s="76"/>
      <c r="AD2" s="76"/>
      <c r="AE2" s="76"/>
      <c r="AF2" s="76"/>
      <c r="AH2" s="1" t="s">
        <v>131</v>
      </c>
    </row>
    <row r="3" spans="1:35" ht="15" thickBot="1" x14ac:dyDescent="0.4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77</v>
      </c>
      <c r="M3" s="4" t="s">
        <v>78</v>
      </c>
      <c r="N3" s="4" t="s">
        <v>25</v>
      </c>
      <c r="O3" s="5" t="s">
        <v>26</v>
      </c>
      <c r="P3" s="2" t="s">
        <v>27</v>
      </c>
      <c r="Q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35" x14ac:dyDescent="0.35">
      <c r="A4" s="227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31">
        <v>3.3279999999999998</v>
      </c>
      <c r="H4" s="12" t="s">
        <v>23</v>
      </c>
      <c r="I4" s="31">
        <v>3.3279999999999998</v>
      </c>
      <c r="J4" s="12" t="s">
        <v>24</v>
      </c>
      <c r="K4" s="12" t="s">
        <v>24</v>
      </c>
      <c r="L4" s="12">
        <v>46</v>
      </c>
      <c r="M4" s="31">
        <f>AG4</f>
        <v>4.7586092747968332</v>
      </c>
      <c r="N4" s="13">
        <f t="shared" ref="N4:N18" si="0">G4/M4</f>
        <v>0.69936399645715552</v>
      </c>
      <c r="O4" s="25">
        <f t="shared" ref="O4:O18" si="1">I4/M4</f>
        <v>0.69936399645715552</v>
      </c>
      <c r="P4" s="236"/>
      <c r="Q4" s="237"/>
      <c r="R4" s="227" t="s">
        <v>48</v>
      </c>
      <c r="S4" s="62" t="s">
        <v>2</v>
      </c>
      <c r="T4" s="72">
        <f>G5+G4/2</f>
        <v>22.664000000000001</v>
      </c>
      <c r="U4" s="72">
        <f>M5+M4/2</f>
        <v>21.062218486396706</v>
      </c>
      <c r="V4" s="73">
        <f>T4/U4</f>
        <v>1.0760499903957328</v>
      </c>
      <c r="X4">
        <f t="shared" ref="X4:X13" si="2">D4-E4-0.5</f>
        <v>21.5</v>
      </c>
      <c r="Y4">
        <v>20</v>
      </c>
      <c r="Z4">
        <v>454</v>
      </c>
      <c r="AA4">
        <f t="shared" ref="AA4:AA13" si="3">L4*10/(C4*X4*X4*Y4)</f>
        <v>1.9137163539543204E-2</v>
      </c>
      <c r="AB4">
        <f t="shared" ref="AB4:AB13" si="4">1.25*(1-SQRT(1-2*AA4))</f>
        <v>2.415483688235423E-2</v>
      </c>
      <c r="AC4">
        <f t="shared" ref="AC4:AC13" si="5">(1-AB4)/AB4*0.0035</f>
        <v>0.1413985152351348</v>
      </c>
      <c r="AD4">
        <f t="shared" ref="AD4:AD13" si="6">MIN(AC4/(Z4/200000),1)</f>
        <v>1</v>
      </c>
      <c r="AE4">
        <f t="shared" ref="AE4:AE13" si="7">0.8*AB4/AD4</f>
        <v>1.9323869505883384E-2</v>
      </c>
      <c r="AF4">
        <f t="shared" ref="AF4:AF13" si="8">AE4*(Y4/Z4)</f>
        <v>8.5127178440014912E-4</v>
      </c>
      <c r="AG4">
        <f t="shared" ref="AG4:AG13" si="9">AF4*(X4/100)*C4*10000</f>
        <v>4.7586092747968332</v>
      </c>
      <c r="AH4" s="72">
        <f>T4+W4+W5/2</f>
        <v>22.664000000000001</v>
      </c>
      <c r="AI4" s="73">
        <f>AH4/U4</f>
        <v>1.0760499903957328</v>
      </c>
    </row>
    <row r="5" spans="1:35" ht="22.5" customHeight="1" x14ac:dyDescent="0.35">
      <c r="A5" s="228"/>
      <c r="B5" s="63" t="s">
        <v>3</v>
      </c>
      <c r="C5" s="16">
        <v>2.6</v>
      </c>
      <c r="D5" s="16">
        <v>25</v>
      </c>
      <c r="E5" s="16">
        <v>6</v>
      </c>
      <c r="F5" s="39" t="s">
        <v>150</v>
      </c>
      <c r="G5" s="34">
        <v>21</v>
      </c>
      <c r="H5" s="39" t="s">
        <v>150</v>
      </c>
      <c r="I5" s="34">
        <v>21</v>
      </c>
      <c r="J5" s="16" t="s">
        <v>29</v>
      </c>
      <c r="K5" s="16">
        <v>13.305</v>
      </c>
      <c r="L5" s="16">
        <v>150</v>
      </c>
      <c r="M5" s="34">
        <f t="shared" ref="M5:M61" si="10">AG5</f>
        <v>18.68291384899829</v>
      </c>
      <c r="N5" s="17">
        <f t="shared" si="0"/>
        <v>1.1240216686609592</v>
      </c>
      <c r="O5" s="40">
        <f t="shared" si="1"/>
        <v>1.1240216686609592</v>
      </c>
      <c r="P5" s="21">
        <f>K5/M5</f>
        <v>0.71214801435876485</v>
      </c>
      <c r="Q5" s="23" t="s">
        <v>62</v>
      </c>
      <c r="R5" s="228"/>
      <c r="S5" s="63" t="s">
        <v>3</v>
      </c>
      <c r="X5">
        <f t="shared" si="2"/>
        <v>18.5</v>
      </c>
      <c r="Y5">
        <v>20</v>
      </c>
      <c r="Z5">
        <v>454</v>
      </c>
      <c r="AA5">
        <f t="shared" si="3"/>
        <v>8.4283868067651854E-2</v>
      </c>
      <c r="AB5">
        <f t="shared" si="4"/>
        <v>0.11021365498239635</v>
      </c>
      <c r="AC5">
        <f t="shared" si="5"/>
        <v>2.8256500594767777E-2</v>
      </c>
      <c r="AD5">
        <f t="shared" si="6"/>
        <v>1</v>
      </c>
      <c r="AE5">
        <f t="shared" si="7"/>
        <v>8.8170923985917082E-2</v>
      </c>
      <c r="AF5">
        <f t="shared" si="8"/>
        <v>3.8841816733884179E-3</v>
      </c>
      <c r="AG5">
        <f t="shared" si="9"/>
        <v>18.68291384899829</v>
      </c>
    </row>
    <row r="6" spans="1:35" x14ac:dyDescent="0.35">
      <c r="A6" s="228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32">
        <v>3.3279999999999998</v>
      </c>
      <c r="H6" s="10" t="s">
        <v>23</v>
      </c>
      <c r="I6" s="32">
        <v>3.3279999999999998</v>
      </c>
      <c r="J6" s="10" t="s">
        <v>24</v>
      </c>
      <c r="K6" s="10" t="s">
        <v>24</v>
      </c>
      <c r="L6" s="10">
        <v>64</v>
      </c>
      <c r="M6" s="32">
        <f t="shared" si="10"/>
        <v>6.646397878878382</v>
      </c>
      <c r="N6" s="11">
        <f t="shared" si="0"/>
        <v>0.50072235527398479</v>
      </c>
      <c r="O6" s="37">
        <f t="shared" si="1"/>
        <v>0.50072235527398479</v>
      </c>
      <c r="P6" s="230"/>
      <c r="Q6" s="231"/>
      <c r="R6" s="228"/>
      <c r="S6" s="64" t="s">
        <v>4</v>
      </c>
      <c r="T6" s="72">
        <f>G6+(G7+G5)/2</f>
        <v>25.827999999999999</v>
      </c>
      <c r="U6" s="72">
        <f>M6+(M7+M5)/2</f>
        <v>28.31332818860502</v>
      </c>
      <c r="V6" s="73">
        <f>T6/U6</f>
        <v>0.91222055662091805</v>
      </c>
      <c r="W6" s="77">
        <v>0</v>
      </c>
      <c r="X6">
        <f t="shared" si="2"/>
        <v>21.5</v>
      </c>
      <c r="Y6">
        <v>20</v>
      </c>
      <c r="Z6">
        <v>454</v>
      </c>
      <c r="AA6">
        <f t="shared" si="3"/>
        <v>2.6625618837625327E-2</v>
      </c>
      <c r="AB6">
        <f t="shared" si="4"/>
        <v>3.3737305869977474E-2</v>
      </c>
      <c r="AC6">
        <f t="shared" si="5"/>
        <v>0.10024272366290572</v>
      </c>
      <c r="AD6">
        <f t="shared" si="6"/>
        <v>1</v>
      </c>
      <c r="AE6">
        <f t="shared" si="7"/>
        <v>2.6989844695981979E-2</v>
      </c>
      <c r="AF6">
        <f t="shared" si="8"/>
        <v>1.1889799425542722E-3</v>
      </c>
      <c r="AG6">
        <f t="shared" si="9"/>
        <v>6.646397878878382</v>
      </c>
      <c r="AH6" s="72">
        <f>T6+W6+(W5+W7)/2</f>
        <v>28.327999999999999</v>
      </c>
      <c r="AI6" s="73">
        <f>AH6/U6</f>
        <v>1.0005181945159272</v>
      </c>
    </row>
    <row r="7" spans="1:35" x14ac:dyDescent="0.35">
      <c r="A7" s="228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34">
        <v>24</v>
      </c>
      <c r="H7" s="16" t="s">
        <v>56</v>
      </c>
      <c r="I7" s="34">
        <v>24</v>
      </c>
      <c r="J7" s="16" t="s">
        <v>24</v>
      </c>
      <c r="K7" s="16" t="s">
        <v>24</v>
      </c>
      <c r="L7" s="16">
        <v>195</v>
      </c>
      <c r="M7" s="34">
        <f t="shared" si="10"/>
        <v>24.650946770454986</v>
      </c>
      <c r="N7" s="17">
        <f t="shared" si="0"/>
        <v>0.97359343734273252</v>
      </c>
      <c r="O7" s="40">
        <f t="shared" si="1"/>
        <v>0.97359343734273252</v>
      </c>
      <c r="P7" s="232"/>
      <c r="Q7" s="233"/>
      <c r="R7" s="228"/>
      <c r="S7" s="63" t="s">
        <v>5</v>
      </c>
      <c r="W7" s="77">
        <v>5</v>
      </c>
      <c r="X7">
        <f t="shared" si="2"/>
        <v>18.5</v>
      </c>
      <c r="Y7">
        <v>20</v>
      </c>
      <c r="Z7">
        <v>454</v>
      </c>
      <c r="AA7">
        <f t="shared" si="3"/>
        <v>0.1095690284879474</v>
      </c>
      <c r="AB7">
        <f t="shared" si="4"/>
        <v>0.14542008619785038</v>
      </c>
      <c r="AC7">
        <f t="shared" si="5"/>
        <v>2.0568201934897064E-2</v>
      </c>
      <c r="AD7">
        <f t="shared" si="6"/>
        <v>1</v>
      </c>
      <c r="AE7">
        <f t="shared" si="7"/>
        <v>0.1163360689582803</v>
      </c>
      <c r="AF7">
        <f t="shared" si="8"/>
        <v>5.1249369585145508E-3</v>
      </c>
      <c r="AG7">
        <f t="shared" si="9"/>
        <v>24.650946770454986</v>
      </c>
    </row>
    <row r="8" spans="1:35" x14ac:dyDescent="0.35">
      <c r="A8" s="228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32">
        <v>3.3279999999999998</v>
      </c>
      <c r="H8" s="10" t="s">
        <v>23</v>
      </c>
      <c r="I8" s="32">
        <v>3.3279999999999998</v>
      </c>
      <c r="J8" s="10" t="s">
        <v>24</v>
      </c>
      <c r="K8" s="10" t="s">
        <v>24</v>
      </c>
      <c r="L8" s="10">
        <v>64</v>
      </c>
      <c r="M8" s="32">
        <f t="shared" si="10"/>
        <v>6.646397878878382</v>
      </c>
      <c r="N8" s="11">
        <f t="shared" si="0"/>
        <v>0.50072235527398479</v>
      </c>
      <c r="O8" s="37">
        <f t="shared" si="1"/>
        <v>0.50072235527398479</v>
      </c>
      <c r="P8" s="232"/>
      <c r="Q8" s="233"/>
      <c r="R8" s="228"/>
      <c r="S8" s="64" t="s">
        <v>6</v>
      </c>
      <c r="T8" s="72">
        <f>G8+(G9+G7)/2</f>
        <v>25.827999999999999</v>
      </c>
      <c r="U8" s="72">
        <f>M8+(M9+M7)/2</f>
        <v>31.634794071921554</v>
      </c>
      <c r="V8" s="73">
        <f>T8/U8</f>
        <v>0.816442804757324</v>
      </c>
      <c r="W8" s="77">
        <v>0</v>
      </c>
      <c r="X8">
        <f t="shared" si="2"/>
        <v>21.5</v>
      </c>
      <c r="Y8">
        <v>20</v>
      </c>
      <c r="Z8">
        <v>454</v>
      </c>
      <c r="AA8">
        <f t="shared" si="3"/>
        <v>2.6625618837625327E-2</v>
      </c>
      <c r="AB8">
        <f t="shared" si="4"/>
        <v>3.3737305869977474E-2</v>
      </c>
      <c r="AC8">
        <f t="shared" si="5"/>
        <v>0.10024272366290572</v>
      </c>
      <c r="AD8">
        <f t="shared" si="6"/>
        <v>1</v>
      </c>
      <c r="AE8">
        <f t="shared" si="7"/>
        <v>2.6989844695981979E-2</v>
      </c>
      <c r="AF8">
        <f t="shared" si="8"/>
        <v>1.1889799425542722E-3</v>
      </c>
      <c r="AG8">
        <f t="shared" si="9"/>
        <v>6.646397878878382</v>
      </c>
      <c r="AH8" s="72">
        <f>T8+W8+(W7+W9)/2</f>
        <v>32.828000000000003</v>
      </c>
      <c r="AI8" s="73">
        <f>AH8/U8</f>
        <v>1.0377181506339412</v>
      </c>
    </row>
    <row r="9" spans="1:35" x14ac:dyDescent="0.35">
      <c r="A9" s="228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34">
        <v>21</v>
      </c>
      <c r="H9" s="16" t="s">
        <v>150</v>
      </c>
      <c r="I9" s="34">
        <v>21</v>
      </c>
      <c r="J9" s="16" t="s">
        <v>24</v>
      </c>
      <c r="K9" s="16" t="s">
        <v>24</v>
      </c>
      <c r="L9" s="16">
        <v>200</v>
      </c>
      <c r="M9" s="34">
        <f t="shared" si="10"/>
        <v>25.325845615631362</v>
      </c>
      <c r="N9" s="17">
        <f t="shared" si="0"/>
        <v>0.82919245101291272</v>
      </c>
      <c r="O9" s="40">
        <f t="shared" si="1"/>
        <v>0.82919245101291272</v>
      </c>
      <c r="P9" s="232"/>
      <c r="Q9" s="233"/>
      <c r="R9" s="228"/>
      <c r="S9" s="63" t="s">
        <v>7</v>
      </c>
      <c r="W9" s="77">
        <v>9</v>
      </c>
      <c r="X9">
        <f t="shared" si="2"/>
        <v>18.5</v>
      </c>
      <c r="Y9">
        <v>20</v>
      </c>
      <c r="Z9">
        <v>454</v>
      </c>
      <c r="AA9">
        <f t="shared" si="3"/>
        <v>0.11237849075686913</v>
      </c>
      <c r="AB9">
        <f t="shared" si="4"/>
        <v>0.14940142813795007</v>
      </c>
      <c r="AC9">
        <f t="shared" si="5"/>
        <v>1.9926817558720181E-2</v>
      </c>
      <c r="AD9">
        <f t="shared" si="6"/>
        <v>1</v>
      </c>
      <c r="AE9">
        <f t="shared" si="7"/>
        <v>0.11952114251036006</v>
      </c>
      <c r="AF9">
        <f t="shared" si="8"/>
        <v>5.2652485687383292E-3</v>
      </c>
      <c r="AG9">
        <f t="shared" si="9"/>
        <v>25.325845615631362</v>
      </c>
    </row>
    <row r="10" spans="1:35" x14ac:dyDescent="0.35">
      <c r="A10" s="228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32">
        <v>3.3279999999999998</v>
      </c>
      <c r="H10" s="10" t="s">
        <v>23</v>
      </c>
      <c r="I10" s="32">
        <v>3.3279999999999998</v>
      </c>
      <c r="J10" s="10" t="s">
        <v>24</v>
      </c>
      <c r="K10" s="10" t="s">
        <v>24</v>
      </c>
      <c r="L10" s="10">
        <v>71</v>
      </c>
      <c r="M10" s="32">
        <f t="shared" si="10"/>
        <v>7.3845669427402507</v>
      </c>
      <c r="N10" s="11">
        <f t="shared" si="0"/>
        <v>0.45066962298605046</v>
      </c>
      <c r="O10" s="37">
        <f t="shared" si="1"/>
        <v>0.45066962298605046</v>
      </c>
      <c r="P10" s="232"/>
      <c r="Q10" s="233"/>
      <c r="R10" s="228"/>
      <c r="S10" s="64" t="s">
        <v>8</v>
      </c>
      <c r="T10" s="72">
        <f>G10+(G11+G9)/2</f>
        <v>24.327999999999999</v>
      </c>
      <c r="U10" s="72">
        <f>M10+(M11+M9)/2</f>
        <v>33.389000267271911</v>
      </c>
      <c r="V10" s="73">
        <f>T10/U10</f>
        <v>0.72862319342476523</v>
      </c>
      <c r="W10" s="77">
        <v>0</v>
      </c>
      <c r="X10">
        <f t="shared" si="2"/>
        <v>21.5</v>
      </c>
      <c r="Y10">
        <v>20</v>
      </c>
      <c r="Z10">
        <v>454</v>
      </c>
      <c r="AA10">
        <f t="shared" si="3"/>
        <v>2.9537795897990597E-2</v>
      </c>
      <c r="AB10">
        <f t="shared" si="4"/>
        <v>3.7484273166414062E-2</v>
      </c>
      <c r="AC10">
        <f t="shared" si="5"/>
        <v>8.9872492097192461E-2</v>
      </c>
      <c r="AD10">
        <f t="shared" si="6"/>
        <v>1</v>
      </c>
      <c r="AE10">
        <f t="shared" si="7"/>
        <v>2.9987418533131249E-2</v>
      </c>
      <c r="AF10">
        <f t="shared" si="8"/>
        <v>1.3210316534419053E-3</v>
      </c>
      <c r="AG10">
        <f t="shared" si="9"/>
        <v>7.3845669427402507</v>
      </c>
      <c r="AH10" s="72">
        <f>T10+W10+(W9+W11)/2</f>
        <v>33.828000000000003</v>
      </c>
      <c r="AI10" s="73">
        <f>AH10/U10</f>
        <v>1.01314803465854</v>
      </c>
    </row>
    <row r="11" spans="1:35" x14ac:dyDescent="0.35">
      <c r="A11" s="228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34">
        <v>21</v>
      </c>
      <c r="H11" s="16" t="s">
        <v>150</v>
      </c>
      <c r="I11" s="34">
        <v>21</v>
      </c>
      <c r="J11" s="16" t="s">
        <v>24</v>
      </c>
      <c r="K11" s="16" t="s">
        <v>24</v>
      </c>
      <c r="L11" s="16">
        <v>210</v>
      </c>
      <c r="M11" s="34">
        <f t="shared" si="10"/>
        <v>26.68302103343196</v>
      </c>
      <c r="N11" s="17">
        <f t="shared" si="0"/>
        <v>0.78701733112185712</v>
      </c>
      <c r="O11" s="40">
        <f t="shared" si="1"/>
        <v>0.78701733112185712</v>
      </c>
      <c r="P11" s="232"/>
      <c r="Q11" s="233"/>
      <c r="R11" s="228"/>
      <c r="S11" s="63" t="s">
        <v>9</v>
      </c>
      <c r="W11" s="77">
        <v>10</v>
      </c>
      <c r="X11">
        <f t="shared" si="2"/>
        <v>18.5</v>
      </c>
      <c r="Y11">
        <v>20</v>
      </c>
      <c r="Z11">
        <v>454</v>
      </c>
      <c r="AA11">
        <f t="shared" si="3"/>
        <v>0.1179974152947126</v>
      </c>
      <c r="AB11">
        <f t="shared" si="4"/>
        <v>0.15740763447476755</v>
      </c>
      <c r="AC11">
        <f t="shared" si="5"/>
        <v>1.8735262042268032E-2</v>
      </c>
      <c r="AD11">
        <f t="shared" si="6"/>
        <v>1</v>
      </c>
      <c r="AE11">
        <f t="shared" si="7"/>
        <v>0.12592610757981404</v>
      </c>
      <c r="AF11">
        <f t="shared" si="8"/>
        <v>5.5474056202561252E-3</v>
      </c>
      <c r="AG11">
        <f t="shared" si="9"/>
        <v>26.68302103343196</v>
      </c>
    </row>
    <row r="12" spans="1:35" x14ac:dyDescent="0.35">
      <c r="A12" s="228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32">
        <v>3.3279999999999998</v>
      </c>
      <c r="H12" s="10" t="s">
        <v>23</v>
      </c>
      <c r="I12" s="32">
        <v>3.3279999999999998</v>
      </c>
      <c r="J12" s="10" t="s">
        <v>24</v>
      </c>
      <c r="K12" s="10" t="s">
        <v>24</v>
      </c>
      <c r="L12" s="10">
        <v>71</v>
      </c>
      <c r="M12" s="32">
        <f t="shared" si="10"/>
        <v>7.3845669427402507</v>
      </c>
      <c r="N12" s="11">
        <f t="shared" si="0"/>
        <v>0.45066962298605046</v>
      </c>
      <c r="O12" s="37">
        <f t="shared" si="1"/>
        <v>0.45066962298605046</v>
      </c>
      <c r="P12" s="232"/>
      <c r="Q12" s="233"/>
      <c r="R12" s="228"/>
      <c r="S12" s="64" t="s">
        <v>10</v>
      </c>
      <c r="T12" s="72">
        <f>G12+(G13+G11)/2</f>
        <v>24.327999999999999</v>
      </c>
      <c r="U12" s="72">
        <f>M12+(M13+M11)/2</f>
        <v>34.408753393377395</v>
      </c>
      <c r="V12" s="73">
        <f>T12/U12</f>
        <v>0.70702939225581984</v>
      </c>
      <c r="W12" s="77">
        <v>0</v>
      </c>
      <c r="X12">
        <f t="shared" si="2"/>
        <v>21.5</v>
      </c>
      <c r="Y12">
        <v>20</v>
      </c>
      <c r="Z12">
        <v>454</v>
      </c>
      <c r="AA12">
        <f t="shared" si="3"/>
        <v>2.9537795897990597E-2</v>
      </c>
      <c r="AB12">
        <f t="shared" si="4"/>
        <v>3.7484273166414062E-2</v>
      </c>
      <c r="AC12">
        <f t="shared" si="5"/>
        <v>8.9872492097192461E-2</v>
      </c>
      <c r="AD12">
        <f t="shared" si="6"/>
        <v>1</v>
      </c>
      <c r="AE12">
        <f t="shared" si="7"/>
        <v>2.9987418533131249E-2</v>
      </c>
      <c r="AF12">
        <f t="shared" si="8"/>
        <v>1.3210316534419053E-3</v>
      </c>
      <c r="AG12">
        <f t="shared" si="9"/>
        <v>7.3845669427402507</v>
      </c>
      <c r="AH12" s="72">
        <f>T12+W12+(W11+W13)/2</f>
        <v>34.328000000000003</v>
      </c>
      <c r="AI12" s="73">
        <f>AH12/U12</f>
        <v>0.99765311482069163</v>
      </c>
    </row>
    <row r="13" spans="1:35" x14ac:dyDescent="0.35">
      <c r="A13" s="228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34">
        <v>21</v>
      </c>
      <c r="H13" s="16" t="s">
        <v>150</v>
      </c>
      <c r="I13" s="34">
        <v>21</v>
      </c>
      <c r="J13" s="16"/>
      <c r="K13" s="16"/>
      <c r="L13" s="16">
        <v>215</v>
      </c>
      <c r="M13" s="34">
        <f t="shared" si="10"/>
        <v>27.365351867842332</v>
      </c>
      <c r="N13" s="17">
        <f t="shared" si="0"/>
        <v>0.76739375036787283</v>
      </c>
      <c r="O13" s="40">
        <f t="shared" si="1"/>
        <v>0.76739375036787283</v>
      </c>
      <c r="P13" s="232"/>
      <c r="Q13" s="233"/>
      <c r="R13" s="228"/>
      <c r="S13" s="63" t="s">
        <v>11</v>
      </c>
      <c r="W13" s="77">
        <v>10</v>
      </c>
      <c r="X13">
        <f t="shared" si="2"/>
        <v>18.5</v>
      </c>
      <c r="Y13">
        <v>20</v>
      </c>
      <c r="Z13">
        <v>454</v>
      </c>
      <c r="AA13">
        <f t="shared" si="3"/>
        <v>0.12080687756363433</v>
      </c>
      <c r="AB13">
        <f t="shared" si="4"/>
        <v>0.16143281897089939</v>
      </c>
      <c r="AC13">
        <f t="shared" si="5"/>
        <v>1.8180845458264136E-2</v>
      </c>
      <c r="AD13">
        <f t="shared" si="6"/>
        <v>1</v>
      </c>
      <c r="AE13">
        <f t="shared" si="7"/>
        <v>0.12914625517671952</v>
      </c>
      <c r="AF13">
        <f t="shared" si="8"/>
        <v>5.6892623425867633E-3</v>
      </c>
      <c r="AG13">
        <f t="shared" si="9"/>
        <v>27.365351867842332</v>
      </c>
    </row>
    <row r="14" spans="1:35" x14ac:dyDescent="0.35">
      <c r="A14" s="228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32">
        <v>3.3279999999999998</v>
      </c>
      <c r="H14" s="10" t="s">
        <v>23</v>
      </c>
      <c r="I14" s="32">
        <v>3.3279999999999998</v>
      </c>
      <c r="J14" s="10"/>
      <c r="K14" s="10"/>
      <c r="L14" s="10">
        <v>74</v>
      </c>
      <c r="M14" s="32">
        <f t="shared" si="10"/>
        <v>7.7016243424534849</v>
      </c>
      <c r="N14" s="11">
        <f t="shared" si="0"/>
        <v>0.43211663566283581</v>
      </c>
      <c r="O14" s="37">
        <f t="shared" si="1"/>
        <v>0.43211663566283581</v>
      </c>
      <c r="P14" s="232"/>
      <c r="Q14" s="233"/>
      <c r="R14" s="228"/>
      <c r="S14" s="64" t="s">
        <v>12</v>
      </c>
      <c r="T14" s="72">
        <f>G14+(G15+G13)/2</f>
        <v>24.327999999999999</v>
      </c>
      <c r="U14" s="72">
        <f>M14+(M15+M13)/2</f>
        <v>33.575133967130206</v>
      </c>
      <c r="V14" s="73">
        <f>T14/U14</f>
        <v>0.72458385493910227</v>
      </c>
      <c r="W14" s="77">
        <v>0</v>
      </c>
      <c r="X14">
        <f t="shared" ref="X14:X17" si="11">D14-E14-0.5</f>
        <v>21.5</v>
      </c>
      <c r="Y14">
        <v>20</v>
      </c>
      <c r="Z14">
        <v>454</v>
      </c>
      <c r="AA14">
        <f t="shared" ref="AA14:AA17" si="12">L14*10/(C14*X14*X14*Y14)</f>
        <v>3.0785871781004285E-2</v>
      </c>
      <c r="AB14">
        <f t="shared" ref="AB14:AB17" si="13">1.25*(1-SQRT(1-2*AA14))</f>
        <v>3.9093665602346617E-2</v>
      </c>
      <c r="AC14">
        <f t="shared" ref="AC14:AC17" si="14">(1-AB14)/AB14*0.0035</f>
        <v>8.6028570577170713E-2</v>
      </c>
      <c r="AD14">
        <f t="shared" ref="AD14:AD17" si="15">MIN(AC14/(Z14/200000),1)</f>
        <v>1</v>
      </c>
      <c r="AE14">
        <f t="shared" ref="AE14:AE17" si="16">0.8*AB14/AD14</f>
        <v>3.1274932481877293E-2</v>
      </c>
      <c r="AF14">
        <f t="shared" ref="AF14:AF17" si="17">AE14*(Y14/Z14)</f>
        <v>1.3777503295981188E-3</v>
      </c>
      <c r="AG14">
        <f t="shared" ref="AG14:AG17" si="18">AF14*(X14/100)*C14*10000</f>
        <v>7.7016243424534849</v>
      </c>
      <c r="AH14" s="72">
        <f>T14+W14+(W13+W15)/2</f>
        <v>33.828000000000003</v>
      </c>
      <c r="AI14" s="73">
        <f>AH14/U14</f>
        <v>1.0075313484413004</v>
      </c>
    </row>
    <row r="15" spans="1:35" x14ac:dyDescent="0.35">
      <c r="A15" s="228"/>
      <c r="B15" s="63" t="s">
        <v>13</v>
      </c>
      <c r="C15" s="16">
        <v>2.6</v>
      </c>
      <c r="D15" s="16">
        <v>25</v>
      </c>
      <c r="E15" s="16">
        <v>6</v>
      </c>
      <c r="F15" s="16" t="s">
        <v>150</v>
      </c>
      <c r="G15" s="34">
        <v>21</v>
      </c>
      <c r="H15" s="16" t="s">
        <v>150</v>
      </c>
      <c r="I15" s="34">
        <v>21</v>
      </c>
      <c r="J15" s="16"/>
      <c r="K15" s="16"/>
      <c r="L15" s="16">
        <v>193</v>
      </c>
      <c r="M15" s="34">
        <f t="shared" si="10"/>
        <v>24.381667381511114</v>
      </c>
      <c r="N15" s="17">
        <f t="shared" si="0"/>
        <v>0.86130286626436914</v>
      </c>
      <c r="O15" s="40">
        <f t="shared" si="1"/>
        <v>0.86130286626436914</v>
      </c>
      <c r="P15" s="232"/>
      <c r="Q15" s="233"/>
      <c r="R15" s="228"/>
      <c r="S15" s="63" t="s">
        <v>13</v>
      </c>
      <c r="W15" s="77">
        <v>9</v>
      </c>
      <c r="X15">
        <f t="shared" si="11"/>
        <v>18.5</v>
      </c>
      <c r="Y15">
        <v>20</v>
      </c>
      <c r="Z15">
        <v>454</v>
      </c>
      <c r="AA15">
        <f t="shared" si="12"/>
        <v>0.10844524358037871</v>
      </c>
      <c r="AB15">
        <f t="shared" si="13"/>
        <v>0.14383156173604528</v>
      </c>
      <c r="AC15">
        <f t="shared" si="14"/>
        <v>2.0834019305325205E-2</v>
      </c>
      <c r="AD15">
        <f t="shared" si="15"/>
        <v>1</v>
      </c>
      <c r="AE15">
        <f t="shared" si="16"/>
        <v>0.11506524938883622</v>
      </c>
      <c r="AF15">
        <f t="shared" si="17"/>
        <v>5.0689537175698778E-3</v>
      </c>
      <c r="AG15">
        <f t="shared" si="18"/>
        <v>24.381667381511114</v>
      </c>
    </row>
    <row r="16" spans="1:35" x14ac:dyDescent="0.35">
      <c r="A16" s="228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32">
        <v>10</v>
      </c>
      <c r="H16" s="18" t="s">
        <v>37</v>
      </c>
      <c r="I16" s="32">
        <v>10</v>
      </c>
      <c r="J16" s="10" t="s">
        <v>24</v>
      </c>
      <c r="K16" s="10" t="s">
        <v>24</v>
      </c>
      <c r="L16" s="10">
        <v>65</v>
      </c>
      <c r="M16" s="32">
        <f t="shared" si="10"/>
        <v>6.7517113107979778</v>
      </c>
      <c r="N16" s="11">
        <f t="shared" si="0"/>
        <v>1.4811059803470936</v>
      </c>
      <c r="O16" s="37">
        <f t="shared" si="1"/>
        <v>1.4811059803470936</v>
      </c>
      <c r="P16" s="234"/>
      <c r="Q16" s="235"/>
      <c r="R16" s="228"/>
      <c r="S16" s="64" t="s">
        <v>52</v>
      </c>
      <c r="T16" s="72">
        <f>G16+(G17+G15)/2</f>
        <v>31</v>
      </c>
      <c r="U16" s="72">
        <f>M16+(M17+M15)/2</f>
        <v>30.864677696053093</v>
      </c>
      <c r="V16" s="73">
        <f>T16/U16</f>
        <v>1.0043843744386227</v>
      </c>
      <c r="W16" s="77">
        <v>0</v>
      </c>
      <c r="X16">
        <f t="shared" si="11"/>
        <v>21.5</v>
      </c>
      <c r="Y16">
        <v>20</v>
      </c>
      <c r="Z16">
        <v>454</v>
      </c>
      <c r="AA16">
        <f t="shared" si="12"/>
        <v>2.7041644131963222E-2</v>
      </c>
      <c r="AB16">
        <f t="shared" si="13"/>
        <v>3.4271879864739285E-2</v>
      </c>
      <c r="AC16">
        <f t="shared" si="14"/>
        <v>9.862454098851417E-2</v>
      </c>
      <c r="AD16">
        <f t="shared" si="15"/>
        <v>1</v>
      </c>
      <c r="AE16">
        <f t="shared" si="16"/>
        <v>2.7417503891791428E-2</v>
      </c>
      <c r="AF16">
        <f t="shared" si="17"/>
        <v>1.2078195547044683E-3</v>
      </c>
      <c r="AG16">
        <f t="shared" si="18"/>
        <v>6.7517113107979778</v>
      </c>
      <c r="AH16" s="72">
        <f>T16+W16+(W15+W17)/2</f>
        <v>35.5</v>
      </c>
      <c r="AI16" s="73">
        <f>AH16/U16</f>
        <v>1.1501821062119713</v>
      </c>
    </row>
    <row r="17" spans="1:35" x14ac:dyDescent="0.35">
      <c r="A17" s="228"/>
      <c r="B17" s="63" t="s">
        <v>53</v>
      </c>
      <c r="C17" s="16">
        <v>2.6</v>
      </c>
      <c r="D17" s="16">
        <v>25</v>
      </c>
      <c r="E17" s="16">
        <v>6</v>
      </c>
      <c r="F17" s="39" t="s">
        <v>150</v>
      </c>
      <c r="G17" s="34">
        <v>21</v>
      </c>
      <c r="H17" s="39" t="s">
        <v>150</v>
      </c>
      <c r="I17" s="34">
        <v>21</v>
      </c>
      <c r="J17" s="16" t="s">
        <v>59</v>
      </c>
      <c r="K17" s="16">
        <v>11</v>
      </c>
      <c r="L17" s="16">
        <v>189</v>
      </c>
      <c r="M17" s="34">
        <f t="shared" si="10"/>
        <v>23.844265388999112</v>
      </c>
      <c r="N17" s="17">
        <f t="shared" si="0"/>
        <v>0.88071490806710473</v>
      </c>
      <c r="O17" s="40">
        <f t="shared" si="1"/>
        <v>0.88071490806710473</v>
      </c>
      <c r="P17" s="21">
        <f>K17/M17</f>
        <v>0.46132685660657868</v>
      </c>
      <c r="Q17" s="23" t="s">
        <v>63</v>
      </c>
      <c r="R17" s="228"/>
      <c r="S17" s="63" t="s">
        <v>53</v>
      </c>
      <c r="X17">
        <f t="shared" si="11"/>
        <v>18.5</v>
      </c>
      <c r="Y17">
        <v>20</v>
      </c>
      <c r="Z17">
        <v>454</v>
      </c>
      <c r="AA17">
        <f t="shared" si="12"/>
        <v>0.10619767376524133</v>
      </c>
      <c r="AB17">
        <f t="shared" si="13"/>
        <v>0.14066133688416832</v>
      </c>
      <c r="AC17">
        <f t="shared" si="14"/>
        <v>2.1382459370354042E-2</v>
      </c>
      <c r="AD17">
        <f t="shared" si="15"/>
        <v>1</v>
      </c>
      <c r="AE17">
        <f t="shared" si="16"/>
        <v>0.11252906950733466</v>
      </c>
      <c r="AF17">
        <f t="shared" si="17"/>
        <v>4.9572277316006462E-3</v>
      </c>
      <c r="AG17">
        <f t="shared" si="18"/>
        <v>23.844265388999112</v>
      </c>
    </row>
    <row r="18" spans="1:35" ht="15" thickBot="1" x14ac:dyDescent="0.4">
      <c r="A18" s="229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32">
        <v>10</v>
      </c>
      <c r="H18" s="10" t="s">
        <v>37</v>
      </c>
      <c r="I18" s="32">
        <v>10</v>
      </c>
      <c r="J18" s="10" t="s">
        <v>37</v>
      </c>
      <c r="K18" s="10">
        <v>10</v>
      </c>
      <c r="L18" s="10">
        <v>77</v>
      </c>
      <c r="M18" s="32">
        <f t="shared" si="10"/>
        <v>8.0191036982761119</v>
      </c>
      <c r="N18" s="11">
        <f t="shared" si="0"/>
        <v>1.24702215811846</v>
      </c>
      <c r="O18" s="37">
        <f t="shared" si="1"/>
        <v>1.24702215811846</v>
      </c>
      <c r="P18" s="22">
        <f>K18/M18</f>
        <v>1.24702215811846</v>
      </c>
      <c r="Q18" s="28" t="s">
        <v>64</v>
      </c>
      <c r="R18" s="229"/>
      <c r="S18" s="64" t="s">
        <v>54</v>
      </c>
      <c r="T18" s="72">
        <f>G18+G17/2</f>
        <v>20.5</v>
      </c>
      <c r="U18" s="72">
        <f>M18+M17/2</f>
        <v>19.941236392775668</v>
      </c>
      <c r="V18" s="73">
        <f>T18/U18</f>
        <v>1.0280205096724475</v>
      </c>
      <c r="X18">
        <f t="shared" ref="X18:X28" si="19">D18-E18-0.5</f>
        <v>21.5</v>
      </c>
      <c r="Y18">
        <v>20</v>
      </c>
      <c r="Z18">
        <v>454</v>
      </c>
      <c r="AA18">
        <f t="shared" ref="AA18:AA28" si="20">L18*10/(C18*X18*X18*Y18)</f>
        <v>3.2033947664017973E-2</v>
      </c>
      <c r="AB18">
        <f t="shared" ref="AB18" si="21">1.25*(1-SQRT(1-2*AA18))</f>
        <v>4.0705199899567918E-2</v>
      </c>
      <c r="AC18">
        <f t="shared" ref="AC18" si="22">(1-AB18)/AB18*0.0035</f>
        <v>8.2484100523656984E-2</v>
      </c>
      <c r="AD18">
        <f t="shared" ref="AD18" si="23">MIN(AC18/(Z18/200000),1)</f>
        <v>1</v>
      </c>
      <c r="AE18">
        <f t="shared" ref="AE18" si="24">0.8*AB18/AD18</f>
        <v>3.2564159919654334E-2</v>
      </c>
      <c r="AF18">
        <f t="shared" ref="AF18" si="25">AE18*(Y18/Z18)</f>
        <v>1.4345444898526138E-3</v>
      </c>
      <c r="AG18">
        <f t="shared" ref="AG18:AG28" si="26">AF18*(X18/100)*C18*10000</f>
        <v>8.0191036982761119</v>
      </c>
      <c r="AH18" s="72">
        <f>T18+W18+W17/2</f>
        <v>20.5</v>
      </c>
      <c r="AI18" s="73">
        <f>AH18/U18</f>
        <v>1.0280205096724475</v>
      </c>
    </row>
    <row r="19" spans="1:35" s="44" customFormat="1" ht="15" thickBot="1" x14ac:dyDescent="0.4">
      <c r="A19" s="43"/>
      <c r="B19" s="65"/>
      <c r="C19" s="57"/>
      <c r="D19" s="57"/>
      <c r="E19" s="57"/>
      <c r="F19" s="57"/>
      <c r="G19" s="58"/>
      <c r="H19" s="57"/>
      <c r="I19" s="58"/>
      <c r="J19" s="57"/>
      <c r="K19" s="57"/>
      <c r="L19" s="57"/>
      <c r="M19" s="58" t="e">
        <f t="shared" si="10"/>
        <v>#DIV/0!</v>
      </c>
      <c r="N19" s="57"/>
      <c r="O19" s="61"/>
      <c r="P19" s="240"/>
      <c r="Q19" s="241"/>
      <c r="R19" s="43"/>
      <c r="S19" s="65"/>
      <c r="X19" s="44">
        <f t="shared" si="19"/>
        <v>-0.5</v>
      </c>
      <c r="Y19" s="44">
        <v>20</v>
      </c>
      <c r="Z19" s="44">
        <v>454</v>
      </c>
      <c r="AA19" s="44" t="e">
        <f t="shared" si="20"/>
        <v>#DIV/0!</v>
      </c>
      <c r="AB19" s="44" t="e">
        <f t="shared" ref="AB19:AB61" si="27">1.25*(1-SQRT(1-2*AA19))</f>
        <v>#DIV/0!</v>
      </c>
      <c r="AC19" s="44" t="e">
        <f t="shared" ref="AC19:AC61" si="28">(1-AB19)/AB19*0.0035</f>
        <v>#DIV/0!</v>
      </c>
      <c r="AD19" s="44" t="e">
        <f t="shared" ref="AD19:AD61" si="29">MIN(AC19/(Z19/200000),1)</f>
        <v>#DIV/0!</v>
      </c>
      <c r="AE19" s="44" t="e">
        <f t="shared" ref="AE19:AE61" si="30">0.8*AB19/AD19</f>
        <v>#DIV/0!</v>
      </c>
      <c r="AF19" s="44" t="e">
        <f t="shared" ref="AF19:AF61" si="31">AE19*(Y19/Z19)</f>
        <v>#DIV/0!</v>
      </c>
      <c r="AG19" s="44" t="e">
        <f t="shared" si="26"/>
        <v>#DIV/0!</v>
      </c>
    </row>
    <row r="20" spans="1:35" x14ac:dyDescent="0.35">
      <c r="A20" s="227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32">
        <v>7.48</v>
      </c>
      <c r="H20" s="10" t="s">
        <v>146</v>
      </c>
      <c r="I20" s="32">
        <v>7.48</v>
      </c>
      <c r="J20" s="10" t="s">
        <v>24</v>
      </c>
      <c r="K20" s="10" t="s">
        <v>24</v>
      </c>
      <c r="L20" s="10">
        <v>69</v>
      </c>
      <c r="M20" s="32">
        <f t="shared" si="10"/>
        <v>8.4011044868400813</v>
      </c>
      <c r="N20" s="11">
        <f t="shared" ref="N20:N28" si="32">G20/M20</f>
        <v>0.89035912024627883</v>
      </c>
      <c r="O20" s="37">
        <f t="shared" ref="O20:O28" si="33">I20/M20</f>
        <v>0.89035912024627883</v>
      </c>
      <c r="P20" s="230"/>
      <c r="Q20" s="231"/>
      <c r="R20" s="227" t="s">
        <v>47</v>
      </c>
      <c r="S20" s="64" t="s">
        <v>2</v>
      </c>
      <c r="T20" s="72">
        <f>G21+G20/2</f>
        <v>24.43</v>
      </c>
      <c r="U20" s="72">
        <f>M21+M20/2</f>
        <v>21.018665289251601</v>
      </c>
      <c r="V20" s="73">
        <f>T20/U20</f>
        <v>1.1623002537888487</v>
      </c>
      <c r="X20">
        <f t="shared" si="19"/>
        <v>18.5</v>
      </c>
      <c r="Y20">
        <v>20</v>
      </c>
      <c r="Z20">
        <v>454</v>
      </c>
      <c r="AA20">
        <f t="shared" si="20"/>
        <v>4.326330738579897E-2</v>
      </c>
      <c r="AB20">
        <f t="shared" si="27"/>
        <v>5.5302479947590133E-2</v>
      </c>
      <c r="AC20">
        <f t="shared" si="28"/>
        <v>5.9788301054797752E-2</v>
      </c>
      <c r="AD20">
        <f t="shared" si="29"/>
        <v>1</v>
      </c>
      <c r="AE20">
        <f t="shared" si="30"/>
        <v>4.4241983958072106E-2</v>
      </c>
      <c r="AF20">
        <f t="shared" si="31"/>
        <v>1.9489860774481104E-3</v>
      </c>
      <c r="AG20">
        <f t="shared" si="26"/>
        <v>8.4011044868400813</v>
      </c>
      <c r="AH20" s="72">
        <f>T20+W20+W21/2</f>
        <v>24.43</v>
      </c>
      <c r="AI20" s="73">
        <f>AH20/U20</f>
        <v>1.1623002537888487</v>
      </c>
    </row>
    <row r="21" spans="1:35" x14ac:dyDescent="0.35">
      <c r="A21" s="228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34">
        <v>20.69</v>
      </c>
      <c r="H21" s="39" t="s">
        <v>57</v>
      </c>
      <c r="I21" s="34">
        <v>20.69</v>
      </c>
      <c r="J21" s="16" t="s">
        <v>24</v>
      </c>
      <c r="K21" s="16" t="s">
        <v>24</v>
      </c>
      <c r="L21" s="16">
        <v>135</v>
      </c>
      <c r="M21" s="34">
        <f t="shared" si="10"/>
        <v>16.818113045831559</v>
      </c>
      <c r="N21" s="17">
        <f t="shared" si="32"/>
        <v>1.2302212467960612</v>
      </c>
      <c r="O21" s="40">
        <f t="shared" si="33"/>
        <v>1.2302212467960612</v>
      </c>
      <c r="P21" s="232"/>
      <c r="Q21" s="233"/>
      <c r="R21" s="228"/>
      <c r="S21" s="63" t="s">
        <v>3</v>
      </c>
      <c r="X21">
        <f t="shared" si="19"/>
        <v>18.5</v>
      </c>
      <c r="Y21">
        <v>20</v>
      </c>
      <c r="Z21">
        <v>454</v>
      </c>
      <c r="AA21">
        <f t="shared" si="20"/>
        <v>8.4645601406997992E-2</v>
      </c>
      <c r="AB21">
        <f t="shared" si="27"/>
        <v>0.11070965263321436</v>
      </c>
      <c r="AC21">
        <f t="shared" si="28"/>
        <v>2.8114226192142835E-2</v>
      </c>
      <c r="AD21">
        <f t="shared" si="29"/>
        <v>1</v>
      </c>
      <c r="AE21">
        <f t="shared" si="30"/>
        <v>8.8567722106571489E-2</v>
      </c>
      <c r="AF21">
        <f t="shared" si="31"/>
        <v>3.9016617668093168E-3</v>
      </c>
      <c r="AG21">
        <f t="shared" si="26"/>
        <v>16.818113045831559</v>
      </c>
    </row>
    <row r="22" spans="1:35" x14ac:dyDescent="0.35">
      <c r="A22" s="228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32">
        <v>7.48</v>
      </c>
      <c r="H22" s="10" t="s">
        <v>146</v>
      </c>
      <c r="I22" s="32">
        <v>7.48</v>
      </c>
      <c r="J22" s="10" t="s">
        <v>24</v>
      </c>
      <c r="K22" s="10" t="s">
        <v>24</v>
      </c>
      <c r="L22" s="10">
        <v>15</v>
      </c>
      <c r="M22" s="32">
        <f t="shared" si="10"/>
        <v>1.794405205295335</v>
      </c>
      <c r="N22" s="11">
        <f t="shared" si="32"/>
        <v>4.168512205563343</v>
      </c>
      <c r="O22" s="37">
        <f t="shared" si="33"/>
        <v>4.168512205563343</v>
      </c>
      <c r="P22" s="232"/>
      <c r="Q22" s="233"/>
      <c r="R22" s="228"/>
      <c r="S22" s="64" t="s">
        <v>4</v>
      </c>
      <c r="T22" s="72">
        <f>G22+(G23+G21)/2</f>
        <v>27.525000000000002</v>
      </c>
      <c r="U22" s="72">
        <f>M22+(M23+M21)/2</f>
        <v>18.808687896465962</v>
      </c>
      <c r="V22" s="73">
        <f>T22/U22</f>
        <v>1.4634194661272348</v>
      </c>
      <c r="X22">
        <f t="shared" si="19"/>
        <v>18.5</v>
      </c>
      <c r="Y22">
        <v>20</v>
      </c>
      <c r="Z22">
        <v>454</v>
      </c>
      <c r="AA22">
        <f t="shared" si="20"/>
        <v>9.4050668229997761E-3</v>
      </c>
      <c r="AB22">
        <f t="shared" si="27"/>
        <v>1.1812144229266935E-2</v>
      </c>
      <c r="AC22">
        <f t="shared" si="28"/>
        <v>0.29280522046353402</v>
      </c>
      <c r="AD22">
        <f t="shared" si="29"/>
        <v>1</v>
      </c>
      <c r="AE22">
        <f t="shared" si="30"/>
        <v>9.4497153834135483E-3</v>
      </c>
      <c r="AF22">
        <f t="shared" si="31"/>
        <v>4.1628702129575107E-4</v>
      </c>
      <c r="AG22">
        <f t="shared" si="26"/>
        <v>1.794405205295335</v>
      </c>
      <c r="AH22" s="72">
        <f>T22+W22+(W21+W23)/2</f>
        <v>27.525000000000002</v>
      </c>
      <c r="AI22" s="73">
        <f>AH22/U22</f>
        <v>1.4634194661272348</v>
      </c>
    </row>
    <row r="23" spans="1:35" x14ac:dyDescent="0.35">
      <c r="A23" s="228"/>
      <c r="B23" s="63" t="s">
        <v>5</v>
      </c>
      <c r="C23" s="16">
        <v>2.33</v>
      </c>
      <c r="D23" s="16">
        <v>22</v>
      </c>
      <c r="E23" s="16">
        <v>3</v>
      </c>
      <c r="F23" s="16" t="s">
        <v>58</v>
      </c>
      <c r="G23" s="34">
        <v>19.399999999999999</v>
      </c>
      <c r="H23" s="16" t="s">
        <v>58</v>
      </c>
      <c r="I23" s="34">
        <v>19.399999999999999</v>
      </c>
      <c r="J23" s="16" t="s">
        <v>24</v>
      </c>
      <c r="K23" s="16" t="s">
        <v>24</v>
      </c>
      <c r="L23" s="16">
        <v>138</v>
      </c>
      <c r="M23" s="34">
        <f t="shared" si="10"/>
        <v>17.2104523365097</v>
      </c>
      <c r="N23" s="17">
        <f t="shared" si="32"/>
        <v>1.1272219707349274</v>
      </c>
      <c r="O23" s="40">
        <f t="shared" si="33"/>
        <v>1.1272219707349274</v>
      </c>
      <c r="P23" s="232"/>
      <c r="Q23" s="233"/>
      <c r="R23" s="228"/>
      <c r="S23" s="63" t="s">
        <v>5</v>
      </c>
      <c r="X23">
        <f t="shared" si="19"/>
        <v>18.5</v>
      </c>
      <c r="Y23">
        <v>20</v>
      </c>
      <c r="Z23">
        <v>454</v>
      </c>
      <c r="AA23">
        <f t="shared" si="20"/>
        <v>8.652661477159794E-2</v>
      </c>
      <c r="AB23">
        <f t="shared" si="27"/>
        <v>0.11329232920739188</v>
      </c>
      <c r="AC23">
        <f t="shared" si="28"/>
        <v>2.739353025475302E-2</v>
      </c>
      <c r="AD23">
        <f t="shared" si="29"/>
        <v>1</v>
      </c>
      <c r="AE23">
        <f t="shared" si="30"/>
        <v>9.0633863365913503E-2</v>
      </c>
      <c r="AF23">
        <f t="shared" si="31"/>
        <v>3.9926812055468509E-3</v>
      </c>
      <c r="AG23">
        <f t="shared" si="26"/>
        <v>17.2104523365097</v>
      </c>
    </row>
    <row r="24" spans="1:35" x14ac:dyDescent="0.35">
      <c r="A24" s="228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32">
        <v>10.46</v>
      </c>
      <c r="H24" s="10" t="s">
        <v>147</v>
      </c>
      <c r="I24" s="32">
        <v>10.46</v>
      </c>
      <c r="J24" s="10" t="s">
        <v>24</v>
      </c>
      <c r="K24" s="10" t="s">
        <v>24</v>
      </c>
      <c r="L24" s="10">
        <v>71</v>
      </c>
      <c r="M24" s="32">
        <f t="shared" si="10"/>
        <v>8.6504220483748444</v>
      </c>
      <c r="N24" s="11">
        <f t="shared" si="32"/>
        <v>1.2091895564754696</v>
      </c>
      <c r="O24" s="37">
        <f t="shared" si="33"/>
        <v>1.2091895564754696</v>
      </c>
      <c r="P24" s="232"/>
      <c r="Q24" s="233"/>
      <c r="R24" s="228"/>
      <c r="S24" s="64" t="s">
        <v>6</v>
      </c>
      <c r="T24" s="72">
        <f>G24+(G25+G23)/2</f>
        <v>29.86</v>
      </c>
      <c r="U24" s="72">
        <f>M24+(M25+M23)/2</f>
        <v>29.33490285544557</v>
      </c>
      <c r="V24" s="73">
        <f>T24/U24</f>
        <v>1.0179000812493557</v>
      </c>
      <c r="X24">
        <f t="shared" si="19"/>
        <v>18.5</v>
      </c>
      <c r="Y24">
        <v>20</v>
      </c>
      <c r="Z24">
        <v>454</v>
      </c>
      <c r="AA24">
        <f t="shared" si="20"/>
        <v>4.4517316295532273E-2</v>
      </c>
      <c r="AB24">
        <f t="shared" si="27"/>
        <v>5.694367837203021E-2</v>
      </c>
      <c r="AC24">
        <f t="shared" si="28"/>
        <v>5.7964241511295513E-2</v>
      </c>
      <c r="AD24">
        <f t="shared" si="29"/>
        <v>1</v>
      </c>
      <c r="AE24">
        <f t="shared" si="30"/>
        <v>4.5554942697624168E-2</v>
      </c>
      <c r="AF24">
        <f t="shared" si="31"/>
        <v>2.006825669498862E-3</v>
      </c>
      <c r="AG24">
        <f t="shared" si="26"/>
        <v>8.6504220483748444</v>
      </c>
      <c r="AH24" s="72">
        <f>T24+W24+(W23+W25)/2</f>
        <v>31.86</v>
      </c>
      <c r="AI24" s="73">
        <f>AH24/U24</f>
        <v>1.0860782514602971</v>
      </c>
    </row>
    <row r="25" spans="1:35" x14ac:dyDescent="0.35">
      <c r="A25" s="228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34">
        <v>19.399999999999999</v>
      </c>
      <c r="H25" s="16" t="s">
        <v>58</v>
      </c>
      <c r="I25" s="34">
        <v>19.399999999999999</v>
      </c>
      <c r="J25" s="16" t="s">
        <v>24</v>
      </c>
      <c r="K25" s="16" t="s">
        <v>24</v>
      </c>
      <c r="L25" s="16">
        <v>190</v>
      </c>
      <c r="M25" s="34">
        <f t="shared" si="10"/>
        <v>24.158509277631754</v>
      </c>
      <c r="N25" s="17">
        <f t="shared" si="32"/>
        <v>0.80302968105579109</v>
      </c>
      <c r="O25" s="40">
        <f t="shared" si="33"/>
        <v>0.80302968105579109</v>
      </c>
      <c r="P25" s="232"/>
      <c r="Q25" s="233"/>
      <c r="R25" s="228"/>
      <c r="S25" s="63" t="s">
        <v>7</v>
      </c>
      <c r="W25" s="77">
        <v>4</v>
      </c>
      <c r="X25">
        <f t="shared" si="19"/>
        <v>18.5</v>
      </c>
      <c r="Y25">
        <v>20</v>
      </c>
      <c r="Z25">
        <v>454</v>
      </c>
      <c r="AA25">
        <f t="shared" si="20"/>
        <v>0.11913084642466383</v>
      </c>
      <c r="AB25">
        <f t="shared" si="27"/>
        <v>0.15902974150395571</v>
      </c>
      <c r="AC25">
        <f t="shared" si="28"/>
        <v>1.8508461856884432E-2</v>
      </c>
      <c r="AD25">
        <f t="shared" si="29"/>
        <v>1</v>
      </c>
      <c r="AE25">
        <f t="shared" si="30"/>
        <v>0.12722379320316457</v>
      </c>
      <c r="AF25">
        <f t="shared" si="31"/>
        <v>5.6045723878046065E-3</v>
      </c>
      <c r="AG25">
        <f t="shared" si="26"/>
        <v>24.158509277631754</v>
      </c>
    </row>
    <row r="26" spans="1:35" x14ac:dyDescent="0.35">
      <c r="A26" s="228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32">
        <v>10.46</v>
      </c>
      <c r="H26" s="10" t="s">
        <v>147</v>
      </c>
      <c r="I26" s="32">
        <v>10.46</v>
      </c>
      <c r="J26" s="10" t="s">
        <v>24</v>
      </c>
      <c r="K26" s="10" t="s">
        <v>24</v>
      </c>
      <c r="L26" s="10">
        <v>62</v>
      </c>
      <c r="M26" s="32">
        <f t="shared" si="10"/>
        <v>7.5311772942166835</v>
      </c>
      <c r="N26" s="11">
        <f t="shared" si="32"/>
        <v>1.3888930762568037</v>
      </c>
      <c r="O26" s="37">
        <f t="shared" si="33"/>
        <v>1.3888930762568037</v>
      </c>
      <c r="P26" s="232"/>
      <c r="Q26" s="233"/>
      <c r="R26" s="228"/>
      <c r="S26" s="64" t="s">
        <v>8</v>
      </c>
      <c r="T26" s="72">
        <f>G26+(G27+G25)/2</f>
        <v>29.86</v>
      </c>
      <c r="U26" s="72">
        <f>M26+(M27+M25)/2</f>
        <v>30.336561039371496</v>
      </c>
      <c r="V26" s="73">
        <f>T26/U26</f>
        <v>0.98429086807983923</v>
      </c>
      <c r="X26">
        <f t="shared" si="19"/>
        <v>18.5</v>
      </c>
      <c r="Y26">
        <v>20</v>
      </c>
      <c r="Z26">
        <v>454</v>
      </c>
      <c r="AA26">
        <f t="shared" si="20"/>
        <v>3.8874276201732408E-2</v>
      </c>
      <c r="AB26">
        <f t="shared" si="27"/>
        <v>4.9575955393434262E-2</v>
      </c>
      <c r="AC26">
        <f t="shared" si="28"/>
        <v>6.7098740301100329E-2</v>
      </c>
      <c r="AD26">
        <f t="shared" si="29"/>
        <v>1</v>
      </c>
      <c r="AE26">
        <f t="shared" si="30"/>
        <v>3.966076431474741E-2</v>
      </c>
      <c r="AF26">
        <f t="shared" si="31"/>
        <v>1.747170234129842E-3</v>
      </c>
      <c r="AG26">
        <f t="shared" si="26"/>
        <v>7.5311772942166835</v>
      </c>
      <c r="AH26" s="72">
        <f>T26+W26+(W25+W27)/2</f>
        <v>31.86</v>
      </c>
      <c r="AI26" s="73">
        <f>AH26/U26</f>
        <v>1.0502179188554479</v>
      </c>
    </row>
    <row r="27" spans="1:35" x14ac:dyDescent="0.35">
      <c r="A27" s="228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34">
        <v>19.399999999999999</v>
      </c>
      <c r="H27" s="16" t="s">
        <v>58</v>
      </c>
      <c r="I27" s="34">
        <v>19.399999999999999</v>
      </c>
      <c r="J27" s="16" t="s">
        <v>24</v>
      </c>
      <c r="K27" s="16" t="s">
        <v>24</v>
      </c>
      <c r="L27" s="16">
        <v>170</v>
      </c>
      <c r="M27" s="34">
        <f t="shared" si="10"/>
        <v>21.452258212677869</v>
      </c>
      <c r="N27" s="17">
        <f t="shared" si="32"/>
        <v>0.90433369800364305</v>
      </c>
      <c r="O27" s="40">
        <f t="shared" si="33"/>
        <v>0.90433369800364305</v>
      </c>
      <c r="P27" s="232"/>
      <c r="Q27" s="233"/>
      <c r="R27" s="228"/>
      <c r="S27" s="63" t="s">
        <v>9</v>
      </c>
      <c r="X27">
        <f t="shared" si="19"/>
        <v>18.5</v>
      </c>
      <c r="Y27">
        <v>20</v>
      </c>
      <c r="Z27">
        <v>454</v>
      </c>
      <c r="AA27">
        <f t="shared" si="20"/>
        <v>0.1065907573273308</v>
      </c>
      <c r="AB27">
        <f t="shared" si="27"/>
        <v>0.14121513206930392</v>
      </c>
      <c r="AC27">
        <f t="shared" si="28"/>
        <v>2.1284879274002386E-2</v>
      </c>
      <c r="AD27">
        <f t="shared" si="29"/>
        <v>1</v>
      </c>
      <c r="AE27">
        <f t="shared" si="30"/>
        <v>0.11297210565544313</v>
      </c>
      <c r="AF27">
        <f t="shared" si="31"/>
        <v>4.9767447425305344E-3</v>
      </c>
      <c r="AG27">
        <f t="shared" si="26"/>
        <v>21.452258212677869</v>
      </c>
    </row>
    <row r="28" spans="1:35" x14ac:dyDescent="0.35">
      <c r="A28" s="228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32">
        <v>10.46</v>
      </c>
      <c r="H28" s="10" t="s">
        <v>147</v>
      </c>
      <c r="I28" s="32">
        <v>10.46</v>
      </c>
      <c r="J28" s="10" t="s">
        <v>24</v>
      </c>
      <c r="K28" s="10" t="s">
        <v>24</v>
      </c>
      <c r="L28" s="10">
        <v>54</v>
      </c>
      <c r="M28" s="32">
        <f t="shared" si="10"/>
        <v>6.5420288344960795</v>
      </c>
      <c r="N28" s="11">
        <f t="shared" si="32"/>
        <v>1.598892371865511</v>
      </c>
      <c r="O28" s="37">
        <f t="shared" si="33"/>
        <v>1.598892371865511</v>
      </c>
      <c r="P28" s="234"/>
      <c r="Q28" s="235"/>
      <c r="R28" s="228"/>
      <c r="S28" s="64" t="s">
        <v>10</v>
      </c>
      <c r="T28" s="72">
        <f>G28+G27/2</f>
        <v>20.16</v>
      </c>
      <c r="U28" s="72">
        <f>M28+M27/2</f>
        <v>17.268157940835014</v>
      </c>
      <c r="V28" s="73">
        <f>T28/U28</f>
        <v>1.1674667366996037</v>
      </c>
      <c r="X28">
        <f t="shared" si="19"/>
        <v>18.5</v>
      </c>
      <c r="Y28">
        <v>20</v>
      </c>
      <c r="Z28">
        <v>454</v>
      </c>
      <c r="AA28">
        <f t="shared" si="20"/>
        <v>3.3858240562799194E-2</v>
      </c>
      <c r="AB28">
        <f t="shared" si="27"/>
        <v>4.306462549097001E-2</v>
      </c>
      <c r="AC28">
        <f t="shared" si="28"/>
        <v>7.7773201847160994E-2</v>
      </c>
      <c r="AD28">
        <f t="shared" si="29"/>
        <v>1</v>
      </c>
      <c r="AE28">
        <f t="shared" si="30"/>
        <v>3.4451700392776008E-2</v>
      </c>
      <c r="AF28">
        <f t="shared" si="31"/>
        <v>1.5176960525451987E-3</v>
      </c>
      <c r="AG28">
        <f t="shared" si="26"/>
        <v>6.5420288344960795</v>
      </c>
      <c r="AH28" s="72">
        <f>T28+W28+W27/2</f>
        <v>20.16</v>
      </c>
      <c r="AI28" s="73">
        <f>AH28/U28</f>
        <v>1.1674667366996037</v>
      </c>
    </row>
    <row r="29" spans="1:35" s="44" customFormat="1" ht="15" thickBot="1" x14ac:dyDescent="0.4">
      <c r="A29" s="43"/>
      <c r="B29" s="65"/>
      <c r="C29" s="57"/>
      <c r="D29" s="57"/>
      <c r="E29" s="57"/>
      <c r="F29" s="57"/>
      <c r="G29" s="58"/>
      <c r="H29" s="57"/>
      <c r="I29" s="58"/>
      <c r="J29" s="57"/>
      <c r="K29" s="57"/>
      <c r="L29" s="57"/>
      <c r="M29" s="58">
        <f t="shared" si="10"/>
        <v>0</v>
      </c>
      <c r="N29" s="57"/>
      <c r="O29" s="61"/>
      <c r="P29" s="50"/>
      <c r="Q29" s="51"/>
      <c r="R29" s="43"/>
      <c r="S29" s="65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35" x14ac:dyDescent="0.35">
      <c r="A30" s="227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32">
        <v>5.9</v>
      </c>
      <c r="H30" s="10" t="s">
        <v>23</v>
      </c>
      <c r="I30" s="32">
        <v>5.9</v>
      </c>
      <c r="J30" s="10" t="s">
        <v>60</v>
      </c>
      <c r="K30" s="10">
        <v>5.9</v>
      </c>
      <c r="L30" s="10">
        <v>42</v>
      </c>
      <c r="M30" s="32">
        <f t="shared" si="10"/>
        <v>4.3456242312266733</v>
      </c>
      <c r="N30" s="11">
        <f t="shared" ref="N30:N38" si="34">G30/M30</f>
        <v>1.357687569395424</v>
      </c>
      <c r="O30" s="37">
        <f t="shared" ref="O30:O38" si="35">I30/M30</f>
        <v>1.357687569395424</v>
      </c>
      <c r="P30" s="24">
        <f>K30/M30</f>
        <v>1.357687569395424</v>
      </c>
      <c r="Q30" s="25" t="s">
        <v>65</v>
      </c>
      <c r="R30" s="227" t="s">
        <v>49</v>
      </c>
      <c r="S30" s="64" t="s">
        <v>2</v>
      </c>
      <c r="T30" s="72">
        <f>G31+G30/2</f>
        <v>23.64</v>
      </c>
      <c r="U30" s="72">
        <f>M31+M30/2</f>
        <v>8.8381924773118623</v>
      </c>
      <c r="V30" s="73">
        <f>T30/U30</f>
        <v>2.674755054349089</v>
      </c>
      <c r="X30">
        <f t="shared" ref="X30:X49" si="36">D30-E30-0.5</f>
        <v>21.5</v>
      </c>
      <c r="Y30">
        <v>20</v>
      </c>
      <c r="Z30">
        <v>454</v>
      </c>
      <c r="AA30">
        <f t="shared" ref="AA30:AA49" si="37">L30*10/(C30*X30*X30*Y30)</f>
        <v>1.949783782905503E-2</v>
      </c>
      <c r="AB30">
        <f t="shared" ref="AB30:AB38" si="38">1.25*(1-SQRT(1-2*AA30))</f>
        <v>2.4614649677823508E-2</v>
      </c>
      <c r="AC30">
        <f t="shared" ref="AC30:AC38" si="39">(1-AB30)/AB30*0.0035</f>
        <v>0.13869174539596696</v>
      </c>
      <c r="AD30">
        <f t="shared" ref="AD30:AD38" si="40">MIN(AC30/(Z30/200000),1)</f>
        <v>1</v>
      </c>
      <c r="AE30">
        <f t="shared" ref="AE30:AE38" si="41">0.8*AB30/AD30</f>
        <v>1.9691719742258806E-2</v>
      </c>
      <c r="AF30">
        <f t="shared" ref="AF30:AF38" si="42">AE30*(Y30/Z30)</f>
        <v>8.674766406281413E-4</v>
      </c>
      <c r="AG30">
        <f t="shared" ref="AG30:AG49" si="43">AF30*(X30/100)*C30*10000</f>
        <v>4.3456242312266733</v>
      </c>
      <c r="AH30" s="72">
        <f>T30+W30+W31/2</f>
        <v>23.64</v>
      </c>
      <c r="AI30" s="73">
        <f>AH30/U30</f>
        <v>2.674755054349089</v>
      </c>
    </row>
    <row r="31" spans="1:35" x14ac:dyDescent="0.35">
      <c r="A31" s="228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34">
        <v>20.69</v>
      </c>
      <c r="H31" s="39" t="s">
        <v>57</v>
      </c>
      <c r="I31" s="34">
        <v>20.69</v>
      </c>
      <c r="J31" s="16" t="s">
        <v>24</v>
      </c>
      <c r="K31" s="16" t="s">
        <v>24</v>
      </c>
      <c r="L31" s="16">
        <v>55</v>
      </c>
      <c r="M31" s="34">
        <f t="shared" si="10"/>
        <v>6.6653803616985252</v>
      </c>
      <c r="N31" s="17">
        <f t="shared" si="34"/>
        <v>3.104098922679877</v>
      </c>
      <c r="O31" s="40">
        <f t="shared" si="35"/>
        <v>3.104098922679877</v>
      </c>
      <c r="P31" s="230"/>
      <c r="Q31" s="231"/>
      <c r="R31" s="228"/>
      <c r="S31" s="63" t="s">
        <v>3</v>
      </c>
      <c r="X31">
        <f t="shared" si="36"/>
        <v>18.5</v>
      </c>
      <c r="Y31">
        <v>20</v>
      </c>
      <c r="Z31">
        <v>454</v>
      </c>
      <c r="AA31">
        <f t="shared" si="37"/>
        <v>3.4485245017665846E-2</v>
      </c>
      <c r="AB31">
        <f t="shared" si="38"/>
        <v>4.3876619362764324E-2</v>
      </c>
      <c r="AC31">
        <f t="shared" si="39"/>
        <v>7.6269135608707767E-2</v>
      </c>
      <c r="AD31">
        <f t="shared" si="40"/>
        <v>1</v>
      </c>
      <c r="AE31">
        <f t="shared" si="41"/>
        <v>3.5101295490211459E-2</v>
      </c>
      <c r="AF31">
        <f t="shared" si="42"/>
        <v>1.5463125766612979E-3</v>
      </c>
      <c r="AG31">
        <f t="shared" si="43"/>
        <v>6.6653803616985252</v>
      </c>
    </row>
    <row r="32" spans="1:35" x14ac:dyDescent="0.35">
      <c r="A32" s="228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32">
        <v>5.9</v>
      </c>
      <c r="H32" s="10" t="s">
        <v>23</v>
      </c>
      <c r="I32" s="32">
        <v>5.9</v>
      </c>
      <c r="J32" s="10" t="s">
        <v>24</v>
      </c>
      <c r="K32" s="10" t="s">
        <v>24</v>
      </c>
      <c r="L32" s="10">
        <v>5</v>
      </c>
      <c r="M32" s="32">
        <f t="shared" si="10"/>
        <v>0.51283848342620841</v>
      </c>
      <c r="N32" s="11">
        <f t="shared" si="34"/>
        <v>11.504596848081396</v>
      </c>
      <c r="O32" s="37">
        <f t="shared" si="35"/>
        <v>11.504596848081396</v>
      </c>
      <c r="P32" s="232"/>
      <c r="Q32" s="233"/>
      <c r="R32" s="228"/>
      <c r="S32" s="64" t="s">
        <v>4</v>
      </c>
      <c r="T32" s="72">
        <f>G32+(G33+G31)/2</f>
        <v>25.945</v>
      </c>
      <c r="U32" s="72">
        <f>M32+(M33+M31)/2</f>
        <v>7.178218845124734</v>
      </c>
      <c r="V32" s="73">
        <f>T32/U32</f>
        <v>3.6144063812739833</v>
      </c>
      <c r="X32">
        <f t="shared" si="36"/>
        <v>21.5</v>
      </c>
      <c r="Y32">
        <v>20</v>
      </c>
      <c r="Z32">
        <v>454</v>
      </c>
      <c r="AA32">
        <f t="shared" si="37"/>
        <v>2.3211711701255988E-3</v>
      </c>
      <c r="AB32">
        <f t="shared" si="38"/>
        <v>2.9048391989656974E-3</v>
      </c>
      <c r="AC32">
        <f t="shared" si="39"/>
        <v>1.201385971397734</v>
      </c>
      <c r="AD32">
        <f t="shared" si="40"/>
        <v>1</v>
      </c>
      <c r="AE32">
        <f t="shared" si="41"/>
        <v>2.3238713591725579E-3</v>
      </c>
      <c r="AF32">
        <f t="shared" si="42"/>
        <v>1.0237318762874706E-4</v>
      </c>
      <c r="AG32">
        <f t="shared" si="43"/>
        <v>0.51283848342620841</v>
      </c>
      <c r="AH32" s="72">
        <f>T32+W32+(W31+W33)/2</f>
        <v>25.945</v>
      </c>
      <c r="AI32" s="73">
        <f>AH32/U32</f>
        <v>3.6144063812739833</v>
      </c>
    </row>
    <row r="33" spans="1:35" x14ac:dyDescent="0.35">
      <c r="A33" s="228"/>
      <c r="B33" s="63" t="s">
        <v>5</v>
      </c>
      <c r="C33" s="16">
        <v>2.33</v>
      </c>
      <c r="D33" s="16">
        <v>25</v>
      </c>
      <c r="E33" s="16">
        <v>6</v>
      </c>
      <c r="F33" s="16" t="s">
        <v>58</v>
      </c>
      <c r="G33" s="34">
        <v>19.399999999999999</v>
      </c>
      <c r="H33" s="16" t="s">
        <v>58</v>
      </c>
      <c r="I33" s="34">
        <v>19.399999999999999</v>
      </c>
      <c r="J33" s="16" t="s">
        <v>24</v>
      </c>
      <c r="K33" s="16" t="s">
        <v>24</v>
      </c>
      <c r="L33" s="16">
        <v>55</v>
      </c>
      <c r="M33" s="34">
        <f t="shared" si="10"/>
        <v>6.6653803616985252</v>
      </c>
      <c r="N33" s="17">
        <f t="shared" si="34"/>
        <v>2.9105615804731566</v>
      </c>
      <c r="O33" s="40">
        <f t="shared" si="35"/>
        <v>2.9105615804731566</v>
      </c>
      <c r="P33" s="234"/>
      <c r="Q33" s="235"/>
      <c r="R33" s="228"/>
      <c r="S33" s="63" t="s">
        <v>5</v>
      </c>
      <c r="X33">
        <f t="shared" si="36"/>
        <v>18.5</v>
      </c>
      <c r="Y33">
        <v>20</v>
      </c>
      <c r="Z33">
        <v>454</v>
      </c>
      <c r="AA33">
        <f t="shared" si="37"/>
        <v>3.4485245017665846E-2</v>
      </c>
      <c r="AB33">
        <f t="shared" si="38"/>
        <v>4.3876619362764324E-2</v>
      </c>
      <c r="AC33">
        <f t="shared" si="39"/>
        <v>7.6269135608707767E-2</v>
      </c>
      <c r="AD33">
        <f t="shared" si="40"/>
        <v>1</v>
      </c>
      <c r="AE33">
        <f t="shared" si="41"/>
        <v>3.5101295490211459E-2</v>
      </c>
      <c r="AF33">
        <f t="shared" si="42"/>
        <v>1.5463125766612979E-3</v>
      </c>
      <c r="AG33">
        <f t="shared" si="43"/>
        <v>6.6653803616985252</v>
      </c>
    </row>
    <row r="34" spans="1:35" x14ac:dyDescent="0.35">
      <c r="A34" s="228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32">
        <v>9</v>
      </c>
      <c r="H34" s="10" t="s">
        <v>29</v>
      </c>
      <c r="I34" s="32">
        <v>9</v>
      </c>
      <c r="J34" s="10" t="s">
        <v>66</v>
      </c>
      <c r="K34" s="10">
        <v>9</v>
      </c>
      <c r="L34" s="10">
        <v>48</v>
      </c>
      <c r="M34" s="32">
        <f t="shared" si="10"/>
        <v>4.9735741747263607</v>
      </c>
      <c r="N34" s="11">
        <f t="shared" si="34"/>
        <v>1.8095638435904433</v>
      </c>
      <c r="O34" s="37">
        <f t="shared" si="35"/>
        <v>1.8095638435904433</v>
      </c>
      <c r="P34" s="26">
        <f>K34/M34</f>
        <v>1.8095638435904433</v>
      </c>
      <c r="Q34" s="27" t="s">
        <v>61</v>
      </c>
      <c r="R34" s="228"/>
      <c r="S34" s="64" t="s">
        <v>6</v>
      </c>
      <c r="T34" s="72">
        <f>G34+(G35+G33)/2</f>
        <v>28.4</v>
      </c>
      <c r="U34" s="72">
        <f>M34+(M35+M33)/2</f>
        <v>13.824400221078969</v>
      </c>
      <c r="V34" s="73">
        <f>T34/U34</f>
        <v>2.0543386726244122</v>
      </c>
      <c r="X34">
        <f t="shared" si="36"/>
        <v>21.5</v>
      </c>
      <c r="Y34">
        <v>20</v>
      </c>
      <c r="Z34">
        <v>454</v>
      </c>
      <c r="AA34">
        <f t="shared" si="37"/>
        <v>2.2283243233205748E-2</v>
      </c>
      <c r="AB34">
        <f t="shared" si="38"/>
        <v>2.8171507577175459E-2</v>
      </c>
      <c r="AC34">
        <f t="shared" si="39"/>
        <v>0.12073900248901477</v>
      </c>
      <c r="AD34">
        <f t="shared" si="40"/>
        <v>1</v>
      </c>
      <c r="AE34">
        <f t="shared" si="41"/>
        <v>2.2537206061740367E-2</v>
      </c>
      <c r="AF34">
        <f t="shared" si="42"/>
        <v>9.9282846086961966E-4</v>
      </c>
      <c r="AG34">
        <f t="shared" si="43"/>
        <v>4.9735741747263607</v>
      </c>
      <c r="AH34" s="72">
        <f>T34+W34+(W33+W35)/2</f>
        <v>28.4</v>
      </c>
      <c r="AI34" s="73">
        <f>AH34/U34</f>
        <v>2.0543386726244122</v>
      </c>
    </row>
    <row r="35" spans="1:35" x14ac:dyDescent="0.35">
      <c r="A35" s="228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34">
        <v>19.399999999999999</v>
      </c>
      <c r="H35" s="16" t="s">
        <v>58</v>
      </c>
      <c r="I35" s="34">
        <v>19.399999999999999</v>
      </c>
      <c r="J35" s="16" t="s">
        <v>67</v>
      </c>
      <c r="K35" s="16">
        <v>19.399999999999999</v>
      </c>
      <c r="L35" s="16">
        <v>90</v>
      </c>
      <c r="M35" s="34">
        <f t="shared" si="10"/>
        <v>11.036271731006691</v>
      </c>
      <c r="N35" s="17">
        <f t="shared" si="34"/>
        <v>1.7578400090943027</v>
      </c>
      <c r="O35" s="40">
        <f t="shared" si="35"/>
        <v>1.7578400090943027</v>
      </c>
      <c r="P35" s="47">
        <f>K35/M35</f>
        <v>1.7578400090943027</v>
      </c>
      <c r="Q35" s="48" t="s">
        <v>68</v>
      </c>
      <c r="R35" s="228"/>
      <c r="S35" s="63" t="s">
        <v>7</v>
      </c>
      <c r="X35">
        <f t="shared" si="36"/>
        <v>18.5</v>
      </c>
      <c r="Y35">
        <v>20</v>
      </c>
      <c r="Z35">
        <v>454</v>
      </c>
      <c r="AA35">
        <f t="shared" si="37"/>
        <v>5.6430400937998657E-2</v>
      </c>
      <c r="AB35">
        <f t="shared" si="38"/>
        <v>7.2649161435405368E-2</v>
      </c>
      <c r="AC35">
        <f t="shared" si="39"/>
        <v>4.4676743280264275E-2</v>
      </c>
      <c r="AD35">
        <f t="shared" si="40"/>
        <v>1</v>
      </c>
      <c r="AE35">
        <f t="shared" si="41"/>
        <v>5.8119329148324295E-2</v>
      </c>
      <c r="AF35">
        <f t="shared" si="42"/>
        <v>2.5603228699702333E-3</v>
      </c>
      <c r="AG35">
        <f t="shared" si="43"/>
        <v>11.036271731006691</v>
      </c>
    </row>
    <row r="36" spans="1:35" x14ac:dyDescent="0.35">
      <c r="A36" s="228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32">
        <v>9</v>
      </c>
      <c r="H36" s="10" t="s">
        <v>29</v>
      </c>
      <c r="I36" s="32">
        <v>9</v>
      </c>
      <c r="J36" s="10" t="s">
        <v>24</v>
      </c>
      <c r="K36" s="10" t="s">
        <v>24</v>
      </c>
      <c r="L36" s="10">
        <v>42</v>
      </c>
      <c r="M36" s="32">
        <f t="shared" si="10"/>
        <v>4.3456242312266733</v>
      </c>
      <c r="N36" s="11">
        <f t="shared" si="34"/>
        <v>2.0710488346709859</v>
      </c>
      <c r="O36" s="37">
        <f t="shared" si="35"/>
        <v>2.0710488346709859</v>
      </c>
      <c r="P36" s="230"/>
      <c r="Q36" s="231"/>
      <c r="R36" s="228"/>
      <c r="S36" s="64" t="s">
        <v>8</v>
      </c>
      <c r="T36" s="72">
        <f>G36+(G37+G35)/2</f>
        <v>28.4</v>
      </c>
      <c r="U36" s="72">
        <f>M36+(M37+M35)/2</f>
        <v>13.691359275651749</v>
      </c>
      <c r="V36" s="73">
        <f>T36/U36</f>
        <v>2.0743009827012284</v>
      </c>
      <c r="X36">
        <f t="shared" si="36"/>
        <v>21.5</v>
      </c>
      <c r="Y36">
        <v>20</v>
      </c>
      <c r="Z36">
        <v>454</v>
      </c>
      <c r="AA36">
        <f t="shared" si="37"/>
        <v>1.949783782905503E-2</v>
      </c>
      <c r="AB36">
        <f t="shared" si="38"/>
        <v>2.4614649677823508E-2</v>
      </c>
      <c r="AC36">
        <f t="shared" si="39"/>
        <v>0.13869174539596696</v>
      </c>
      <c r="AD36">
        <f t="shared" si="40"/>
        <v>1</v>
      </c>
      <c r="AE36">
        <f t="shared" si="41"/>
        <v>1.9691719742258806E-2</v>
      </c>
      <c r="AF36">
        <f t="shared" si="42"/>
        <v>8.674766406281413E-4</v>
      </c>
      <c r="AG36">
        <f t="shared" si="43"/>
        <v>4.3456242312266733</v>
      </c>
      <c r="AH36" s="72">
        <f>T36+W36+(W35+W37)/2</f>
        <v>28.4</v>
      </c>
      <c r="AI36" s="73">
        <f>AH36/U36</f>
        <v>2.0743009827012284</v>
      </c>
    </row>
    <row r="37" spans="1:35" x14ac:dyDescent="0.35">
      <c r="A37" s="228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34">
        <v>19.399999999999999</v>
      </c>
      <c r="H37" s="16" t="s">
        <v>58</v>
      </c>
      <c r="I37" s="34">
        <v>19.399999999999999</v>
      </c>
      <c r="J37" s="16" t="s">
        <v>24</v>
      </c>
      <c r="K37" s="16" t="s">
        <v>24</v>
      </c>
      <c r="L37" s="16">
        <v>63</v>
      </c>
      <c r="M37" s="34">
        <f t="shared" si="10"/>
        <v>7.6551983578434619</v>
      </c>
      <c r="N37" s="17">
        <f t="shared" si="34"/>
        <v>2.5342256455213725</v>
      </c>
      <c r="O37" s="40">
        <f t="shared" si="35"/>
        <v>2.5342256455213725</v>
      </c>
      <c r="P37" s="232"/>
      <c r="Q37" s="233"/>
      <c r="R37" s="228"/>
      <c r="S37" s="63" t="s">
        <v>9</v>
      </c>
      <c r="X37">
        <f t="shared" si="36"/>
        <v>18.5</v>
      </c>
      <c r="Y37">
        <v>20</v>
      </c>
      <c r="Z37">
        <v>454</v>
      </c>
      <c r="AA37">
        <f t="shared" si="37"/>
        <v>3.950128065659906E-2</v>
      </c>
      <c r="AB37">
        <f t="shared" si="38"/>
        <v>5.0392356664843568E-2</v>
      </c>
      <c r="AC37">
        <f t="shared" si="39"/>
        <v>6.5954977533166037E-2</v>
      </c>
      <c r="AD37">
        <f t="shared" si="40"/>
        <v>1</v>
      </c>
      <c r="AE37">
        <f t="shared" si="41"/>
        <v>4.0313885331874855E-2</v>
      </c>
      <c r="AF37">
        <f t="shared" si="42"/>
        <v>1.7759420851046193E-3</v>
      </c>
      <c r="AG37">
        <f t="shared" si="43"/>
        <v>7.6551983578434619</v>
      </c>
    </row>
    <row r="38" spans="1:35" x14ac:dyDescent="0.35">
      <c r="A38" s="228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32">
        <v>9</v>
      </c>
      <c r="H38" s="10" t="s">
        <v>29</v>
      </c>
      <c r="I38" s="32">
        <v>9</v>
      </c>
      <c r="J38" s="10" t="s">
        <v>24</v>
      </c>
      <c r="K38" s="10" t="s">
        <v>24</v>
      </c>
      <c r="L38" s="10">
        <v>28</v>
      </c>
      <c r="M38" s="32">
        <f t="shared" si="10"/>
        <v>2.8874484625702941</v>
      </c>
      <c r="N38" s="11">
        <f t="shared" si="34"/>
        <v>3.1169387494412804</v>
      </c>
      <c r="O38" s="37">
        <f t="shared" si="35"/>
        <v>3.1169387494412804</v>
      </c>
      <c r="P38" s="234"/>
      <c r="Q38" s="235"/>
      <c r="R38" s="228"/>
      <c r="S38" s="64" t="s">
        <v>10</v>
      </c>
      <c r="T38" s="72">
        <f>G38+G37/2</f>
        <v>18.7</v>
      </c>
      <c r="U38" s="72">
        <f>M38+M37/2</f>
        <v>6.715047641492025</v>
      </c>
      <c r="V38" s="73">
        <f>T38/U38</f>
        <v>2.7847903690888813</v>
      </c>
      <c r="X38">
        <f t="shared" si="36"/>
        <v>21.5</v>
      </c>
      <c r="Y38">
        <v>20</v>
      </c>
      <c r="Z38">
        <v>454</v>
      </c>
      <c r="AA38">
        <f t="shared" si="37"/>
        <v>1.2998558552703352E-2</v>
      </c>
      <c r="AB38">
        <f t="shared" si="38"/>
        <v>1.6355195154293262E-2</v>
      </c>
      <c r="AC38">
        <f t="shared" si="39"/>
        <v>0.21049928077784172</v>
      </c>
      <c r="AD38">
        <f t="shared" si="40"/>
        <v>1</v>
      </c>
      <c r="AE38">
        <f t="shared" si="41"/>
        <v>1.3084156123434609E-2</v>
      </c>
      <c r="AF38">
        <f t="shared" si="42"/>
        <v>5.7639454288258192E-4</v>
      </c>
      <c r="AG38">
        <f t="shared" si="43"/>
        <v>2.8874484625702941</v>
      </c>
      <c r="AH38" s="72">
        <f>T38+W38+W37/2</f>
        <v>18.7</v>
      </c>
      <c r="AI38" s="73">
        <f>AH38/U38</f>
        <v>2.7847903690888813</v>
      </c>
    </row>
    <row r="39" spans="1:35" s="44" customFormat="1" ht="15" thickBot="1" x14ac:dyDescent="0.4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10"/>
        <v>#DIV/0!</v>
      </c>
      <c r="N39" s="57"/>
      <c r="O39" s="61"/>
      <c r="P39" s="50"/>
      <c r="Q39" s="51"/>
      <c r="R39" s="43"/>
      <c r="S39" s="65"/>
      <c r="X39" s="44">
        <f t="shared" si="36"/>
        <v>-0.5</v>
      </c>
      <c r="Y39" s="44">
        <v>20</v>
      </c>
      <c r="Z39" s="44">
        <v>454</v>
      </c>
      <c r="AA39" s="44" t="e">
        <f t="shared" si="37"/>
        <v>#DIV/0!</v>
      </c>
      <c r="AB39" s="44" t="e">
        <f t="shared" si="27"/>
        <v>#DIV/0!</v>
      </c>
      <c r="AC39" s="44" t="e">
        <f t="shared" si="28"/>
        <v>#DIV/0!</v>
      </c>
      <c r="AD39" s="44" t="e">
        <f t="shared" si="29"/>
        <v>#DIV/0!</v>
      </c>
      <c r="AE39" s="44" t="e">
        <f t="shared" si="30"/>
        <v>#DIV/0!</v>
      </c>
      <c r="AF39" s="44" t="e">
        <f t="shared" si="31"/>
        <v>#DIV/0!</v>
      </c>
      <c r="AG39" s="44" t="e">
        <f t="shared" si="43"/>
        <v>#DIV/0!</v>
      </c>
    </row>
    <row r="40" spans="1:35" x14ac:dyDescent="0.35">
      <c r="A40" s="227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32">
        <v>5.9</v>
      </c>
      <c r="H40" s="10" t="s">
        <v>23</v>
      </c>
      <c r="I40" s="32">
        <v>5.9</v>
      </c>
      <c r="J40" s="10" t="s">
        <v>24</v>
      </c>
      <c r="K40" s="10" t="s">
        <v>24</v>
      </c>
      <c r="L40" s="10">
        <v>42</v>
      </c>
      <c r="M40" s="32">
        <f t="shared" si="10"/>
        <v>5.0682318132313551</v>
      </c>
      <c r="N40" s="11">
        <f t="shared" ref="N40:N48" si="44">G40/M40</f>
        <v>1.1641140771416953</v>
      </c>
      <c r="O40" s="37">
        <f t="shared" ref="O40:O48" si="45">I40/M40</f>
        <v>1.1641140771416953</v>
      </c>
      <c r="P40" s="230"/>
      <c r="Q40" s="231"/>
      <c r="R40" s="227" t="s">
        <v>50</v>
      </c>
      <c r="S40" s="64" t="s">
        <v>2</v>
      </c>
      <c r="T40" s="72">
        <f>G41+G40/2</f>
        <v>23.64</v>
      </c>
      <c r="U40" s="72">
        <f>M41+M40/2</f>
        <v>14.203551249078217</v>
      </c>
      <c r="V40" s="73">
        <f>T40/U40</f>
        <v>1.6643724928675279</v>
      </c>
      <c r="X40">
        <f t="shared" si="36"/>
        <v>18.5</v>
      </c>
      <c r="Y40">
        <v>20</v>
      </c>
      <c r="Z40">
        <v>454</v>
      </c>
      <c r="AA40">
        <f t="shared" si="37"/>
        <v>2.6334187104399373E-2</v>
      </c>
      <c r="AB40">
        <f t="shared" si="27"/>
        <v>3.336296895961946E-2</v>
      </c>
      <c r="AC40">
        <f t="shared" si="28"/>
        <v>0.10140673070002225</v>
      </c>
      <c r="AD40">
        <f t="shared" si="29"/>
        <v>1</v>
      </c>
      <c r="AE40">
        <f t="shared" si="30"/>
        <v>2.6690375167695568E-2</v>
      </c>
      <c r="AF40">
        <f t="shared" si="31"/>
        <v>1.1757874523213908E-3</v>
      </c>
      <c r="AG40">
        <f t="shared" si="43"/>
        <v>5.0682318132313551</v>
      </c>
      <c r="AH40" s="72">
        <f>T40+W40+W41/2</f>
        <v>23.64</v>
      </c>
      <c r="AI40" s="73">
        <f>AH40/U40</f>
        <v>1.6643724928675279</v>
      </c>
    </row>
    <row r="41" spans="1:35" x14ac:dyDescent="0.35">
      <c r="A41" s="228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34">
        <v>20.69</v>
      </c>
      <c r="H41" s="39" t="s">
        <v>57</v>
      </c>
      <c r="I41" s="34">
        <v>20.69</v>
      </c>
      <c r="J41" s="16" t="s">
        <v>24</v>
      </c>
      <c r="K41" s="16" t="s">
        <v>24</v>
      </c>
      <c r="L41" s="16">
        <v>95</v>
      </c>
      <c r="M41" s="34">
        <f t="shared" si="10"/>
        <v>11.66943534246254</v>
      </c>
      <c r="N41" s="17">
        <f t="shared" si="44"/>
        <v>1.7730078099592006</v>
      </c>
      <c r="O41" s="40">
        <f t="shared" si="45"/>
        <v>1.7730078099592006</v>
      </c>
      <c r="P41" s="232"/>
      <c r="Q41" s="233"/>
      <c r="R41" s="228"/>
      <c r="S41" s="63" t="s">
        <v>3</v>
      </c>
      <c r="X41">
        <f t="shared" si="36"/>
        <v>18.5</v>
      </c>
      <c r="Y41">
        <v>20</v>
      </c>
      <c r="Z41">
        <v>454</v>
      </c>
      <c r="AA41">
        <f t="shared" si="37"/>
        <v>5.9565423212331915E-2</v>
      </c>
      <c r="AB41">
        <f t="shared" si="27"/>
        <v>7.6817127442842942E-2</v>
      </c>
      <c r="AC41">
        <f t="shared" si="28"/>
        <v>4.2062755553495972E-2</v>
      </c>
      <c r="AD41">
        <f t="shared" si="29"/>
        <v>1</v>
      </c>
      <c r="AE41">
        <f t="shared" si="30"/>
        <v>6.1453701954274353E-2</v>
      </c>
      <c r="AF41">
        <f t="shared" si="31"/>
        <v>2.707211539835875E-3</v>
      </c>
      <c r="AG41">
        <f t="shared" si="43"/>
        <v>11.66943534246254</v>
      </c>
    </row>
    <row r="42" spans="1:35" x14ac:dyDescent="0.35">
      <c r="A42" s="228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32">
        <v>5.9</v>
      </c>
      <c r="H42" s="10" t="s">
        <v>23</v>
      </c>
      <c r="I42" s="32">
        <v>5.9</v>
      </c>
      <c r="J42" s="10" t="s">
        <v>24</v>
      </c>
      <c r="K42" s="10" t="s">
        <v>24</v>
      </c>
      <c r="L42" s="10">
        <v>21</v>
      </c>
      <c r="M42" s="32">
        <f t="shared" si="10"/>
        <v>2.5169788566896076</v>
      </c>
      <c r="N42" s="11">
        <f t="shared" si="44"/>
        <v>2.3440800801004045</v>
      </c>
      <c r="O42" s="37">
        <f t="shared" si="45"/>
        <v>2.3440800801004045</v>
      </c>
      <c r="P42" s="232"/>
      <c r="Q42" s="233"/>
      <c r="R42" s="228"/>
      <c r="S42" s="64" t="s">
        <v>4</v>
      </c>
      <c r="T42" s="72">
        <f>G42+(G43+G41)/2</f>
        <v>25.945</v>
      </c>
      <c r="U42" s="72">
        <f>M42+(M43+M41)/2</f>
        <v>17.087950452773011</v>
      </c>
      <c r="V42" s="73">
        <f>T42/U42</f>
        <v>1.5183213499890316</v>
      </c>
      <c r="X42">
        <f t="shared" si="36"/>
        <v>18.5</v>
      </c>
      <c r="Y42">
        <v>20</v>
      </c>
      <c r="Z42">
        <v>454</v>
      </c>
      <c r="AA42">
        <f t="shared" si="37"/>
        <v>1.3167093552199687E-2</v>
      </c>
      <c r="AB42">
        <f t="shared" si="27"/>
        <v>1.6568675341275402E-2</v>
      </c>
      <c r="AC42">
        <f t="shared" si="28"/>
        <v>0.20774199297217819</v>
      </c>
      <c r="AD42">
        <f t="shared" si="29"/>
        <v>1</v>
      </c>
      <c r="AE42">
        <f t="shared" si="30"/>
        <v>1.3254940273020321E-2</v>
      </c>
      <c r="AF42">
        <f t="shared" si="31"/>
        <v>5.8391807370133573E-4</v>
      </c>
      <c r="AG42">
        <f t="shared" si="43"/>
        <v>2.5169788566896076</v>
      </c>
      <c r="AH42" s="72">
        <f>T42+W42+(W41+W43)/2</f>
        <v>25.945</v>
      </c>
      <c r="AI42" s="73">
        <f>AH42/U42</f>
        <v>1.5183213499890316</v>
      </c>
    </row>
    <row r="43" spans="1:35" x14ac:dyDescent="0.35">
      <c r="A43" s="228"/>
      <c r="B43" s="63" t="s">
        <v>5</v>
      </c>
      <c r="C43" s="16">
        <v>2.33</v>
      </c>
      <c r="D43" s="16">
        <v>22</v>
      </c>
      <c r="E43" s="16">
        <v>3</v>
      </c>
      <c r="F43" s="16" t="s">
        <v>58</v>
      </c>
      <c r="G43" s="34">
        <v>19.399999999999999</v>
      </c>
      <c r="H43" s="16" t="s">
        <v>58</v>
      </c>
      <c r="I43" s="34">
        <v>19.399999999999999</v>
      </c>
      <c r="J43" s="16" t="s">
        <v>24</v>
      </c>
      <c r="K43" s="16" t="s">
        <v>24</v>
      </c>
      <c r="L43" s="16">
        <v>140</v>
      </c>
      <c r="M43" s="34">
        <f t="shared" si="10"/>
        <v>17.472507849704265</v>
      </c>
      <c r="N43" s="17">
        <f t="shared" si="44"/>
        <v>1.1103157123680079</v>
      </c>
      <c r="O43" s="40">
        <f t="shared" si="45"/>
        <v>1.1103157123680079</v>
      </c>
      <c r="P43" s="232"/>
      <c r="Q43" s="233"/>
      <c r="R43" s="228"/>
      <c r="S43" s="63" t="s">
        <v>5</v>
      </c>
      <c r="X43">
        <f t="shared" si="36"/>
        <v>18.5</v>
      </c>
      <c r="Y43">
        <v>20</v>
      </c>
      <c r="Z43">
        <v>454</v>
      </c>
      <c r="AA43">
        <f t="shared" si="37"/>
        <v>8.7780623681331243E-2</v>
      </c>
      <c r="AB43">
        <f t="shared" si="27"/>
        <v>0.1150173785489754</v>
      </c>
      <c r="AC43">
        <f t="shared" si="28"/>
        <v>2.6930184065703338E-2</v>
      </c>
      <c r="AD43">
        <f t="shared" si="29"/>
        <v>1</v>
      </c>
      <c r="AE43">
        <f t="shared" si="30"/>
        <v>9.2013902839180317E-2</v>
      </c>
      <c r="AF43">
        <f t="shared" si="31"/>
        <v>4.0534758959991334E-3</v>
      </c>
      <c r="AG43">
        <f t="shared" si="43"/>
        <v>17.472507849704265</v>
      </c>
    </row>
    <row r="44" spans="1:35" x14ac:dyDescent="0.35">
      <c r="A44" s="228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32">
        <v>9</v>
      </c>
      <c r="H44" s="10" t="s">
        <v>29</v>
      </c>
      <c r="I44" s="32">
        <v>9</v>
      </c>
      <c r="J44" s="10" t="s">
        <v>24</v>
      </c>
      <c r="K44" s="10" t="s">
        <v>24</v>
      </c>
      <c r="L44" s="10">
        <v>66</v>
      </c>
      <c r="M44" s="32">
        <f t="shared" si="10"/>
        <v>8.027769005841991</v>
      </c>
      <c r="N44" s="11">
        <f t="shared" si="44"/>
        <v>1.1211084914688618</v>
      </c>
      <c r="O44" s="37">
        <f t="shared" si="45"/>
        <v>1.1211084914688618</v>
      </c>
      <c r="P44" s="232"/>
      <c r="Q44" s="233"/>
      <c r="R44" s="228"/>
      <c r="S44" s="64" t="s">
        <v>6</v>
      </c>
      <c r="T44" s="72">
        <f>G44+(G45+G43)/2</f>
        <v>28.4</v>
      </c>
      <c r="U44" s="72">
        <f>M44+(M45+M43)/2</f>
        <v>28.367184603756762</v>
      </c>
      <c r="V44" s="73">
        <f>T44/U44</f>
        <v>1.001156808358024</v>
      </c>
      <c r="X44">
        <f t="shared" si="36"/>
        <v>18.5</v>
      </c>
      <c r="Y44">
        <v>20</v>
      </c>
      <c r="Z44">
        <v>454</v>
      </c>
      <c r="AA44">
        <f t="shared" si="37"/>
        <v>4.1382294021199015E-2</v>
      </c>
      <c r="AB44">
        <f t="shared" si="27"/>
        <v>5.2844900949023665E-2</v>
      </c>
      <c r="AC44">
        <f t="shared" si="28"/>
        <v>6.2731555687392471E-2</v>
      </c>
      <c r="AD44">
        <f t="shared" si="29"/>
        <v>1</v>
      </c>
      <c r="AE44">
        <f t="shared" si="30"/>
        <v>4.2275920759218932E-2</v>
      </c>
      <c r="AF44">
        <f t="shared" si="31"/>
        <v>1.8623753638422438E-3</v>
      </c>
      <c r="AG44">
        <f t="shared" si="43"/>
        <v>8.027769005841991</v>
      </c>
      <c r="AH44" s="72">
        <f>T44+W44+(W43+W45)/2</f>
        <v>28.4</v>
      </c>
      <c r="AI44" s="73">
        <f>AH44/U44</f>
        <v>1.001156808358024</v>
      </c>
    </row>
    <row r="45" spans="1:35" x14ac:dyDescent="0.35">
      <c r="A45" s="228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34">
        <v>19.399999999999999</v>
      </c>
      <c r="H45" s="16" t="s">
        <v>58</v>
      </c>
      <c r="I45" s="34">
        <v>19.399999999999999</v>
      </c>
      <c r="J45" s="16" t="s">
        <v>24</v>
      </c>
      <c r="K45" s="16" t="s">
        <v>24</v>
      </c>
      <c r="L45" s="16">
        <v>183</v>
      </c>
      <c r="M45" s="34">
        <f t="shared" si="10"/>
        <v>23.206323346125277</v>
      </c>
      <c r="N45" s="17">
        <f t="shared" si="44"/>
        <v>0.83597904375658827</v>
      </c>
      <c r="O45" s="40">
        <f t="shared" si="45"/>
        <v>0.83597904375658827</v>
      </c>
      <c r="P45" s="232"/>
      <c r="Q45" s="233"/>
      <c r="R45" s="228"/>
      <c r="S45" s="63" t="s">
        <v>7</v>
      </c>
      <c r="X45">
        <f t="shared" si="36"/>
        <v>18.5</v>
      </c>
      <c r="Y45">
        <v>20</v>
      </c>
      <c r="Z45">
        <v>454</v>
      </c>
      <c r="AA45">
        <f t="shared" si="37"/>
        <v>0.11474181524059728</v>
      </c>
      <c r="AB45">
        <f t="shared" si="27"/>
        <v>0.15276172716536474</v>
      </c>
      <c r="AC45">
        <f t="shared" si="28"/>
        <v>1.94114979579358E-2</v>
      </c>
      <c r="AD45">
        <f t="shared" si="29"/>
        <v>1</v>
      </c>
      <c r="AE45">
        <f t="shared" si="30"/>
        <v>0.12220938173229179</v>
      </c>
      <c r="AF45">
        <f t="shared" si="31"/>
        <v>5.3836732040657177E-3</v>
      </c>
      <c r="AG45">
        <f t="shared" si="43"/>
        <v>23.206323346125277</v>
      </c>
    </row>
    <row r="46" spans="1:35" x14ac:dyDescent="0.35">
      <c r="A46" s="228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32">
        <v>9</v>
      </c>
      <c r="H46" s="10" t="s">
        <v>29</v>
      </c>
      <c r="I46" s="32">
        <v>9</v>
      </c>
      <c r="J46" s="10" t="s">
        <v>24</v>
      </c>
      <c r="K46" s="10" t="s">
        <v>24</v>
      </c>
      <c r="L46" s="10">
        <v>60</v>
      </c>
      <c r="M46" s="32">
        <f t="shared" si="10"/>
        <v>7.2833878613951333</v>
      </c>
      <c r="N46" s="11">
        <f t="shared" si="44"/>
        <v>1.235688689284776</v>
      </c>
      <c r="O46" s="37">
        <f t="shared" si="45"/>
        <v>1.235688689284776</v>
      </c>
      <c r="P46" s="232"/>
      <c r="Q46" s="233"/>
      <c r="R46" s="228"/>
      <c r="S46" s="64" t="s">
        <v>8</v>
      </c>
      <c r="T46" s="72">
        <f>G46+(G47+G45)/2</f>
        <v>28.4</v>
      </c>
      <c r="U46" s="72">
        <f>M46+(M47+M45)/2</f>
        <v>28.811139693995123</v>
      </c>
      <c r="V46" s="73">
        <f>T46/U46</f>
        <v>0.98572983580789009</v>
      </c>
      <c r="W46" s="77">
        <v>1</v>
      </c>
      <c r="X46">
        <f t="shared" si="36"/>
        <v>18.5</v>
      </c>
      <c r="Y46">
        <v>20</v>
      </c>
      <c r="Z46">
        <v>454</v>
      </c>
      <c r="AA46">
        <f t="shared" si="37"/>
        <v>3.7620267291999104E-2</v>
      </c>
      <c r="AB46">
        <f t="shared" si="27"/>
        <v>4.7944816278178148E-2</v>
      </c>
      <c r="AC46">
        <f t="shared" si="28"/>
        <v>6.9500592591550045E-2</v>
      </c>
      <c r="AD46">
        <f t="shared" si="29"/>
        <v>1</v>
      </c>
      <c r="AE46">
        <f t="shared" si="30"/>
        <v>3.8355853022542519E-2</v>
      </c>
      <c r="AF46">
        <f t="shared" si="31"/>
        <v>1.6896851551780846E-3</v>
      </c>
      <c r="AG46">
        <f t="shared" si="43"/>
        <v>7.2833878613951333</v>
      </c>
      <c r="AH46" s="72">
        <f>T46+W46+(W45+W47)/2</f>
        <v>29.4</v>
      </c>
      <c r="AI46" s="73">
        <f>AH46/U46</f>
        <v>1.0204386328433792</v>
      </c>
    </row>
    <row r="47" spans="1:35" x14ac:dyDescent="0.35">
      <c r="A47" s="228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34">
        <v>19.399999999999999</v>
      </c>
      <c r="H47" s="16" t="s">
        <v>58</v>
      </c>
      <c r="I47" s="34">
        <v>19.399999999999999</v>
      </c>
      <c r="J47" s="16" t="s">
        <v>24</v>
      </c>
      <c r="K47" s="16" t="s">
        <v>24</v>
      </c>
      <c r="L47" s="16">
        <v>158</v>
      </c>
      <c r="M47" s="34">
        <f t="shared" si="10"/>
        <v>19.849180319074698</v>
      </c>
      <c r="N47" s="17">
        <f t="shared" si="44"/>
        <v>0.97737033409671603</v>
      </c>
      <c r="O47" s="40">
        <f t="shared" si="45"/>
        <v>0.97737033409671603</v>
      </c>
      <c r="P47" s="232"/>
      <c r="Q47" s="233"/>
      <c r="R47" s="228"/>
      <c r="S47" s="63" t="s">
        <v>9</v>
      </c>
      <c r="X47">
        <f t="shared" si="36"/>
        <v>18.5</v>
      </c>
      <c r="Y47">
        <v>20</v>
      </c>
      <c r="Z47">
        <v>454</v>
      </c>
      <c r="AA47">
        <f t="shared" si="37"/>
        <v>9.9066703868930975E-2</v>
      </c>
      <c r="AB47">
        <f t="shared" si="27"/>
        <v>0.1306624501922618</v>
      </c>
      <c r="AC47">
        <f t="shared" si="28"/>
        <v>2.3286578660127406E-2</v>
      </c>
      <c r="AD47">
        <f t="shared" si="29"/>
        <v>1</v>
      </c>
      <c r="AE47">
        <f t="shared" si="30"/>
        <v>0.10452996015380944</v>
      </c>
      <c r="AF47">
        <f t="shared" si="31"/>
        <v>4.6048440596391828E-3</v>
      </c>
      <c r="AG47">
        <f t="shared" si="43"/>
        <v>19.849180319074698</v>
      </c>
    </row>
    <row r="48" spans="1:35" x14ac:dyDescent="0.35">
      <c r="A48" s="228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32">
        <v>9</v>
      </c>
      <c r="H48" s="10" t="s">
        <v>29</v>
      </c>
      <c r="I48" s="32">
        <v>9</v>
      </c>
      <c r="J48" s="10" t="s">
        <v>24</v>
      </c>
      <c r="K48" s="10" t="s">
        <v>24</v>
      </c>
      <c r="L48" s="10">
        <v>46</v>
      </c>
      <c r="M48" s="32">
        <f t="shared" si="10"/>
        <v>5.5581882013561561</v>
      </c>
      <c r="N48" s="11">
        <f t="shared" si="44"/>
        <v>1.6192326840973228</v>
      </c>
      <c r="O48" s="37">
        <f t="shared" si="45"/>
        <v>1.6192326840973228</v>
      </c>
      <c r="P48" s="234"/>
      <c r="Q48" s="235"/>
      <c r="R48" s="228"/>
      <c r="S48" s="64" t="s">
        <v>10</v>
      </c>
      <c r="T48" s="72">
        <f>G48+G47/2</f>
        <v>18.7</v>
      </c>
      <c r="U48" s="72">
        <f>M48+M47/2</f>
        <v>15.482778360893505</v>
      </c>
      <c r="V48" s="73">
        <f>T48/U48</f>
        <v>1.2077935603103751</v>
      </c>
      <c r="X48">
        <f t="shared" si="36"/>
        <v>18.5</v>
      </c>
      <c r="Y48">
        <v>20</v>
      </c>
      <c r="Z48">
        <v>454</v>
      </c>
      <c r="AA48">
        <f t="shared" si="37"/>
        <v>2.884220492386598E-2</v>
      </c>
      <c r="AB48">
        <f t="shared" si="27"/>
        <v>3.658823575304046E-2</v>
      </c>
      <c r="AC48">
        <f t="shared" si="28"/>
        <v>9.215916278729433E-2</v>
      </c>
      <c r="AD48">
        <f t="shared" si="29"/>
        <v>1</v>
      </c>
      <c r="AE48">
        <f t="shared" si="30"/>
        <v>2.9270588602432368E-2</v>
      </c>
      <c r="AF48">
        <f t="shared" si="31"/>
        <v>1.2894532423979017E-3</v>
      </c>
      <c r="AG48">
        <f t="shared" si="43"/>
        <v>5.5581882013561561</v>
      </c>
      <c r="AH48" s="72">
        <f>T48+W48+W47/2</f>
        <v>18.7</v>
      </c>
      <c r="AI48" s="73">
        <f>AH48/U48</f>
        <v>1.2077935603103751</v>
      </c>
    </row>
    <row r="49" spans="1:35" s="44" customFormat="1" ht="15" thickBot="1" x14ac:dyDescent="0.4">
      <c r="A49" s="43"/>
      <c r="B49" s="65"/>
      <c r="C49" s="57"/>
      <c r="D49" s="57"/>
      <c r="E49" s="57"/>
      <c r="F49" s="57"/>
      <c r="G49" s="58"/>
      <c r="H49" s="57"/>
      <c r="I49" s="58"/>
      <c r="J49" s="57"/>
      <c r="K49" s="57"/>
      <c r="L49" s="57"/>
      <c r="M49" s="58" t="e">
        <f t="shared" si="10"/>
        <v>#DIV/0!</v>
      </c>
      <c r="N49" s="57"/>
      <c r="O49" s="61"/>
      <c r="P49" s="50"/>
      <c r="Q49" s="51"/>
      <c r="R49" s="43"/>
      <c r="S49" s="65"/>
      <c r="X49" s="44">
        <f t="shared" si="36"/>
        <v>-0.5</v>
      </c>
      <c r="Y49" s="44">
        <v>20</v>
      </c>
      <c r="Z49" s="44">
        <v>454</v>
      </c>
      <c r="AA49" s="44" t="e">
        <f t="shared" si="37"/>
        <v>#DIV/0!</v>
      </c>
      <c r="AB49" s="44" t="e">
        <f t="shared" si="27"/>
        <v>#DIV/0!</v>
      </c>
      <c r="AC49" s="44" t="e">
        <f t="shared" si="28"/>
        <v>#DIV/0!</v>
      </c>
      <c r="AD49" s="44" t="e">
        <f t="shared" si="29"/>
        <v>#DIV/0!</v>
      </c>
      <c r="AE49" s="44" t="e">
        <f t="shared" si="30"/>
        <v>#DIV/0!</v>
      </c>
      <c r="AF49" s="44" t="e">
        <f t="shared" si="31"/>
        <v>#DIV/0!</v>
      </c>
      <c r="AG49" s="44" t="e">
        <f t="shared" si="43"/>
        <v>#DIV/0!</v>
      </c>
    </row>
    <row r="50" spans="1:35" x14ac:dyDescent="0.35">
      <c r="A50" s="227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32">
        <v>3.3279999999999998</v>
      </c>
      <c r="H50" s="10" t="s">
        <v>23</v>
      </c>
      <c r="I50" s="32">
        <v>3.3279999999999998</v>
      </c>
      <c r="J50" s="10" t="s">
        <v>24</v>
      </c>
      <c r="K50" s="10" t="s">
        <v>24</v>
      </c>
      <c r="L50" s="10">
        <v>64</v>
      </c>
      <c r="M50" s="32">
        <f t="shared" si="10"/>
        <v>6.646397878878382</v>
      </c>
      <c r="N50" s="11">
        <f t="shared" ref="N50:N61" si="46">G50/M50</f>
        <v>0.50072235527398479</v>
      </c>
      <c r="O50" s="37">
        <f t="shared" ref="O50:O61" si="47">I50/M50</f>
        <v>0.50072235527398479</v>
      </c>
      <c r="P50" s="230"/>
      <c r="Q50" s="231"/>
      <c r="R50" s="227" t="s">
        <v>51</v>
      </c>
      <c r="S50" s="64" t="s">
        <v>2</v>
      </c>
      <c r="T50" s="72">
        <f>G51+G50/2</f>
        <v>22.664000000000001</v>
      </c>
      <c r="U50" s="72">
        <f>M51+M50/2</f>
        <v>24.900434411745248</v>
      </c>
      <c r="V50" s="73">
        <f>T50/U50</f>
        <v>0.91018492389472749</v>
      </c>
      <c r="X50">
        <f t="shared" ref="X50:X60" si="48">D50-E50-0.5</f>
        <v>21.5</v>
      </c>
      <c r="Y50">
        <v>20</v>
      </c>
      <c r="Z50">
        <v>454</v>
      </c>
      <c r="AA50">
        <f t="shared" ref="AA50:AA60" si="49">L50*10/(C50*X50*X50*Y50)</f>
        <v>2.6625618837625327E-2</v>
      </c>
      <c r="AB50">
        <f t="shared" si="27"/>
        <v>3.3737305869977474E-2</v>
      </c>
      <c r="AC50">
        <f t="shared" si="28"/>
        <v>0.10024272366290572</v>
      </c>
      <c r="AD50">
        <f t="shared" si="29"/>
        <v>1</v>
      </c>
      <c r="AE50">
        <f t="shared" si="30"/>
        <v>2.6989844695981979E-2</v>
      </c>
      <c r="AF50">
        <f t="shared" si="31"/>
        <v>1.1889799425542722E-3</v>
      </c>
      <c r="AG50">
        <f t="shared" ref="AG50:AG60" si="50">AF50*(X50/100)*C50*10000</f>
        <v>6.646397878878382</v>
      </c>
      <c r="AH50" s="72">
        <f>T50+W50+W51/2</f>
        <v>22.664000000000001</v>
      </c>
      <c r="AI50" s="73">
        <f>AH50/U50</f>
        <v>0.91018492389472749</v>
      </c>
    </row>
    <row r="51" spans="1:35" x14ac:dyDescent="0.35">
      <c r="A51" s="228"/>
      <c r="B51" s="63" t="s">
        <v>3</v>
      </c>
      <c r="C51" s="16">
        <v>2.6</v>
      </c>
      <c r="D51" s="16">
        <v>25</v>
      </c>
      <c r="E51" s="16">
        <v>6</v>
      </c>
      <c r="F51" s="39" t="s">
        <v>150</v>
      </c>
      <c r="G51" s="34">
        <v>21</v>
      </c>
      <c r="H51" s="39" t="s">
        <v>150</v>
      </c>
      <c r="I51" s="34">
        <v>21</v>
      </c>
      <c r="J51" s="16"/>
      <c r="K51" s="16"/>
      <c r="L51" s="16">
        <v>172</v>
      </c>
      <c r="M51" s="34">
        <f t="shared" si="10"/>
        <v>21.577235472306057</v>
      </c>
      <c r="N51" s="17">
        <f t="shared" si="46"/>
        <v>0.97324794119029168</v>
      </c>
      <c r="O51" s="40">
        <f t="shared" si="47"/>
        <v>0.97324794119029168</v>
      </c>
      <c r="P51" s="232"/>
      <c r="Q51" s="233"/>
      <c r="R51" s="228"/>
      <c r="S51" s="63" t="s">
        <v>3</v>
      </c>
      <c r="X51">
        <f t="shared" si="48"/>
        <v>18.5</v>
      </c>
      <c r="Y51">
        <v>20</v>
      </c>
      <c r="Z51">
        <v>454</v>
      </c>
      <c r="AA51">
        <f t="shared" si="49"/>
        <v>9.6645502050907453E-2</v>
      </c>
      <c r="AB51">
        <f t="shared" si="27"/>
        <v>0.12728774563964332</v>
      </c>
      <c r="AC51">
        <f t="shared" si="28"/>
        <v>2.39967553428799E-2</v>
      </c>
      <c r="AD51">
        <f t="shared" si="29"/>
        <v>1</v>
      </c>
      <c r="AE51">
        <f t="shared" si="30"/>
        <v>0.10183019651171465</v>
      </c>
      <c r="AF51">
        <f t="shared" si="31"/>
        <v>4.4859117406041704E-3</v>
      </c>
      <c r="AG51">
        <f t="shared" si="50"/>
        <v>21.577235472306057</v>
      </c>
    </row>
    <row r="52" spans="1:35" x14ac:dyDescent="0.35">
      <c r="A52" s="228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32">
        <v>3.3279999999999998</v>
      </c>
      <c r="H52" s="10" t="s">
        <v>23</v>
      </c>
      <c r="I52" s="32">
        <v>3.3279999999999998</v>
      </c>
      <c r="J52" s="10" t="s">
        <v>24</v>
      </c>
      <c r="K52" s="10" t="s">
        <v>24</v>
      </c>
      <c r="L52" s="10">
        <v>56</v>
      </c>
      <c r="M52" s="32">
        <f t="shared" si="10"/>
        <v>5.8055509424522631</v>
      </c>
      <c r="N52" s="11">
        <f t="shared" si="46"/>
        <v>0.57324447463968919</v>
      </c>
      <c r="O52" s="37">
        <f t="shared" si="47"/>
        <v>0.57324447463968919</v>
      </c>
      <c r="P52" s="232"/>
      <c r="Q52" s="233"/>
      <c r="R52" s="228"/>
      <c r="S52" s="64" t="s">
        <v>4</v>
      </c>
      <c r="T52" s="72">
        <f>G52+(G53+G51)/2</f>
        <v>25.827999999999999</v>
      </c>
      <c r="U52" s="72">
        <f>M52+(M53+M51)/2</f>
        <v>27.914513808521228</v>
      </c>
      <c r="V52" s="73">
        <f>T52/U52</f>
        <v>0.9252534426057496</v>
      </c>
      <c r="W52" s="77">
        <v>0</v>
      </c>
      <c r="X52">
        <f t="shared" si="48"/>
        <v>21.5</v>
      </c>
      <c r="Y52">
        <v>20</v>
      </c>
      <c r="Z52">
        <v>454</v>
      </c>
      <c r="AA52">
        <f t="shared" si="49"/>
        <v>2.3297416482922162E-2</v>
      </c>
      <c r="AB52">
        <f t="shared" si="27"/>
        <v>2.9469142753503208E-2</v>
      </c>
      <c r="AC52">
        <f t="shared" si="28"/>
        <v>0.11526830043126822</v>
      </c>
      <c r="AD52">
        <f t="shared" si="29"/>
        <v>1</v>
      </c>
      <c r="AE52">
        <f t="shared" si="30"/>
        <v>2.3575314202802566E-2</v>
      </c>
      <c r="AF52">
        <f t="shared" si="31"/>
        <v>1.0385600970397608E-3</v>
      </c>
      <c r="AG52">
        <f t="shared" si="50"/>
        <v>5.8055509424522631</v>
      </c>
      <c r="AH52" s="72">
        <f>T52+W52+(W51+W53)/2</f>
        <v>28.327999999999999</v>
      </c>
      <c r="AI52" s="73">
        <f>AH52/U52</f>
        <v>1.0148125879718009</v>
      </c>
    </row>
    <row r="53" spans="1:35" x14ac:dyDescent="0.35">
      <c r="A53" s="228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34">
        <v>24</v>
      </c>
      <c r="H53" s="16" t="s">
        <v>56</v>
      </c>
      <c r="I53" s="34">
        <v>24</v>
      </c>
      <c r="J53" s="16" t="s">
        <v>24</v>
      </c>
      <c r="K53" s="16" t="s">
        <v>24</v>
      </c>
      <c r="L53" s="16">
        <v>180</v>
      </c>
      <c r="M53" s="34">
        <f t="shared" si="10"/>
        <v>22.640690259831871</v>
      </c>
      <c r="N53" s="17">
        <f t="shared" si="46"/>
        <v>1.0600383523898014</v>
      </c>
      <c r="O53" s="40">
        <f t="shared" si="47"/>
        <v>1.0600383523898014</v>
      </c>
      <c r="P53" s="232"/>
      <c r="Q53" s="233"/>
      <c r="R53" s="228"/>
      <c r="S53" s="63" t="s">
        <v>5</v>
      </c>
      <c r="W53" s="77">
        <v>5</v>
      </c>
      <c r="X53">
        <f t="shared" si="48"/>
        <v>18.5</v>
      </c>
      <c r="Y53">
        <v>20</v>
      </c>
      <c r="Z53">
        <v>454</v>
      </c>
      <c r="AA53">
        <f t="shared" si="49"/>
        <v>0.10114064168118223</v>
      </c>
      <c r="AB53">
        <f t="shared" si="27"/>
        <v>0.13356124451615992</v>
      </c>
      <c r="AC53">
        <f t="shared" si="28"/>
        <v>2.2705206552837462E-2</v>
      </c>
      <c r="AD53">
        <f t="shared" si="29"/>
        <v>1</v>
      </c>
      <c r="AE53">
        <f t="shared" si="30"/>
        <v>0.10684899561292793</v>
      </c>
      <c r="AF53">
        <f t="shared" si="31"/>
        <v>4.7070042120232573E-3</v>
      </c>
      <c r="AG53">
        <f t="shared" si="50"/>
        <v>22.640690259831871</v>
      </c>
    </row>
    <row r="54" spans="1:35" x14ac:dyDescent="0.35">
      <c r="A54" s="228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32">
        <v>3.3279999999999998</v>
      </c>
      <c r="H54" s="10" t="s">
        <v>23</v>
      </c>
      <c r="I54" s="32">
        <v>3.3279999999999998</v>
      </c>
      <c r="J54" s="10" t="s">
        <v>24</v>
      </c>
      <c r="K54" s="10" t="s">
        <v>24</v>
      </c>
      <c r="L54" s="10">
        <v>65</v>
      </c>
      <c r="M54" s="32">
        <f t="shared" si="10"/>
        <v>6.7517113107979778</v>
      </c>
      <c r="N54" s="11">
        <f t="shared" si="46"/>
        <v>0.49291207025951278</v>
      </c>
      <c r="O54" s="37">
        <f t="shared" si="47"/>
        <v>0.49291207025951278</v>
      </c>
      <c r="P54" s="234"/>
      <c r="Q54" s="235"/>
      <c r="R54" s="228"/>
      <c r="S54" s="64" t="s">
        <v>6</v>
      </c>
      <c r="T54" s="72">
        <f>G54+(G55+G53)/2</f>
        <v>25.827999999999999</v>
      </c>
      <c r="U54" s="72">
        <f>M54+(M55+M53)/2</f>
        <v>30.734979248529598</v>
      </c>
      <c r="V54" s="73">
        <f>T54/U54</f>
        <v>0.84034545106242897</v>
      </c>
      <c r="W54" s="77">
        <v>0</v>
      </c>
      <c r="X54">
        <f t="shared" si="48"/>
        <v>21.5</v>
      </c>
      <c r="Y54">
        <v>20</v>
      </c>
      <c r="Z54">
        <v>454</v>
      </c>
      <c r="AA54">
        <f t="shared" si="49"/>
        <v>2.7041644131963222E-2</v>
      </c>
      <c r="AB54">
        <f t="shared" si="27"/>
        <v>3.4271879864739285E-2</v>
      </c>
      <c r="AC54">
        <f t="shared" si="28"/>
        <v>9.862454098851417E-2</v>
      </c>
      <c r="AD54">
        <f t="shared" si="29"/>
        <v>1</v>
      </c>
      <c r="AE54">
        <f t="shared" si="30"/>
        <v>2.7417503891791428E-2</v>
      </c>
      <c r="AF54">
        <f t="shared" si="31"/>
        <v>1.2078195547044683E-3</v>
      </c>
      <c r="AG54">
        <f t="shared" si="50"/>
        <v>6.7517113107979778</v>
      </c>
      <c r="AH54" s="72">
        <f>T54+W54+(W53+W55)/2</f>
        <v>32.328000000000003</v>
      </c>
      <c r="AI54" s="73">
        <f>AH54/U54</f>
        <v>1.0518308712229443</v>
      </c>
    </row>
    <row r="55" spans="1:35" x14ac:dyDescent="0.35">
      <c r="A55" s="228"/>
      <c r="B55" s="63" t="s">
        <v>7</v>
      </c>
      <c r="C55" s="16">
        <v>2.6</v>
      </c>
      <c r="D55" s="16">
        <v>25</v>
      </c>
      <c r="E55" s="16">
        <v>6</v>
      </c>
      <c r="F55" s="16" t="s">
        <v>150</v>
      </c>
      <c r="G55" s="34">
        <v>21</v>
      </c>
      <c r="H55" s="16" t="s">
        <v>150</v>
      </c>
      <c r="I55" s="34">
        <v>21</v>
      </c>
      <c r="J55" s="16" t="s">
        <v>55</v>
      </c>
      <c r="K55" s="16">
        <v>21</v>
      </c>
      <c r="L55" s="16">
        <v>200</v>
      </c>
      <c r="M55" s="34">
        <f t="shared" si="10"/>
        <v>25.325845615631362</v>
      </c>
      <c r="N55" s="17">
        <f t="shared" si="46"/>
        <v>0.82919245101291272</v>
      </c>
      <c r="O55" s="40">
        <f t="shared" si="47"/>
        <v>0.82919245101291272</v>
      </c>
      <c r="P55" s="21">
        <f>K55/M55</f>
        <v>0.82919245101291272</v>
      </c>
      <c r="Q55" s="49" t="s">
        <v>69</v>
      </c>
      <c r="R55" s="228"/>
      <c r="S55" s="63" t="s">
        <v>7</v>
      </c>
      <c r="W55" s="77">
        <v>8</v>
      </c>
      <c r="X55">
        <f t="shared" si="48"/>
        <v>18.5</v>
      </c>
      <c r="Y55">
        <v>20</v>
      </c>
      <c r="Z55">
        <v>454</v>
      </c>
      <c r="AA55">
        <f t="shared" si="49"/>
        <v>0.11237849075686913</v>
      </c>
      <c r="AB55">
        <f t="shared" si="27"/>
        <v>0.14940142813795007</v>
      </c>
      <c r="AC55">
        <f t="shared" si="28"/>
        <v>1.9926817558720181E-2</v>
      </c>
      <c r="AD55">
        <f t="shared" si="29"/>
        <v>1</v>
      </c>
      <c r="AE55">
        <f t="shared" si="30"/>
        <v>0.11952114251036006</v>
      </c>
      <c r="AF55">
        <f t="shared" si="31"/>
        <v>5.2652485687383292E-3</v>
      </c>
      <c r="AG55">
        <f t="shared" si="50"/>
        <v>25.325845615631362</v>
      </c>
    </row>
    <row r="56" spans="1:35" x14ac:dyDescent="0.35">
      <c r="A56" s="228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32">
        <v>3.3279999999999998</v>
      </c>
      <c r="H56" s="10" t="s">
        <v>23</v>
      </c>
      <c r="I56" s="32">
        <v>3.3279999999999998</v>
      </c>
      <c r="J56" s="10" t="s">
        <v>23</v>
      </c>
      <c r="K56" s="10">
        <v>3.3279999999999998</v>
      </c>
      <c r="L56" s="10">
        <v>71</v>
      </c>
      <c r="M56" s="32">
        <f t="shared" si="10"/>
        <v>7.3845669427402507</v>
      </c>
      <c r="N56" s="11">
        <f t="shared" si="46"/>
        <v>0.45066962298605046</v>
      </c>
      <c r="O56" s="37">
        <f t="shared" si="47"/>
        <v>0.45066962298605046</v>
      </c>
      <c r="P56" s="22">
        <f>K56/M56</f>
        <v>0.45066962298605046</v>
      </c>
      <c r="Q56" s="27" t="s">
        <v>70</v>
      </c>
      <c r="R56" s="228"/>
      <c r="S56" s="64" t="s">
        <v>8</v>
      </c>
      <c r="T56" s="72">
        <f>G56+(G57+G55)/2</f>
        <v>24.327999999999999</v>
      </c>
      <c r="U56" s="72">
        <f>M56+(M57+M55)/2</f>
        <v>32.710412558371615</v>
      </c>
      <c r="V56" s="73">
        <f>T56/U56</f>
        <v>0.7437387087853683</v>
      </c>
      <c r="W56" s="77">
        <v>0</v>
      </c>
      <c r="X56">
        <f t="shared" si="48"/>
        <v>21.5</v>
      </c>
      <c r="Y56">
        <v>20</v>
      </c>
      <c r="Z56">
        <v>454</v>
      </c>
      <c r="AA56">
        <f t="shared" si="49"/>
        <v>2.9537795897990597E-2</v>
      </c>
      <c r="AB56">
        <f t="shared" si="27"/>
        <v>3.7484273166414062E-2</v>
      </c>
      <c r="AC56">
        <f t="shared" si="28"/>
        <v>8.9872492097192461E-2</v>
      </c>
      <c r="AD56">
        <f t="shared" si="29"/>
        <v>1</v>
      </c>
      <c r="AE56">
        <f t="shared" si="30"/>
        <v>2.9987418533131249E-2</v>
      </c>
      <c r="AF56">
        <f t="shared" si="31"/>
        <v>1.3210316534419053E-3</v>
      </c>
      <c r="AG56">
        <f t="shared" si="50"/>
        <v>7.3845669427402507</v>
      </c>
      <c r="AH56" s="72">
        <f>T56+W56+(W55+W57)/2</f>
        <v>32.828000000000003</v>
      </c>
      <c r="AI56" s="73">
        <f>AH56/U56</f>
        <v>1.0035948015457938</v>
      </c>
    </row>
    <row r="57" spans="1:35" x14ac:dyDescent="0.35">
      <c r="A57" s="228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34">
        <v>21</v>
      </c>
      <c r="H57" s="16" t="s">
        <v>150</v>
      </c>
      <c r="I57" s="34">
        <v>21</v>
      </c>
      <c r="J57" s="16" t="s">
        <v>24</v>
      </c>
      <c r="K57" s="16" t="s">
        <v>24</v>
      </c>
      <c r="L57" s="16">
        <v>200</v>
      </c>
      <c r="M57" s="34">
        <f t="shared" si="10"/>
        <v>25.325845615631362</v>
      </c>
      <c r="N57" s="17">
        <f t="shared" si="46"/>
        <v>0.82919245101291272</v>
      </c>
      <c r="O57" s="40">
        <f t="shared" si="47"/>
        <v>0.82919245101291272</v>
      </c>
      <c r="P57" s="230"/>
      <c r="Q57" s="231"/>
      <c r="R57" s="228"/>
      <c r="S57" s="63" t="s">
        <v>9</v>
      </c>
      <c r="W57" s="77">
        <v>9</v>
      </c>
      <c r="X57">
        <f t="shared" si="48"/>
        <v>18.5</v>
      </c>
      <c r="Y57">
        <v>20</v>
      </c>
      <c r="Z57">
        <v>454</v>
      </c>
      <c r="AA57">
        <f t="shared" si="49"/>
        <v>0.11237849075686913</v>
      </c>
      <c r="AB57">
        <f t="shared" si="27"/>
        <v>0.14940142813795007</v>
      </c>
      <c r="AC57">
        <f t="shared" si="28"/>
        <v>1.9926817558720181E-2</v>
      </c>
      <c r="AD57">
        <f t="shared" si="29"/>
        <v>1</v>
      </c>
      <c r="AE57">
        <f t="shared" si="30"/>
        <v>0.11952114251036006</v>
      </c>
      <c r="AF57">
        <f t="shared" si="31"/>
        <v>5.2652485687383292E-3</v>
      </c>
      <c r="AG57">
        <f t="shared" si="50"/>
        <v>25.325845615631362</v>
      </c>
    </row>
    <row r="58" spans="1:35" x14ac:dyDescent="0.35">
      <c r="A58" s="228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32">
        <v>3.3279999999999998</v>
      </c>
      <c r="H58" s="10" t="s">
        <v>23</v>
      </c>
      <c r="I58" s="32">
        <v>3.3279999999999998</v>
      </c>
      <c r="J58" s="10" t="s">
        <v>24</v>
      </c>
      <c r="K58" s="10" t="s">
        <v>24</v>
      </c>
      <c r="L58" s="10">
        <v>71</v>
      </c>
      <c r="M58" s="32">
        <f t="shared" si="10"/>
        <v>7.3845669427402507</v>
      </c>
      <c r="N58" s="11">
        <f t="shared" si="46"/>
        <v>0.45066962298605046</v>
      </c>
      <c r="O58" s="37">
        <f t="shared" si="47"/>
        <v>0.45066962298605046</v>
      </c>
      <c r="P58" s="234"/>
      <c r="Q58" s="235"/>
      <c r="R58" s="228"/>
      <c r="S58" s="64" t="s">
        <v>10</v>
      </c>
      <c r="T58" s="72">
        <f>G58+(G59+G57)/2</f>
        <v>24.327999999999999</v>
      </c>
      <c r="U58" s="72">
        <f>M58+(M59+M57)/2</f>
        <v>32.036725653623925</v>
      </c>
      <c r="V58" s="73">
        <f>T58/U58</f>
        <v>0.75937847903155076</v>
      </c>
      <c r="W58" s="77">
        <v>0</v>
      </c>
      <c r="X58">
        <f t="shared" si="48"/>
        <v>21.5</v>
      </c>
      <c r="Y58">
        <v>20</v>
      </c>
      <c r="Z58">
        <v>454</v>
      </c>
      <c r="AA58">
        <f t="shared" si="49"/>
        <v>2.9537795897990597E-2</v>
      </c>
      <c r="AB58">
        <f t="shared" si="27"/>
        <v>3.7484273166414062E-2</v>
      </c>
      <c r="AC58">
        <f t="shared" si="28"/>
        <v>8.9872492097192461E-2</v>
      </c>
      <c r="AD58">
        <f t="shared" si="29"/>
        <v>1</v>
      </c>
      <c r="AE58">
        <f t="shared" si="30"/>
        <v>2.9987418533131249E-2</v>
      </c>
      <c r="AF58">
        <f t="shared" si="31"/>
        <v>1.3210316534419053E-3</v>
      </c>
      <c r="AG58">
        <f t="shared" si="50"/>
        <v>7.3845669427402507</v>
      </c>
      <c r="AH58" s="72">
        <f>T58+W58+(W57+W59)/2</f>
        <v>32.328000000000003</v>
      </c>
      <c r="AI58" s="73">
        <f>AH58/U58</f>
        <v>1.0090918887755662</v>
      </c>
    </row>
    <row r="59" spans="1:35" x14ac:dyDescent="0.35">
      <c r="A59" s="228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34">
        <v>21</v>
      </c>
      <c r="H59" s="16" t="s">
        <v>150</v>
      </c>
      <c r="I59" s="34">
        <v>21</v>
      </c>
      <c r="J59" s="16" t="s">
        <v>71</v>
      </c>
      <c r="K59" s="16">
        <v>24</v>
      </c>
      <c r="L59" s="16">
        <v>190</v>
      </c>
      <c r="M59" s="34">
        <f t="shared" si="10"/>
        <v>23.978471806135989</v>
      </c>
      <c r="N59" s="17">
        <f t="shared" si="46"/>
        <v>0.87578558674561524</v>
      </c>
      <c r="O59" s="40">
        <f t="shared" si="47"/>
        <v>0.87578558674561524</v>
      </c>
      <c r="P59" s="21">
        <f>K59/M59</f>
        <v>1.0008978134235602</v>
      </c>
      <c r="Q59" s="49" t="s">
        <v>72</v>
      </c>
      <c r="R59" s="228"/>
      <c r="S59" s="63" t="s">
        <v>11</v>
      </c>
      <c r="W59" s="77">
        <v>7</v>
      </c>
      <c r="X59">
        <f t="shared" si="48"/>
        <v>18.5</v>
      </c>
      <c r="Y59">
        <v>20</v>
      </c>
      <c r="Z59">
        <v>454</v>
      </c>
      <c r="AA59">
        <f t="shared" si="49"/>
        <v>0.10675956621902567</v>
      </c>
      <c r="AB59">
        <f t="shared" si="27"/>
        <v>0.14145304313910784</v>
      </c>
      <c r="AC59">
        <f t="shared" si="28"/>
        <v>2.1243193375896675E-2</v>
      </c>
      <c r="AD59">
        <f t="shared" si="29"/>
        <v>1</v>
      </c>
      <c r="AE59">
        <f t="shared" si="30"/>
        <v>0.11316243451128627</v>
      </c>
      <c r="AF59">
        <f t="shared" si="31"/>
        <v>4.9851292736249461E-3</v>
      </c>
      <c r="AG59">
        <f t="shared" si="50"/>
        <v>23.978471806135989</v>
      </c>
    </row>
    <row r="60" spans="1:35" x14ac:dyDescent="0.35">
      <c r="A60" s="228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32">
        <v>3.3279999999999998</v>
      </c>
      <c r="H60" s="10" t="s">
        <v>23</v>
      </c>
      <c r="I60" s="32">
        <v>3.3279999999999998</v>
      </c>
      <c r="J60" s="10"/>
      <c r="K60" s="10"/>
      <c r="L60" s="10">
        <v>57</v>
      </c>
      <c r="M60" s="32">
        <f t="shared" si="10"/>
        <v>5.9104959350844428</v>
      </c>
      <c r="N60" s="11">
        <f t="shared" si="46"/>
        <v>0.56306611772544146</v>
      </c>
      <c r="O60" s="37">
        <f t="shared" si="47"/>
        <v>0.56306611772544146</v>
      </c>
      <c r="P60" s="230"/>
      <c r="Q60" s="231"/>
      <c r="R60" s="228"/>
      <c r="S60" s="64" t="s">
        <v>12</v>
      </c>
      <c r="T60" s="72">
        <f>G60+(G61+G59)/2</f>
        <v>20.497</v>
      </c>
      <c r="U60" s="72">
        <f>M60+(M61+M59)/2</f>
        <v>23.588851598206659</v>
      </c>
      <c r="V60" s="73">
        <f>T60/U60</f>
        <v>0.86892742169603043</v>
      </c>
      <c r="W60" s="77">
        <v>0</v>
      </c>
      <c r="X60">
        <f t="shared" si="48"/>
        <v>21.5</v>
      </c>
      <c r="Y60">
        <v>20</v>
      </c>
      <c r="Z60">
        <v>454</v>
      </c>
      <c r="AA60">
        <f t="shared" si="49"/>
        <v>2.3713441777260057E-2</v>
      </c>
      <c r="AB60">
        <f t="shared" si="27"/>
        <v>3.0001846539896432E-2</v>
      </c>
      <c r="AC60">
        <f t="shared" si="28"/>
        <v>0.11315948612015272</v>
      </c>
      <c r="AD60">
        <f t="shared" si="29"/>
        <v>1</v>
      </c>
      <c r="AE60">
        <f t="shared" si="30"/>
        <v>2.4001477231917145E-2</v>
      </c>
      <c r="AF60">
        <f t="shared" si="31"/>
        <v>1.0573337987628698E-3</v>
      </c>
      <c r="AG60">
        <f t="shared" si="50"/>
        <v>5.9104959350844428</v>
      </c>
      <c r="AH60" s="72">
        <f>T60+W60+(W59+W61)/2</f>
        <v>23.997</v>
      </c>
      <c r="AI60" s="73">
        <f>AH60/U60</f>
        <v>1.0173025973771597</v>
      </c>
    </row>
    <row r="61" spans="1:35" ht="15" thickBot="1" x14ac:dyDescent="0.4">
      <c r="A61" s="229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35">
        <v>13.337999999999999</v>
      </c>
      <c r="H61" s="29" t="s">
        <v>151</v>
      </c>
      <c r="I61" s="35">
        <v>13.337999999999999</v>
      </c>
      <c r="J61" s="29"/>
      <c r="K61" s="29"/>
      <c r="L61" s="29">
        <v>93</v>
      </c>
      <c r="M61" s="35">
        <f t="shared" si="10"/>
        <v>11.378239520108444</v>
      </c>
      <c r="N61" s="30">
        <f t="shared" si="46"/>
        <v>1.1722375835407688</v>
      </c>
      <c r="O61" s="56">
        <f t="shared" si="47"/>
        <v>1.1722375835407688</v>
      </c>
      <c r="P61" s="238"/>
      <c r="Q61" s="239"/>
      <c r="R61" s="229"/>
      <c r="S61" s="66" t="s">
        <v>13</v>
      </c>
      <c r="X61">
        <f>D61-E61-0.5</f>
        <v>18.5</v>
      </c>
      <c r="Y61">
        <v>20</v>
      </c>
      <c r="Z61">
        <v>454</v>
      </c>
      <c r="AA61">
        <f>L61*10/(C61*X61*X61*Y61)</f>
        <v>5.2255998201944147E-2</v>
      </c>
      <c r="AB61">
        <f t="shared" si="27"/>
        <v>6.7122151015192727E-2</v>
      </c>
      <c r="AC61">
        <f t="shared" si="28"/>
        <v>4.8643740137407014E-2</v>
      </c>
      <c r="AD61">
        <f t="shared" si="29"/>
        <v>1</v>
      </c>
      <c r="AE61">
        <f t="shared" si="30"/>
        <v>5.3697720812154182E-2</v>
      </c>
      <c r="AF61">
        <f t="shared" si="31"/>
        <v>2.3655383617689069E-3</v>
      </c>
      <c r="AG61">
        <f>AF61*(X61/100)*C61*10000</f>
        <v>11.378239520108444</v>
      </c>
    </row>
  </sheetData>
  <mergeCells count="23">
    <mergeCell ref="R20:R28"/>
    <mergeCell ref="R30:R38"/>
    <mergeCell ref="R40:R48"/>
    <mergeCell ref="R50:R61"/>
    <mergeCell ref="P36:Q38"/>
    <mergeCell ref="A50:A61"/>
    <mergeCell ref="P50:Q54"/>
    <mergeCell ref="P57:Q58"/>
    <mergeCell ref="P60:Q61"/>
    <mergeCell ref="P19:Q19"/>
    <mergeCell ref="P20:Q28"/>
    <mergeCell ref="P31:Q33"/>
    <mergeCell ref="A20:A28"/>
    <mergeCell ref="A30:A38"/>
    <mergeCell ref="A40:A48"/>
    <mergeCell ref="P40:Q48"/>
    <mergeCell ref="F2:G2"/>
    <mergeCell ref="H2:I2"/>
    <mergeCell ref="J2:K2"/>
    <mergeCell ref="A4:A18"/>
    <mergeCell ref="R4:R18"/>
    <mergeCell ref="P6:Q16"/>
    <mergeCell ref="P4:Q4"/>
  </mergeCells>
  <conditionalFormatting sqref="N30:O38">
    <cfRule type="cellIs" dxfId="697" priority="94" operator="lessThan">
      <formula>1</formula>
    </cfRule>
  </conditionalFormatting>
  <conditionalFormatting sqref="N40:O48">
    <cfRule type="cellIs" dxfId="696" priority="93" operator="lessThan">
      <formula>1</formula>
    </cfRule>
  </conditionalFormatting>
  <conditionalFormatting sqref="N4:P4 N5:O18 N19:P20 N21:O28">
    <cfRule type="cellIs" dxfId="695" priority="100" operator="lessThan">
      <formula>1</formula>
    </cfRule>
  </conditionalFormatting>
  <conditionalFormatting sqref="N29:P29">
    <cfRule type="cellIs" dxfId="694" priority="99" operator="lessThan">
      <formula>1</formula>
    </cfRule>
  </conditionalFormatting>
  <conditionalFormatting sqref="N39:P39 P40">
    <cfRule type="cellIs" dxfId="693" priority="98" operator="lessThan">
      <formula>1</formula>
    </cfRule>
  </conditionalFormatting>
  <conditionalFormatting sqref="N49:P50 N51:O61">
    <cfRule type="cellIs" dxfId="692" priority="90" operator="lessThan">
      <formula>1</formula>
    </cfRule>
  </conditionalFormatting>
  <conditionalFormatting sqref="P5">
    <cfRule type="cellIs" dxfId="691" priority="95" operator="lessThan">
      <formula>100</formula>
    </cfRule>
  </conditionalFormatting>
  <conditionalFormatting sqref="P34:P35">
    <cfRule type="cellIs" dxfId="690" priority="76" operator="lessThan">
      <formula>1</formula>
    </cfRule>
  </conditionalFormatting>
  <conditionalFormatting sqref="P55:P56">
    <cfRule type="cellIs" dxfId="689" priority="82" operator="lessThan">
      <formula>1</formula>
    </cfRule>
  </conditionalFormatting>
  <conditionalFormatting sqref="P59">
    <cfRule type="cellIs" dxfId="688" priority="81" operator="lessThan">
      <formula>1</formula>
    </cfRule>
  </conditionalFormatting>
  <conditionalFormatting sqref="P17:Q17">
    <cfRule type="cellIs" dxfId="687" priority="80" operator="lessThan">
      <formula>100</formula>
    </cfRule>
  </conditionalFormatting>
  <conditionalFormatting sqref="P30:Q30">
    <cfRule type="cellIs" dxfId="686" priority="78" operator="lessThan">
      <formula>1</formula>
    </cfRule>
  </conditionalFormatting>
  <conditionalFormatting sqref="Q35">
    <cfRule type="cellIs" dxfId="685" priority="75" operator="lessThan">
      <formula>1</formula>
    </cfRule>
  </conditionalFormatting>
  <conditionalFormatting sqref="V4">
    <cfRule type="cellIs" dxfId="684" priority="58" operator="lessThan">
      <formula>1</formula>
    </cfRule>
  </conditionalFormatting>
  <conditionalFormatting sqref="V6">
    <cfRule type="cellIs" dxfId="683" priority="57" operator="lessThan">
      <formula>1</formula>
    </cfRule>
  </conditionalFormatting>
  <conditionalFormatting sqref="V8">
    <cfRule type="cellIs" dxfId="682" priority="56" operator="lessThan">
      <formula>1</formula>
    </cfRule>
  </conditionalFormatting>
  <conditionalFormatting sqref="V10">
    <cfRule type="cellIs" dxfId="681" priority="55" operator="lessThan">
      <formula>1</formula>
    </cfRule>
  </conditionalFormatting>
  <conditionalFormatting sqref="V12">
    <cfRule type="cellIs" dxfId="680" priority="54" operator="lessThan">
      <formula>1</formula>
    </cfRule>
  </conditionalFormatting>
  <conditionalFormatting sqref="V14">
    <cfRule type="cellIs" dxfId="679" priority="48" operator="lessThan">
      <formula>1</formula>
    </cfRule>
  </conditionalFormatting>
  <conditionalFormatting sqref="V16">
    <cfRule type="cellIs" dxfId="678" priority="47" operator="lessThan">
      <formula>1</formula>
    </cfRule>
  </conditionalFormatting>
  <conditionalFormatting sqref="V18">
    <cfRule type="cellIs" dxfId="677" priority="61" operator="lessThan">
      <formula>1</formula>
    </cfRule>
  </conditionalFormatting>
  <conditionalFormatting sqref="V20">
    <cfRule type="cellIs" dxfId="676" priority="44" operator="lessThan">
      <formula>1</formula>
    </cfRule>
  </conditionalFormatting>
  <conditionalFormatting sqref="V22">
    <cfRule type="cellIs" dxfId="675" priority="43" operator="lessThan">
      <formula>1</formula>
    </cfRule>
  </conditionalFormatting>
  <conditionalFormatting sqref="V24">
    <cfRule type="cellIs" dxfId="674" priority="42" operator="lessThan">
      <formula>1</formula>
    </cfRule>
  </conditionalFormatting>
  <conditionalFormatting sqref="V26">
    <cfRule type="cellIs" dxfId="673" priority="41" operator="lessThan">
      <formula>1</formula>
    </cfRule>
  </conditionalFormatting>
  <conditionalFormatting sqref="V28">
    <cfRule type="cellIs" dxfId="672" priority="34" operator="lessThan">
      <formula>1</formula>
    </cfRule>
  </conditionalFormatting>
  <conditionalFormatting sqref="V30">
    <cfRule type="cellIs" dxfId="671" priority="32" operator="lessThan">
      <formula>1</formula>
    </cfRule>
  </conditionalFormatting>
  <conditionalFormatting sqref="V32">
    <cfRule type="cellIs" dxfId="670" priority="31" operator="lessThan">
      <formula>1</formula>
    </cfRule>
  </conditionalFormatting>
  <conditionalFormatting sqref="V34">
    <cfRule type="cellIs" dxfId="669" priority="30" operator="lessThan">
      <formula>1</formula>
    </cfRule>
  </conditionalFormatting>
  <conditionalFormatting sqref="V36">
    <cfRule type="cellIs" dxfId="668" priority="29" operator="lessThan">
      <formula>1</formula>
    </cfRule>
  </conditionalFormatting>
  <conditionalFormatting sqref="V38">
    <cfRule type="cellIs" dxfId="667" priority="24" operator="lessThan">
      <formula>1</formula>
    </cfRule>
  </conditionalFormatting>
  <conditionalFormatting sqref="V40">
    <cfRule type="cellIs" dxfId="666" priority="22" operator="lessThan">
      <formula>1</formula>
    </cfRule>
  </conditionalFormatting>
  <conditionalFormatting sqref="V42">
    <cfRule type="cellIs" dxfId="665" priority="21" operator="lessThan">
      <formula>1</formula>
    </cfRule>
  </conditionalFormatting>
  <conditionalFormatting sqref="V44">
    <cfRule type="cellIs" dxfId="664" priority="20" operator="lessThan">
      <formula>1</formula>
    </cfRule>
  </conditionalFormatting>
  <conditionalFormatting sqref="V46">
    <cfRule type="cellIs" dxfId="663" priority="19" operator="lessThan">
      <formula>1</formula>
    </cfRule>
  </conditionalFormatting>
  <conditionalFormatting sqref="V48">
    <cfRule type="cellIs" dxfId="662" priority="14" operator="lessThan">
      <formula>1</formula>
    </cfRule>
  </conditionalFormatting>
  <conditionalFormatting sqref="V50">
    <cfRule type="cellIs" dxfId="661" priority="12" operator="lessThan">
      <formula>1</formula>
    </cfRule>
  </conditionalFormatting>
  <conditionalFormatting sqref="V52">
    <cfRule type="cellIs" dxfId="660" priority="11" operator="lessThan">
      <formula>1</formula>
    </cfRule>
  </conditionalFormatting>
  <conditionalFormatting sqref="V54">
    <cfRule type="cellIs" dxfId="659" priority="10" operator="lessThan">
      <formula>1</formula>
    </cfRule>
  </conditionalFormatting>
  <conditionalFormatting sqref="V56">
    <cfRule type="cellIs" dxfId="658" priority="9" operator="lessThan">
      <formula>1</formula>
    </cfRule>
  </conditionalFormatting>
  <conditionalFormatting sqref="V58">
    <cfRule type="cellIs" dxfId="657" priority="8" operator="lessThan">
      <formula>1</formula>
    </cfRule>
  </conditionalFormatting>
  <conditionalFormatting sqref="V60">
    <cfRule type="cellIs" dxfId="656" priority="2" operator="lessThan">
      <formula>1</formula>
    </cfRule>
  </conditionalFormatting>
  <conditionalFormatting sqref="AI4">
    <cfRule type="cellIs" dxfId="655" priority="53" operator="lessThan">
      <formula>1</formula>
    </cfRule>
  </conditionalFormatting>
  <conditionalFormatting sqref="AI6">
    <cfRule type="cellIs" dxfId="654" priority="52" operator="lessThan">
      <formula>1</formula>
    </cfRule>
  </conditionalFormatting>
  <conditionalFormatting sqref="AI8">
    <cfRule type="cellIs" dxfId="653" priority="51" operator="lessThan">
      <formula>1</formula>
    </cfRule>
  </conditionalFormatting>
  <conditionalFormatting sqref="AI10">
    <cfRule type="cellIs" dxfId="652" priority="50" operator="lessThan">
      <formula>1</formula>
    </cfRule>
  </conditionalFormatting>
  <conditionalFormatting sqref="AI12">
    <cfRule type="cellIs" dxfId="651" priority="49" operator="lessThan">
      <formula>1</formula>
    </cfRule>
  </conditionalFormatting>
  <conditionalFormatting sqref="AI14">
    <cfRule type="cellIs" dxfId="650" priority="46" operator="lessThan">
      <formula>1</formula>
    </cfRule>
  </conditionalFormatting>
  <conditionalFormatting sqref="AI16">
    <cfRule type="cellIs" dxfId="649" priority="45" operator="lessThan">
      <formula>1</formula>
    </cfRule>
  </conditionalFormatting>
  <conditionalFormatting sqref="AI18">
    <cfRule type="cellIs" dxfId="648" priority="59" operator="lessThan">
      <formula>1</formula>
    </cfRule>
  </conditionalFormatting>
  <conditionalFormatting sqref="AI20">
    <cfRule type="cellIs" dxfId="647" priority="39" operator="lessThan">
      <formula>1</formula>
    </cfRule>
  </conditionalFormatting>
  <conditionalFormatting sqref="AI22">
    <cfRule type="cellIs" dxfId="646" priority="38" operator="lessThan">
      <formula>1</formula>
    </cfRule>
  </conditionalFormatting>
  <conditionalFormatting sqref="AI24">
    <cfRule type="cellIs" dxfId="645" priority="37" operator="lessThan">
      <formula>1</formula>
    </cfRule>
  </conditionalFormatting>
  <conditionalFormatting sqref="AI26">
    <cfRule type="cellIs" dxfId="644" priority="36" operator="lessThan">
      <formula>1</formula>
    </cfRule>
  </conditionalFormatting>
  <conditionalFormatting sqref="AI28">
    <cfRule type="cellIs" dxfId="643" priority="33" operator="lessThan">
      <formula>1</formula>
    </cfRule>
  </conditionalFormatting>
  <conditionalFormatting sqref="AI30">
    <cfRule type="cellIs" dxfId="642" priority="28" operator="lessThan">
      <formula>1</formula>
    </cfRule>
  </conditionalFormatting>
  <conditionalFormatting sqref="AI32">
    <cfRule type="cellIs" dxfId="641" priority="27" operator="lessThan">
      <formula>1</formula>
    </cfRule>
  </conditionalFormatting>
  <conditionalFormatting sqref="AI34">
    <cfRule type="cellIs" dxfId="640" priority="26" operator="lessThan">
      <formula>1</formula>
    </cfRule>
  </conditionalFormatting>
  <conditionalFormatting sqref="AI36">
    <cfRule type="cellIs" dxfId="639" priority="25" operator="lessThan">
      <formula>1</formula>
    </cfRule>
  </conditionalFormatting>
  <conditionalFormatting sqref="AI38">
    <cfRule type="cellIs" dxfId="638" priority="23" operator="lessThan">
      <formula>1</formula>
    </cfRule>
  </conditionalFormatting>
  <conditionalFormatting sqref="AI40">
    <cfRule type="cellIs" dxfId="637" priority="18" operator="lessThan">
      <formula>1</formula>
    </cfRule>
  </conditionalFormatting>
  <conditionalFormatting sqref="AI42">
    <cfRule type="cellIs" dxfId="636" priority="17" operator="lessThan">
      <formula>1</formula>
    </cfRule>
  </conditionalFormatting>
  <conditionalFormatting sqref="AI44">
    <cfRule type="cellIs" dxfId="635" priority="16" operator="lessThan">
      <formula>1</formula>
    </cfRule>
  </conditionalFormatting>
  <conditionalFormatting sqref="AI46">
    <cfRule type="cellIs" dxfId="634" priority="15" operator="lessThan">
      <formula>1</formula>
    </cfRule>
  </conditionalFormatting>
  <conditionalFormatting sqref="AI48">
    <cfRule type="cellIs" dxfId="633" priority="13" operator="lessThan">
      <formula>1</formula>
    </cfRule>
  </conditionalFormatting>
  <conditionalFormatting sqref="AI50">
    <cfRule type="cellIs" dxfId="632" priority="7" operator="lessThan">
      <formula>1</formula>
    </cfRule>
  </conditionalFormatting>
  <conditionalFormatting sqref="AI52">
    <cfRule type="cellIs" dxfId="631" priority="6" operator="lessThan">
      <formula>1</formula>
    </cfRule>
  </conditionalFormatting>
  <conditionalFormatting sqref="AI54">
    <cfRule type="cellIs" dxfId="630" priority="5" operator="lessThan">
      <formula>1</formula>
    </cfRule>
  </conditionalFormatting>
  <conditionalFormatting sqref="AI56">
    <cfRule type="cellIs" dxfId="629" priority="4" operator="lessThan">
      <formula>1</formula>
    </cfRule>
  </conditionalFormatting>
  <conditionalFormatting sqref="AI58">
    <cfRule type="cellIs" dxfId="628" priority="3" operator="lessThan">
      <formula>1</formula>
    </cfRule>
  </conditionalFormatting>
  <conditionalFormatting sqref="AI60">
    <cfRule type="cellIs" dxfId="627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AFB-CB27-4C86-8657-26C10A197D08}">
  <sheetPr codeName="Feuil3">
    <tabColor rgb="FF00B050"/>
    <pageSetUpPr fitToPage="1"/>
  </sheetPr>
  <dimension ref="A1:BL78"/>
  <sheetViews>
    <sheetView tabSelected="1" zoomScaleNormal="100" workbookViewId="0">
      <pane xSplit="5" topLeftCell="X1" activePane="topRight" state="frozen"/>
      <selection pane="topRight" activeCell="BI5" sqref="BI5"/>
    </sheetView>
  </sheetViews>
  <sheetFormatPr baseColWidth="10" defaultRowHeight="14.5" outlineLevelCol="1" x14ac:dyDescent="0.35"/>
  <cols>
    <col min="1" max="1" width="8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25.08984375" style="6" hidden="1" customWidth="1" outlineLevel="1"/>
    <col min="7" max="7" width="12.54296875" style="6" hidden="1" customWidth="1" outlineLevel="1"/>
    <col min="8" max="8" width="24.36328125" style="6" bestFit="1" customWidth="1" collapsed="1"/>
    <col min="9" max="9" width="12.54296875" style="6" bestFit="1" customWidth="1"/>
    <col min="10" max="10" width="19.6328125" style="6" bestFit="1" customWidth="1"/>
    <col min="11" max="11" width="12.54296875" style="6" bestFit="1" customWidth="1"/>
    <col min="12" max="12" width="35.08984375" style="6" hidden="1" customWidth="1" outlineLevel="1"/>
    <col min="13" max="13" width="24.36328125" style="6" hidden="1" customWidth="1" outlineLevel="1"/>
    <col min="14" max="14" width="13.90625" style="6" customWidth="1" collapsed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1" width="8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5.54296875" bestFit="1" customWidth="1"/>
    <col min="29" max="30" width="5.453125" bestFit="1" customWidth="1"/>
    <col min="31" max="44" width="11.453125" hidden="1" customWidth="1" outlineLevel="1"/>
    <col min="45" max="45" width="5.453125" bestFit="1" customWidth="1" collapsed="1"/>
    <col min="46" max="46" width="5" bestFit="1" customWidth="1"/>
    <col min="48" max="49" width="9.36328125" customWidth="1"/>
    <col min="50" max="50" width="8.36328125" customWidth="1"/>
    <col min="51" max="51" width="9.54296875" customWidth="1"/>
    <col min="52" max="52" width="9.54296875" customWidth="1" outlineLevel="1"/>
    <col min="53" max="53" width="7.08984375" customWidth="1" outlineLevel="1"/>
    <col min="54" max="54" width="9.08984375" customWidth="1" outlineLevel="1"/>
    <col min="55" max="55" width="9.54296875" customWidth="1" outlineLevel="1"/>
    <col min="56" max="56" width="7.08984375" customWidth="1" outlineLevel="1"/>
    <col min="57" max="57" width="11.54296875"/>
    <col min="59" max="60" width="7.54296875" customWidth="1"/>
    <col min="64" max="64" width="17.453125" bestFit="1" customWidth="1"/>
  </cols>
  <sheetData>
    <row r="1" spans="1:64" ht="15" thickBot="1" x14ac:dyDescent="0.4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4" ht="15" customHeight="1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2" t="s">
        <v>82</v>
      </c>
      <c r="U2" s="45">
        <v>1.28</v>
      </c>
      <c r="V2" s="112" t="s">
        <v>133</v>
      </c>
      <c r="W2" s="272" t="s">
        <v>132</v>
      </c>
      <c r="X2" s="272"/>
      <c r="Y2" s="113" t="s">
        <v>124</v>
      </c>
      <c r="Z2" s="114"/>
      <c r="AA2" s="249" t="s">
        <v>130</v>
      </c>
      <c r="AB2" s="250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  <c r="AU2" s="242" t="s">
        <v>157</v>
      </c>
      <c r="AV2" s="242" t="s">
        <v>158</v>
      </c>
      <c r="AW2" s="242" t="s">
        <v>159</v>
      </c>
      <c r="AX2" s="242" t="s">
        <v>164</v>
      </c>
      <c r="AY2" s="242" t="s">
        <v>160</v>
      </c>
      <c r="AZ2" s="242" t="s">
        <v>161</v>
      </c>
      <c r="BA2" s="242" t="s">
        <v>162</v>
      </c>
      <c r="BB2" s="242" t="s">
        <v>163</v>
      </c>
      <c r="BC2" s="242" t="s">
        <v>165</v>
      </c>
      <c r="BD2" s="242" t="s">
        <v>162</v>
      </c>
      <c r="BE2" s="242" t="s">
        <v>166</v>
      </c>
      <c r="BF2" s="242" t="s">
        <v>167</v>
      </c>
      <c r="BG2" s="242" t="s">
        <v>162</v>
      </c>
      <c r="BH2" s="242" t="s">
        <v>162</v>
      </c>
      <c r="BI2" s="242" t="s">
        <v>168</v>
      </c>
    </row>
    <row r="3" spans="1:64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54"/>
      <c r="O3" s="254"/>
      <c r="P3" s="254"/>
      <c r="Q3" s="267"/>
      <c r="R3" s="269"/>
      <c r="S3" s="271"/>
      <c r="T3" s="53" t="s">
        <v>83</v>
      </c>
      <c r="U3" s="46">
        <v>1.1000000000000001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</row>
    <row r="4" spans="1:64" x14ac:dyDescent="0.35">
      <c r="A4" s="208" t="s">
        <v>0</v>
      </c>
      <c r="B4" s="62" t="s">
        <v>2</v>
      </c>
      <c r="C4" s="12">
        <v>2.2000000000000002</v>
      </c>
      <c r="D4" s="12">
        <v>26</v>
      </c>
      <c r="E4" s="83">
        <v>3</v>
      </c>
      <c r="F4" s="62" t="s">
        <v>23</v>
      </c>
      <c r="G4" s="93">
        <v>5.6539999999999999</v>
      </c>
      <c r="H4" s="62" t="s">
        <v>23</v>
      </c>
      <c r="I4" s="93">
        <v>5.6539999999999999</v>
      </c>
      <c r="J4" s="62" t="s">
        <v>24</v>
      </c>
      <c r="K4" s="99" t="s">
        <v>24</v>
      </c>
      <c r="L4" s="88">
        <f>'Files A'!L4</f>
        <v>39</v>
      </c>
      <c r="M4" s="31">
        <f>AR4</f>
        <v>3.8519359647012861</v>
      </c>
      <c r="N4" s="31">
        <f>AG4</f>
        <v>49.92</v>
      </c>
      <c r="O4" s="54">
        <f>AH4</f>
        <v>4.9304780348176465</v>
      </c>
      <c r="P4" s="13">
        <f>G4/O4</f>
        <v>1.14674479027653</v>
      </c>
      <c r="Q4" s="25">
        <f>I4/O4</f>
        <v>1.14674479027653</v>
      </c>
      <c r="R4" s="246"/>
      <c r="S4" s="214"/>
      <c r="T4" s="258" t="s">
        <v>0</v>
      </c>
      <c r="U4" s="128" t="s">
        <v>2</v>
      </c>
      <c r="V4" s="88" t="s">
        <v>134</v>
      </c>
      <c r="W4" s="54">
        <f>IF(V4=0,G4,IF(V4="A",I4,K4))</f>
        <v>5.6539999999999999</v>
      </c>
      <c r="X4" s="104">
        <f>W4+W5/2</f>
        <v>11.297000000000001</v>
      </c>
      <c r="Y4" s="104">
        <f>O4+O5/2</f>
        <v>15.358330989305113</v>
      </c>
      <c r="Z4" s="105">
        <f>X4/Y4</f>
        <v>0.73556169663661697</v>
      </c>
      <c r="AA4" s="140">
        <v>1</v>
      </c>
      <c r="AB4" s="104">
        <f>AA4*$AB$1+AU4</f>
        <v>3.1889655172413791</v>
      </c>
      <c r="AC4" s="104">
        <f>X4+AB4+AB5/2</f>
        <v>17.564911724137929</v>
      </c>
      <c r="AD4" s="106">
        <f>AC4/Y4</f>
        <v>1.1436732113905725</v>
      </c>
      <c r="AE4">
        <v>1</v>
      </c>
      <c r="AF4">
        <f t="shared" ref="AF4:AF35" si="0">IF(AE4=0,U$3,U$2)</f>
        <v>1.28</v>
      </c>
      <c r="AG4">
        <f t="shared" ref="AG4:AG35" si="1">L4*AF4</f>
        <v>49.92</v>
      </c>
      <c r="AH4">
        <f t="shared" ref="AH4:AH35" si="2">M4*AF4</f>
        <v>4.9304780348176465</v>
      </c>
      <c r="AI4">
        <f t="shared" ref="AI4:AI35" si="3">D4-E4-0.5</f>
        <v>22.5</v>
      </c>
      <c r="AJ4">
        <v>20</v>
      </c>
      <c r="AK4">
        <v>454</v>
      </c>
      <c r="AL4">
        <f t="shared" ref="AL4:AL35" si="4">L4*10/(C4*AI4*AI4*AJ4)</f>
        <v>1.7508417508417504E-2</v>
      </c>
      <c r="AM4">
        <f>1.25*(1-SQRT(1-2*AL4))</f>
        <v>2.208054201987858E-2</v>
      </c>
      <c r="AN4">
        <f>(1-AM4)/AM4*0.0035</f>
        <v>0.15501060163509728</v>
      </c>
      <c r="AO4">
        <f>MIN(AN4/(AK4/200000),1)</f>
        <v>1</v>
      </c>
      <c r="AP4">
        <f>0.8*AM4/AO4</f>
        <v>1.7664433615902864E-2</v>
      </c>
      <c r="AQ4">
        <f>AP4*(AJ4/AK4)</f>
        <v>7.7816888175783546E-4</v>
      </c>
      <c r="AR4">
        <f t="shared" ref="AR4:AR35" si="5">AQ4*(AI4/100)*C4*10000</f>
        <v>3.8519359647012861</v>
      </c>
      <c r="AS4" t="str">
        <f>IF((0.63*Y4-X4)&lt;=0,"",0.63*Y4-X4)</f>
        <v/>
      </c>
      <c r="AT4">
        <v>1</v>
      </c>
      <c r="AU4" s="184">
        <f>'Files A-HS'!AB4</f>
        <v>0</v>
      </c>
      <c r="AV4" s="180">
        <f>N4*$AV$1</f>
        <v>29.253119999999999</v>
      </c>
      <c r="AW4" s="180">
        <f>N4*$AW$1</f>
        <v>8.8857599999999994</v>
      </c>
      <c r="AX4" s="180">
        <f>AV4+AW4</f>
        <v>38.13888</v>
      </c>
      <c r="AY4" s="180">
        <f>N4+N5/2</f>
        <v>118.67</v>
      </c>
      <c r="AZ4" s="180">
        <f>(AV4+AW4)+(AV5+AW5)/2</f>
        <v>90.663879999999992</v>
      </c>
      <c r="BA4" s="185">
        <f>AY4/AZ4</f>
        <v>1.3089005235602096</v>
      </c>
      <c r="BB4" s="187"/>
      <c r="BC4" s="180">
        <f>BB4+BB5/2</f>
        <v>0</v>
      </c>
      <c r="BD4" s="185">
        <f>BC4/AZ4</f>
        <v>0</v>
      </c>
      <c r="BE4" s="187">
        <v>84.9</v>
      </c>
      <c r="BF4" s="180">
        <f>BE4+BE5/2</f>
        <v>144.44999999999999</v>
      </c>
      <c r="BG4" s="185">
        <f>BF4/$AY4</f>
        <v>1.2172410887334624</v>
      </c>
      <c r="BH4" s="185">
        <f>BE4/$AY4</f>
        <v>0.71542934187241936</v>
      </c>
      <c r="BI4" s="188">
        <f>1.15*AY4/2</f>
        <v>68.235249999999994</v>
      </c>
      <c r="BJ4" s="76" t="str">
        <f>IF(BE4&gt;=BI4,"OK","Pbm")</f>
        <v>OK</v>
      </c>
      <c r="BK4" s="190">
        <v>87.007089877328099</v>
      </c>
      <c r="BL4" s="290">
        <f>BK4-BE4</f>
        <v>2.1070898773280931</v>
      </c>
    </row>
    <row r="5" spans="1:64" x14ac:dyDescent="0.35">
      <c r="A5" s="244"/>
      <c r="B5" s="63" t="s">
        <v>3</v>
      </c>
      <c r="C5" s="16">
        <v>2.2000000000000002</v>
      </c>
      <c r="D5" s="16">
        <v>25</v>
      </c>
      <c r="E5" s="196">
        <v>9</v>
      </c>
      <c r="F5" s="94" t="s">
        <v>79</v>
      </c>
      <c r="G5" s="95">
        <v>18.899999999999999</v>
      </c>
      <c r="H5" s="94" t="s">
        <v>79</v>
      </c>
      <c r="I5" s="95">
        <v>18.899999999999999</v>
      </c>
      <c r="J5" s="63" t="s">
        <v>30</v>
      </c>
      <c r="K5" s="95">
        <v>11.286</v>
      </c>
      <c r="L5" s="90">
        <f>'Files A'!L5</f>
        <v>125</v>
      </c>
      <c r="M5" s="34">
        <f t="shared" ref="M5:M65" si="6">AR5</f>
        <v>18.959732644522663</v>
      </c>
      <c r="N5" s="34">
        <f t="shared" ref="N5:N7" si="7">AG5</f>
        <v>137.5</v>
      </c>
      <c r="O5" s="68">
        <f t="shared" ref="O5:O65" si="8">AH5</f>
        <v>20.855705908974933</v>
      </c>
      <c r="P5" s="17">
        <f t="shared" ref="P5:P65" si="9">G5/O5</f>
        <v>0.90622681785451686</v>
      </c>
      <c r="Q5" s="40">
        <f t="shared" ref="Q5:Q65" si="10">I5/O5</f>
        <v>0.90622681785451686</v>
      </c>
      <c r="R5" s="36">
        <f>K5/O5</f>
        <v>0.54114687123312588</v>
      </c>
      <c r="S5" s="40" t="s">
        <v>62</v>
      </c>
      <c r="T5" s="259"/>
      <c r="U5" s="129" t="s">
        <v>3</v>
      </c>
      <c r="V5" s="90" t="s">
        <v>135</v>
      </c>
      <c r="W5" s="68">
        <f t="shared" ref="W5:W65" si="11">IF(V5=0,G5,IF(V5="A",I5,K5))</f>
        <v>11.286</v>
      </c>
      <c r="X5" s="81"/>
      <c r="Y5" s="81"/>
      <c r="Z5" s="81"/>
      <c r="AA5" s="141">
        <v>0</v>
      </c>
      <c r="AB5" s="79">
        <f t="shared" ref="AB5:AB7" si="12">AA5*$AB$1+AU5</f>
        <v>6.1578924137931033</v>
      </c>
      <c r="AC5" s="81"/>
      <c r="AD5" s="107"/>
      <c r="AE5">
        <v>0</v>
      </c>
      <c r="AF5">
        <f t="shared" si="0"/>
        <v>1.1000000000000001</v>
      </c>
      <c r="AG5">
        <f t="shared" si="1"/>
        <v>137.5</v>
      </c>
      <c r="AH5">
        <f t="shared" si="2"/>
        <v>20.855705908974933</v>
      </c>
      <c r="AI5">
        <f t="shared" si="3"/>
        <v>15.5</v>
      </c>
      <c r="AJ5">
        <v>20</v>
      </c>
      <c r="AK5">
        <v>454</v>
      </c>
      <c r="AL5">
        <f t="shared" si="4"/>
        <v>0.11824803708258441</v>
      </c>
      <c r="AM5">
        <f t="shared" ref="AM5:AM65" si="13">1.25*(1-SQRT(1-2*AL5))</f>
        <v>0.15776610375024355</v>
      </c>
      <c r="AN5">
        <f t="shared" ref="AN5:AN65" si="14">(1-AM5)/AM5*0.0035</f>
        <v>1.868474004746154E-2</v>
      </c>
      <c r="AO5">
        <f t="shared" ref="AO5:AO65" si="15">MIN(AN5/(AK5/200000),1)</f>
        <v>1</v>
      </c>
      <c r="AP5">
        <f t="shared" ref="AP5:AP65" si="16">0.8*AM5/AO5</f>
        <v>0.12621288300019484</v>
      </c>
      <c r="AQ5">
        <f t="shared" ref="AQ5:AQ65" si="17">AP5*(AJ5/AK5)</f>
        <v>5.5600388986869979E-3</v>
      </c>
      <c r="AR5">
        <f t="shared" si="5"/>
        <v>18.959732644522663</v>
      </c>
      <c r="AT5">
        <v>0</v>
      </c>
      <c r="AU5" s="79">
        <f>'Files A-HS'!AB5</f>
        <v>6.1578924137931033</v>
      </c>
      <c r="AV5" s="179">
        <f t="shared" ref="AV5:AV61" si="18">N5*$AV$1</f>
        <v>80.574999999999989</v>
      </c>
      <c r="AW5" s="179">
        <f t="shared" ref="AW5:AW61" si="19">N5*$AW$1</f>
        <v>24.474999999999998</v>
      </c>
      <c r="AX5" s="179">
        <f t="shared" ref="AX5:AX65" si="20">AV5+AW5</f>
        <v>105.04999999999998</v>
      </c>
      <c r="AY5" s="179"/>
      <c r="AZ5" s="179"/>
      <c r="BA5" s="179"/>
      <c r="BB5" s="187"/>
      <c r="BC5" s="179"/>
      <c r="BD5" s="179"/>
      <c r="BE5" s="206">
        <v>119.1</v>
      </c>
      <c r="BF5" s="179"/>
      <c r="BG5" s="179"/>
      <c r="BH5" s="179"/>
      <c r="BI5" s="189">
        <f>2*MIN(BE4,BE6)</f>
        <v>169.8</v>
      </c>
      <c r="BJ5" s="76" t="str">
        <f>IF(BE5&lt;=BI5,"OK","Pbm")</f>
        <v>OK</v>
      </c>
      <c r="BK5" s="190">
        <v>125.1339888675334</v>
      </c>
      <c r="BL5" s="290">
        <f t="shared" ref="BL5:BL31" si="21">BK5-BE5</f>
        <v>6.0339888675334095</v>
      </c>
    </row>
    <row r="6" spans="1:64" x14ac:dyDescent="0.35">
      <c r="A6" s="209"/>
      <c r="B6" s="64" t="s">
        <v>4</v>
      </c>
      <c r="C6" s="10">
        <v>2.2000000000000002</v>
      </c>
      <c r="D6" s="10">
        <v>23.5</v>
      </c>
      <c r="E6" s="85">
        <v>3</v>
      </c>
      <c r="F6" s="64" t="s">
        <v>29</v>
      </c>
      <c r="G6" s="96">
        <v>8.4700000000000006</v>
      </c>
      <c r="H6" s="64" t="s">
        <v>29</v>
      </c>
      <c r="I6" s="96">
        <v>8.4700000000000006</v>
      </c>
      <c r="J6" s="64" t="s">
        <v>24</v>
      </c>
      <c r="K6" s="27" t="s">
        <v>24</v>
      </c>
      <c r="L6" s="89">
        <f>'Files A'!L6</f>
        <v>41</v>
      </c>
      <c r="M6" s="32">
        <f t="shared" si="6"/>
        <v>4.5692749580759191</v>
      </c>
      <c r="N6" s="32">
        <f t="shared" si="7"/>
        <v>52.480000000000004</v>
      </c>
      <c r="O6" s="69">
        <f t="shared" si="8"/>
        <v>5.8486719463371761</v>
      </c>
      <c r="P6" s="11">
        <f t="shared" si="9"/>
        <v>1.4481920131123909</v>
      </c>
      <c r="Q6" s="37">
        <f t="shared" si="10"/>
        <v>1.4481920131123909</v>
      </c>
      <c r="R6" s="247"/>
      <c r="S6" s="216"/>
      <c r="T6" s="259"/>
      <c r="U6" s="130" t="s">
        <v>4</v>
      </c>
      <c r="V6" s="89" t="s">
        <v>134</v>
      </c>
      <c r="W6" s="69">
        <f t="shared" si="11"/>
        <v>8.4700000000000006</v>
      </c>
      <c r="X6" s="79">
        <f>W6+(W7+W5)/2</f>
        <v>19.756</v>
      </c>
      <c r="Y6" s="79">
        <f>O6+(O7+O5)/2</f>
        <v>22.357581766866279</v>
      </c>
      <c r="Z6" s="80">
        <f>X6/Y6</f>
        <v>0.88363760472871011</v>
      </c>
      <c r="AA6" s="141">
        <v>1</v>
      </c>
      <c r="AB6" s="79">
        <f t="shared" si="12"/>
        <v>3.1889655172413791</v>
      </c>
      <c r="AC6" s="79">
        <f>X6+AB6+(AB5+AB7)/2</f>
        <v>26.023911724137932</v>
      </c>
      <c r="AD6" s="108">
        <f>AC6/Y6</f>
        <v>1.1639859800358694</v>
      </c>
      <c r="AE6">
        <v>1</v>
      </c>
      <c r="AF6">
        <f t="shared" si="0"/>
        <v>1.28</v>
      </c>
      <c r="AG6">
        <f t="shared" si="1"/>
        <v>52.480000000000004</v>
      </c>
      <c r="AH6">
        <f t="shared" si="2"/>
        <v>5.8486719463371761</v>
      </c>
      <c r="AI6">
        <f t="shared" si="3"/>
        <v>20</v>
      </c>
      <c r="AJ6">
        <v>20</v>
      </c>
      <c r="AK6">
        <v>454</v>
      </c>
      <c r="AL6">
        <f t="shared" si="4"/>
        <v>2.3295454545454546E-2</v>
      </c>
      <c r="AM6">
        <f t="shared" si="13"/>
        <v>2.9466631121682768E-2</v>
      </c>
      <c r="AN6">
        <f t="shared" si="14"/>
        <v>0.11527842382275437</v>
      </c>
      <c r="AO6">
        <f t="shared" si="15"/>
        <v>1</v>
      </c>
      <c r="AP6">
        <f t="shared" si="16"/>
        <v>2.3573304897346214E-2</v>
      </c>
      <c r="AQ6">
        <f t="shared" si="17"/>
        <v>1.0384715813808905E-3</v>
      </c>
      <c r="AR6">
        <f t="shared" si="5"/>
        <v>4.5692749580759191</v>
      </c>
      <c r="AS6" t="str">
        <f>IF((0.63*Y6-X6)&lt;=0,"",0.63*Y6-X6)</f>
        <v/>
      </c>
      <c r="AT6">
        <v>1</v>
      </c>
      <c r="AU6" s="184">
        <f>'Files A-HS'!AB6</f>
        <v>0</v>
      </c>
      <c r="AV6" s="180">
        <f t="shared" si="18"/>
        <v>30.75328</v>
      </c>
      <c r="AW6" s="180">
        <f t="shared" si="19"/>
        <v>9.3414400000000004</v>
      </c>
      <c r="AX6" s="180">
        <f t="shared" si="20"/>
        <v>40.094720000000002</v>
      </c>
      <c r="AY6" s="180">
        <f>N6+(N5+N7)/2</f>
        <v>170.73000000000002</v>
      </c>
      <c r="AZ6" s="180">
        <f>(AV6+AW6)+(AV7+AW7+AV5+AW5)/2</f>
        <v>130.43772000000001</v>
      </c>
      <c r="BA6" s="185">
        <f>AY6/AZ6</f>
        <v>1.3089005235602094</v>
      </c>
      <c r="BB6" s="187"/>
      <c r="BC6" s="180">
        <f>BB6+(BB5+BB7)/2</f>
        <v>0</v>
      </c>
      <c r="BD6" s="185">
        <f>BC6/AZ6</f>
        <v>0</v>
      </c>
      <c r="BE6" s="187">
        <v>99.3</v>
      </c>
      <c r="BF6" s="180">
        <f>BE6+(BE5+BE7)/2</f>
        <v>204.2</v>
      </c>
      <c r="BG6" s="185">
        <f>BF6/$AY6</f>
        <v>1.1960405318338896</v>
      </c>
      <c r="BH6" s="185">
        <f>BE6/$AY6</f>
        <v>0.58162010191530478</v>
      </c>
      <c r="BI6" s="188">
        <f>1.1*AY6/3</f>
        <v>62.601000000000006</v>
      </c>
      <c r="BJ6" s="76" t="str">
        <f t="shared" ref="BJ6" si="22">IF(BE6&gt;=BI6,"OK","Pbm")</f>
        <v>OK</v>
      </c>
      <c r="BK6" s="190">
        <v>99.676828491135922</v>
      </c>
      <c r="BL6" s="290">
        <f t="shared" si="21"/>
        <v>0.37682849113592454</v>
      </c>
    </row>
    <row r="7" spans="1:64" ht="15" thickBot="1" x14ac:dyDescent="0.4">
      <c r="A7" s="245"/>
      <c r="B7" s="63" t="s">
        <v>5</v>
      </c>
      <c r="C7" s="16">
        <v>2.2000000000000002</v>
      </c>
      <c r="D7" s="16">
        <v>22</v>
      </c>
      <c r="E7" s="84">
        <v>3</v>
      </c>
      <c r="F7" s="63" t="s">
        <v>30</v>
      </c>
      <c r="G7" s="95">
        <v>11.286</v>
      </c>
      <c r="H7" s="63" t="s">
        <v>30</v>
      </c>
      <c r="I7" s="95">
        <v>11.286</v>
      </c>
      <c r="J7" s="63" t="s">
        <v>24</v>
      </c>
      <c r="K7" s="49" t="s">
        <v>24</v>
      </c>
      <c r="L7" s="90">
        <f>'Files A'!L7</f>
        <v>90</v>
      </c>
      <c r="M7" s="34">
        <f t="shared" si="6"/>
        <v>11.056467029166607</v>
      </c>
      <c r="N7" s="34">
        <f t="shared" si="7"/>
        <v>99.000000000000014</v>
      </c>
      <c r="O7" s="68">
        <f t="shared" si="8"/>
        <v>12.162113732083268</v>
      </c>
      <c r="P7" s="17">
        <f t="shared" si="9"/>
        <v>0.92796369517807509</v>
      </c>
      <c r="Q7" s="40">
        <f t="shared" si="10"/>
        <v>0.92796369517807509</v>
      </c>
      <c r="R7" s="248"/>
      <c r="S7" s="218"/>
      <c r="T7" s="260"/>
      <c r="U7" s="129" t="s">
        <v>5</v>
      </c>
      <c r="V7" s="90" t="s">
        <v>134</v>
      </c>
      <c r="W7" s="68">
        <f t="shared" si="11"/>
        <v>11.286</v>
      </c>
      <c r="X7" s="81"/>
      <c r="Y7" s="81"/>
      <c r="Z7" s="81"/>
      <c r="AA7" s="141">
        <v>0</v>
      </c>
      <c r="AB7" s="79">
        <f t="shared" si="12"/>
        <v>0</v>
      </c>
      <c r="AC7" s="81"/>
      <c r="AD7" s="107"/>
      <c r="AE7">
        <v>0</v>
      </c>
      <c r="AF7">
        <f t="shared" si="0"/>
        <v>1.1000000000000001</v>
      </c>
      <c r="AG7">
        <f t="shared" si="1"/>
        <v>99.000000000000014</v>
      </c>
      <c r="AH7">
        <f t="shared" si="2"/>
        <v>12.162113732083268</v>
      </c>
      <c r="AI7">
        <f t="shared" si="3"/>
        <v>18.5</v>
      </c>
      <c r="AJ7">
        <v>20</v>
      </c>
      <c r="AK7">
        <v>454</v>
      </c>
      <c r="AL7">
        <f t="shared" si="4"/>
        <v>5.9764924629789495E-2</v>
      </c>
      <c r="AM7">
        <f t="shared" si="13"/>
        <v>7.7082862887617315E-2</v>
      </c>
      <c r="AN7">
        <f t="shared" si="14"/>
        <v>4.1905682519898263E-2</v>
      </c>
      <c r="AO7">
        <f t="shared" si="15"/>
        <v>1</v>
      </c>
      <c r="AP7">
        <f t="shared" si="16"/>
        <v>6.1666290310093852E-2</v>
      </c>
      <c r="AQ7">
        <f t="shared" si="17"/>
        <v>2.7165766656429011E-3</v>
      </c>
      <c r="AR7">
        <f t="shared" si="5"/>
        <v>11.056467029166607</v>
      </c>
      <c r="AT7">
        <v>0</v>
      </c>
      <c r="AU7" s="79">
        <f>'Files A-HS'!AB7</f>
        <v>0</v>
      </c>
      <c r="AV7" s="179">
        <f t="shared" si="18"/>
        <v>58.014000000000003</v>
      </c>
      <c r="AW7" s="179">
        <f t="shared" si="19"/>
        <v>17.622000000000003</v>
      </c>
      <c r="AX7" s="179">
        <f t="shared" si="20"/>
        <v>75.63600000000001</v>
      </c>
      <c r="AY7" s="179"/>
      <c r="AZ7" s="179"/>
      <c r="BA7" s="179"/>
      <c r="BB7" s="187"/>
      <c r="BC7" s="179"/>
      <c r="BD7" s="179"/>
      <c r="BE7" s="187">
        <v>90.7</v>
      </c>
      <c r="BF7" s="179"/>
      <c r="BG7" s="179"/>
      <c r="BH7" s="179"/>
      <c r="BI7" s="189"/>
      <c r="BJ7" s="76"/>
      <c r="BK7" s="190">
        <v>0</v>
      </c>
      <c r="BL7" s="290"/>
    </row>
    <row r="8" spans="1:64" s="44" customFormat="1" ht="15" thickBot="1" x14ac:dyDescent="0.4">
      <c r="A8" s="43"/>
      <c r="B8" s="65"/>
      <c r="C8" s="57"/>
      <c r="D8" s="57"/>
      <c r="E8" s="86"/>
      <c r="F8" s="65"/>
      <c r="G8" s="97"/>
      <c r="H8" s="65"/>
      <c r="I8" s="97"/>
      <c r="J8" s="65"/>
      <c r="K8" s="61"/>
      <c r="L8" s="91">
        <f>'Files A'!L8</f>
        <v>0</v>
      </c>
      <c r="M8" s="58" t="e">
        <f t="shared" si="6"/>
        <v>#DIV/0!</v>
      </c>
      <c r="N8" s="58"/>
      <c r="O8" s="70" t="e">
        <f t="shared" si="8"/>
        <v>#DIV/0!</v>
      </c>
      <c r="P8" s="59" t="e">
        <f t="shared" si="9"/>
        <v>#DIV/0!</v>
      </c>
      <c r="Q8" s="60" t="e">
        <f t="shared" si="10"/>
        <v>#DIV/0!</v>
      </c>
      <c r="R8" s="257"/>
      <c r="S8" s="222"/>
      <c r="T8" s="133"/>
      <c r="U8" s="131"/>
      <c r="V8" s="91">
        <v>0</v>
      </c>
      <c r="W8" s="70">
        <f t="shared" si="11"/>
        <v>0</v>
      </c>
      <c r="X8" s="82"/>
      <c r="Y8" s="82"/>
      <c r="Z8" s="82"/>
      <c r="AA8" s="142"/>
      <c r="AB8" s="82"/>
      <c r="AC8" s="82"/>
      <c r="AD8" s="51"/>
      <c r="AE8"/>
      <c r="AF8">
        <f t="shared" si="0"/>
        <v>1.1000000000000001</v>
      </c>
      <c r="AG8">
        <f t="shared" si="1"/>
        <v>0</v>
      </c>
      <c r="AH8" t="e">
        <f t="shared" si="2"/>
        <v>#DIV/0!</v>
      </c>
      <c r="AI8">
        <f t="shared" si="3"/>
        <v>-0.5</v>
      </c>
      <c r="AJ8">
        <v>20</v>
      </c>
      <c r="AK8">
        <v>454</v>
      </c>
      <c r="AL8" t="e">
        <f t="shared" si="4"/>
        <v>#DIV/0!</v>
      </c>
      <c r="AM8" t="e">
        <f t="shared" si="13"/>
        <v>#DIV/0!</v>
      </c>
      <c r="AN8" t="e">
        <f t="shared" si="14"/>
        <v>#DIV/0!</v>
      </c>
      <c r="AO8" t="e">
        <f t="shared" si="15"/>
        <v>#DIV/0!</v>
      </c>
      <c r="AP8" t="e">
        <f t="shared" si="16"/>
        <v>#DIV/0!</v>
      </c>
      <c r="AQ8" t="e">
        <f t="shared" si="17"/>
        <v>#DIV/0!</v>
      </c>
      <c r="AR8" t="e">
        <f t="shared" si="5"/>
        <v>#DIV/0!</v>
      </c>
      <c r="AX8" s="44">
        <f t="shared" si="20"/>
        <v>0</v>
      </c>
      <c r="BK8" s="190">
        <v>120.87399501071729</v>
      </c>
      <c r="BL8" s="290"/>
    </row>
    <row r="9" spans="1:64" x14ac:dyDescent="0.35">
      <c r="A9" s="208" t="s">
        <v>1</v>
      </c>
      <c r="B9" s="64" t="s">
        <v>2</v>
      </c>
      <c r="C9" s="10">
        <v>2.2000000000000002</v>
      </c>
      <c r="D9" s="10">
        <v>26</v>
      </c>
      <c r="E9" s="85">
        <v>3</v>
      </c>
      <c r="F9" s="64" t="s">
        <v>23</v>
      </c>
      <c r="G9" s="96">
        <v>5.6539999999999999</v>
      </c>
      <c r="H9" s="64" t="s">
        <v>23</v>
      </c>
      <c r="I9" s="96">
        <v>5.6539999999999999</v>
      </c>
      <c r="J9" s="64" t="s">
        <v>24</v>
      </c>
      <c r="K9" s="27" t="s">
        <v>24</v>
      </c>
      <c r="L9" s="89">
        <f>'Files A'!L9</f>
        <v>40</v>
      </c>
      <c r="M9" s="32">
        <f t="shared" si="6"/>
        <v>3.9516147686299634</v>
      </c>
      <c r="N9" s="32">
        <f>AG9</f>
        <v>51.2</v>
      </c>
      <c r="O9" s="69">
        <f t="shared" si="8"/>
        <v>5.0580669038463535</v>
      </c>
      <c r="P9" s="11">
        <f t="shared" si="9"/>
        <v>1.117818349872058</v>
      </c>
      <c r="Q9" s="37">
        <f t="shared" si="10"/>
        <v>1.117818349872058</v>
      </c>
      <c r="R9" s="161"/>
      <c r="S9" s="154"/>
      <c r="T9" s="258" t="s">
        <v>1</v>
      </c>
      <c r="U9" s="130" t="s">
        <v>2</v>
      </c>
      <c r="V9" s="89" t="s">
        <v>134</v>
      </c>
      <c r="W9" s="69">
        <f t="shared" si="11"/>
        <v>5.6539999999999999</v>
      </c>
      <c r="X9" s="79">
        <f>W9+W10/2</f>
        <v>11.297000000000001</v>
      </c>
      <c r="Y9" s="79">
        <f>O9+O10/2</f>
        <v>15.425662802982089</v>
      </c>
      <c r="Z9" s="80">
        <f>X9/Y9</f>
        <v>0.73235102726451828</v>
      </c>
      <c r="AA9" s="141">
        <v>2</v>
      </c>
      <c r="AB9" s="79">
        <f t="shared" ref="AB9:AB61" si="23">AA9*$AB$1+AU9</f>
        <v>6.3779310344827582</v>
      </c>
      <c r="AC9" s="79">
        <f>X9+AB9+AB10/2</f>
        <v>20.753877241379314</v>
      </c>
      <c r="AD9" s="108">
        <f>AC9/Y9</f>
        <v>1.3454123499553727</v>
      </c>
      <c r="AE9">
        <v>1</v>
      </c>
      <c r="AF9">
        <f t="shared" si="0"/>
        <v>1.28</v>
      </c>
      <c r="AG9">
        <f t="shared" si="1"/>
        <v>51.2</v>
      </c>
      <c r="AH9">
        <f t="shared" si="2"/>
        <v>5.0580669038463535</v>
      </c>
      <c r="AI9">
        <f t="shared" si="3"/>
        <v>22.5</v>
      </c>
      <c r="AJ9">
        <v>20</v>
      </c>
      <c r="AK9">
        <v>454</v>
      </c>
      <c r="AL9">
        <f t="shared" si="4"/>
        <v>1.7957351290684622E-2</v>
      </c>
      <c r="AM9">
        <f t="shared" si="13"/>
        <v>2.2651933143409131E-2</v>
      </c>
      <c r="AN9">
        <f t="shared" si="14"/>
        <v>0.15101219892984585</v>
      </c>
      <c r="AO9">
        <f t="shared" si="15"/>
        <v>1</v>
      </c>
      <c r="AP9">
        <f t="shared" si="16"/>
        <v>1.8121546514727305E-2</v>
      </c>
      <c r="AQ9">
        <f t="shared" si="17"/>
        <v>7.9830601386463897E-4</v>
      </c>
      <c r="AR9">
        <f t="shared" si="5"/>
        <v>3.9516147686299634</v>
      </c>
      <c r="AS9" t="str">
        <f>IF((0.63*Y9-X9)&lt;=0,"",0.63*Y9-X9)</f>
        <v/>
      </c>
      <c r="AT9">
        <v>2</v>
      </c>
      <c r="AU9" s="184">
        <f>'Files A-HS'!AB9</f>
        <v>0</v>
      </c>
      <c r="AV9" s="180">
        <f t="shared" si="18"/>
        <v>30.0032</v>
      </c>
      <c r="AW9" s="180">
        <f t="shared" si="19"/>
        <v>9.1135999999999999</v>
      </c>
      <c r="AX9" s="180">
        <f t="shared" si="20"/>
        <v>39.116799999999998</v>
      </c>
      <c r="AY9" s="180">
        <f>N9+N10/2</f>
        <v>133.69999999999999</v>
      </c>
      <c r="AZ9" s="180">
        <f>(AV9+AW9)+(AV10+AW10)/2</f>
        <v>102.1468</v>
      </c>
      <c r="BA9" s="185">
        <f>AY9/AZ9</f>
        <v>1.3089005235602094</v>
      </c>
      <c r="BB9" s="187"/>
      <c r="BC9" s="180">
        <f>BB9+BB10/2</f>
        <v>0</v>
      </c>
      <c r="BD9" s="185">
        <f>BC9/AZ9</f>
        <v>0</v>
      </c>
      <c r="BE9" s="187">
        <v>105</v>
      </c>
      <c r="BF9" s="180">
        <f>BE9+BE10/2</f>
        <v>172.7</v>
      </c>
      <c r="BG9" s="185">
        <f>BF9/$AY9</f>
        <v>1.2916978309648468</v>
      </c>
      <c r="BH9" s="185">
        <f>BE9/$AY9</f>
        <v>0.78534031413612571</v>
      </c>
      <c r="BI9" s="188">
        <f>1.15*AY9/2</f>
        <v>76.877499999999984</v>
      </c>
      <c r="BJ9" s="76" t="str">
        <f>IF(BE9&gt;=BI9,"OK","Pbm")</f>
        <v>OK</v>
      </c>
      <c r="BK9" s="190">
        <v>120.87399501071729</v>
      </c>
      <c r="BL9" s="290">
        <f t="shared" si="21"/>
        <v>15.873995010717294</v>
      </c>
    </row>
    <row r="10" spans="1:64" x14ac:dyDescent="0.35">
      <c r="A10" s="244"/>
      <c r="B10" s="63" t="s">
        <v>3</v>
      </c>
      <c r="C10" s="16">
        <v>2.2000000000000002</v>
      </c>
      <c r="D10" s="16">
        <v>25</v>
      </c>
      <c r="E10" s="84">
        <v>6</v>
      </c>
      <c r="F10" s="63" t="s">
        <v>80</v>
      </c>
      <c r="G10" s="95">
        <v>19.861000000000001</v>
      </c>
      <c r="H10" s="63" t="s">
        <v>80</v>
      </c>
      <c r="I10" s="95">
        <v>19.861000000000001</v>
      </c>
      <c r="J10" s="63" t="s">
        <v>30</v>
      </c>
      <c r="K10" s="95">
        <v>11.286</v>
      </c>
      <c r="L10" s="90">
        <f>'Files A'!L10</f>
        <v>150</v>
      </c>
      <c r="M10" s="34">
        <f t="shared" si="6"/>
        <v>18.850174362064969</v>
      </c>
      <c r="N10" s="34">
        <f t="shared" ref="N10:N19" si="24">AG10</f>
        <v>165</v>
      </c>
      <c r="O10" s="68">
        <f t="shared" si="8"/>
        <v>20.735191798271469</v>
      </c>
      <c r="P10" s="17">
        <f t="shared" si="9"/>
        <v>0.95784018750459099</v>
      </c>
      <c r="Q10" s="40">
        <f t="shared" si="10"/>
        <v>0.95784018750459099</v>
      </c>
      <c r="R10" s="36">
        <f>K10/O10</f>
        <v>0.54429204753923832</v>
      </c>
      <c r="S10" s="40" t="s">
        <v>156</v>
      </c>
      <c r="T10" s="259"/>
      <c r="U10" s="129" t="s">
        <v>3</v>
      </c>
      <c r="V10" s="90" t="s">
        <v>135</v>
      </c>
      <c r="W10" s="68">
        <f t="shared" si="11"/>
        <v>11.286</v>
      </c>
      <c r="X10" s="81"/>
      <c r="Y10" s="81"/>
      <c r="Z10" s="81"/>
      <c r="AA10" s="141">
        <v>0</v>
      </c>
      <c r="AB10" s="79">
        <f t="shared" si="23"/>
        <v>6.1578924137931033</v>
      </c>
      <c r="AC10" s="81"/>
      <c r="AD10" s="107"/>
      <c r="AE10">
        <v>0</v>
      </c>
      <c r="AF10">
        <f t="shared" si="0"/>
        <v>1.1000000000000001</v>
      </c>
      <c r="AG10">
        <f t="shared" si="1"/>
        <v>165</v>
      </c>
      <c r="AH10">
        <f t="shared" si="2"/>
        <v>20.735191798271469</v>
      </c>
      <c r="AI10">
        <f t="shared" si="3"/>
        <v>18.5</v>
      </c>
      <c r="AJ10">
        <v>20</v>
      </c>
      <c r="AK10">
        <v>454</v>
      </c>
      <c r="AL10">
        <f t="shared" si="4"/>
        <v>9.960820771631583E-2</v>
      </c>
      <c r="AM10">
        <f t="shared" si="13"/>
        <v>0.13141859890014582</v>
      </c>
      <c r="AN10">
        <f t="shared" si="14"/>
        <v>2.3132455598308135E-2</v>
      </c>
      <c r="AO10">
        <f t="shared" si="15"/>
        <v>1</v>
      </c>
      <c r="AP10">
        <f t="shared" si="16"/>
        <v>0.10513487912011665</v>
      </c>
      <c r="AQ10">
        <f t="shared" si="17"/>
        <v>4.6314924722518349E-3</v>
      </c>
      <c r="AR10">
        <f t="shared" si="5"/>
        <v>18.850174362064969</v>
      </c>
      <c r="AT10">
        <v>0</v>
      </c>
      <c r="AU10" s="79">
        <f>'Files A-HS'!AB10</f>
        <v>6.1578924137931033</v>
      </c>
      <c r="AV10" s="179">
        <f t="shared" si="18"/>
        <v>96.69</v>
      </c>
      <c r="AW10" s="179">
        <f t="shared" si="19"/>
        <v>29.369999999999997</v>
      </c>
      <c r="AX10" s="179">
        <f t="shared" si="20"/>
        <v>126.06</v>
      </c>
      <c r="AY10" s="179"/>
      <c r="AZ10" s="179"/>
      <c r="BA10" s="179"/>
      <c r="BB10" s="187"/>
      <c r="BC10" s="179"/>
      <c r="BD10" s="179"/>
      <c r="BE10" s="187">
        <v>135.4</v>
      </c>
      <c r="BF10" s="179"/>
      <c r="BG10" s="179"/>
      <c r="BH10" s="179"/>
      <c r="BI10" s="189">
        <f>2*MIN(BE9,BE11)</f>
        <v>210</v>
      </c>
      <c r="BJ10" s="76" t="str">
        <f>IF(BE10&lt;=BI10,"OK","Pbm")</f>
        <v>OK</v>
      </c>
      <c r="BK10" s="190">
        <v>140.70313127378969</v>
      </c>
      <c r="BL10" s="290">
        <f t="shared" si="21"/>
        <v>5.3031312737896883</v>
      </c>
    </row>
    <row r="11" spans="1:64" x14ac:dyDescent="0.35">
      <c r="A11" s="209"/>
      <c r="B11" s="64" t="s">
        <v>4</v>
      </c>
      <c r="C11" s="10">
        <v>2.2000000000000002</v>
      </c>
      <c r="D11" s="10">
        <v>23.5</v>
      </c>
      <c r="E11" s="85">
        <v>3</v>
      </c>
      <c r="F11" s="64" t="s">
        <v>29</v>
      </c>
      <c r="G11" s="96">
        <v>8.4700000000000006</v>
      </c>
      <c r="H11" s="64" t="s">
        <v>29</v>
      </c>
      <c r="I11" s="96">
        <v>8.4700000000000006</v>
      </c>
      <c r="J11" s="64" t="s">
        <v>24</v>
      </c>
      <c r="K11" s="27" t="s">
        <v>24</v>
      </c>
      <c r="L11" s="89">
        <f>'Files A'!L11</f>
        <v>70</v>
      </c>
      <c r="M11" s="32">
        <f t="shared" si="6"/>
        <v>7.8689786854147039</v>
      </c>
      <c r="N11" s="32">
        <f t="shared" si="24"/>
        <v>89.600000000000009</v>
      </c>
      <c r="O11" s="69">
        <f t="shared" si="8"/>
        <v>10.072292717330821</v>
      </c>
      <c r="P11" s="11">
        <f t="shared" si="9"/>
        <v>0.84092075535356048</v>
      </c>
      <c r="Q11" s="37">
        <f t="shared" si="10"/>
        <v>0.84092075535356048</v>
      </c>
      <c r="R11" s="161"/>
      <c r="S11" s="154"/>
      <c r="T11" s="259"/>
      <c r="U11" s="130" t="s">
        <v>4</v>
      </c>
      <c r="V11" s="89" t="s">
        <v>134</v>
      </c>
      <c r="W11" s="69">
        <f t="shared" si="11"/>
        <v>8.4700000000000006</v>
      </c>
      <c r="X11" s="79">
        <f>W11+(W12+W10)/2</f>
        <v>20.762</v>
      </c>
      <c r="Y11" s="79">
        <f>O11+(O12+O10)/2</f>
        <v>27.927384622161288</v>
      </c>
      <c r="Z11" s="80">
        <f>X11/Y11</f>
        <v>0.74342801092532951</v>
      </c>
      <c r="AA11" s="141">
        <v>3</v>
      </c>
      <c r="AB11" s="79">
        <f t="shared" si="23"/>
        <v>9.5668965517241382</v>
      </c>
      <c r="AC11" s="79">
        <f>X11+AB11+(AB10+AB12)/2</f>
        <v>36.596808275862067</v>
      </c>
      <c r="AD11" s="108">
        <f>AC11/Y11</f>
        <v>1.3104273375753672</v>
      </c>
      <c r="AE11">
        <v>1</v>
      </c>
      <c r="AF11">
        <f t="shared" si="0"/>
        <v>1.28</v>
      </c>
      <c r="AG11">
        <f t="shared" si="1"/>
        <v>89.600000000000009</v>
      </c>
      <c r="AH11">
        <f t="shared" si="2"/>
        <v>10.072292717330821</v>
      </c>
      <c r="AI11">
        <f t="shared" si="3"/>
        <v>20</v>
      </c>
      <c r="AJ11">
        <v>20</v>
      </c>
      <c r="AK11">
        <v>454</v>
      </c>
      <c r="AL11">
        <f t="shared" si="4"/>
        <v>3.9772727272727272E-2</v>
      </c>
      <c r="AM11">
        <f t="shared" si="13"/>
        <v>5.0745970499691401E-2</v>
      </c>
      <c r="AN11">
        <f t="shared" si="14"/>
        <v>6.5470993470728558E-2</v>
      </c>
      <c r="AO11">
        <f t="shared" si="15"/>
        <v>1</v>
      </c>
      <c r="AP11">
        <f t="shared" si="16"/>
        <v>4.0596776399753121E-2</v>
      </c>
      <c r="AQ11">
        <f t="shared" si="17"/>
        <v>1.7884042466851597E-3</v>
      </c>
      <c r="AR11">
        <f t="shared" si="5"/>
        <v>7.8689786854147039</v>
      </c>
      <c r="AS11" t="str">
        <f>IF((0.63*Y11-X11)&lt;=0,"",0.63*Y11-X11)</f>
        <v/>
      </c>
      <c r="AT11">
        <v>3</v>
      </c>
      <c r="AU11" s="184">
        <f>'Files A-HS'!AB11</f>
        <v>0</v>
      </c>
      <c r="AV11" s="180">
        <f t="shared" si="18"/>
        <v>52.505600000000001</v>
      </c>
      <c r="AW11" s="180">
        <f t="shared" si="19"/>
        <v>15.9488</v>
      </c>
      <c r="AX11" s="180">
        <f t="shared" si="20"/>
        <v>68.454400000000007</v>
      </c>
      <c r="AY11" s="180">
        <f>N11+(N10+N12)/2</f>
        <v>232.60000000000002</v>
      </c>
      <c r="AZ11" s="180">
        <f>(AV11+AW11)+(AV12+AW12+AV10+AW10)/2</f>
        <v>177.70640000000003</v>
      </c>
      <c r="BA11" s="185">
        <f>AY11/AZ11</f>
        <v>1.3089005235602094</v>
      </c>
      <c r="BB11" s="187"/>
      <c r="BC11" s="180">
        <f>BB11+(BB10+BB12)/2</f>
        <v>0</v>
      </c>
      <c r="BD11" s="185">
        <f>BC11/AZ11</f>
        <v>0</v>
      </c>
      <c r="BE11" s="187">
        <v>151.69999999999999</v>
      </c>
      <c r="BF11" s="180">
        <f>BE11+(BE10+BE12)/2</f>
        <v>269.95</v>
      </c>
      <c r="BG11" s="185">
        <f>BF11/$AY11</f>
        <v>1.1605760963026654</v>
      </c>
      <c r="BH11" s="185">
        <f>BE11/$AY11</f>
        <v>0.65219260533104029</v>
      </c>
      <c r="BI11" s="188">
        <f>1.1*AY11/3</f>
        <v>85.286666666666676</v>
      </c>
      <c r="BJ11" s="76" t="str">
        <f t="shared" ref="BJ11" si="25">IF(BE11&gt;=BI11,"OK","Pbm")</f>
        <v>OK</v>
      </c>
      <c r="BK11" s="190">
        <v>159.59855307589541</v>
      </c>
      <c r="BL11" s="290">
        <f t="shared" si="21"/>
        <v>7.8985530758954212</v>
      </c>
    </row>
    <row r="12" spans="1:64" x14ac:dyDescent="0.35">
      <c r="A12" s="244"/>
      <c r="B12" s="63" t="s">
        <v>5</v>
      </c>
      <c r="C12" s="16">
        <v>2.2000000000000002</v>
      </c>
      <c r="D12" s="16">
        <v>22</v>
      </c>
      <c r="E12" s="84">
        <v>3</v>
      </c>
      <c r="F12" s="63" t="s">
        <v>31</v>
      </c>
      <c r="G12" s="95">
        <v>6.5</v>
      </c>
      <c r="H12" s="63" t="s">
        <v>32</v>
      </c>
      <c r="I12" s="95">
        <v>13.298</v>
      </c>
      <c r="J12" s="63" t="s">
        <v>24</v>
      </c>
      <c r="K12" s="49" t="s">
        <v>24</v>
      </c>
      <c r="L12" s="90">
        <f>'Files A'!L12</f>
        <v>110</v>
      </c>
      <c r="M12" s="34">
        <f t="shared" si="6"/>
        <v>13.613629101263147</v>
      </c>
      <c r="N12" s="34">
        <f t="shared" si="24"/>
        <v>121.00000000000001</v>
      </c>
      <c r="O12" s="68">
        <f t="shared" si="8"/>
        <v>14.974992011389462</v>
      </c>
      <c r="P12" s="17">
        <f t="shared" si="9"/>
        <v>0.43405699282218813</v>
      </c>
      <c r="Q12" s="40">
        <f t="shared" si="10"/>
        <v>0.88801382931530115</v>
      </c>
      <c r="R12" s="161"/>
      <c r="S12" s="154"/>
      <c r="T12" s="259"/>
      <c r="U12" s="129" t="s">
        <v>5</v>
      </c>
      <c r="V12" s="90" t="s">
        <v>134</v>
      </c>
      <c r="W12" s="68">
        <f t="shared" si="11"/>
        <v>13.298</v>
      </c>
      <c r="X12" s="81"/>
      <c r="Y12" s="81"/>
      <c r="Z12" s="81"/>
      <c r="AA12" s="141">
        <v>2</v>
      </c>
      <c r="AB12" s="79">
        <f t="shared" si="23"/>
        <v>6.3779310344827582</v>
      </c>
      <c r="AC12" s="81"/>
      <c r="AD12" s="107"/>
      <c r="AE12">
        <v>0</v>
      </c>
      <c r="AF12">
        <f t="shared" si="0"/>
        <v>1.1000000000000001</v>
      </c>
      <c r="AG12">
        <f t="shared" si="1"/>
        <v>121.00000000000001</v>
      </c>
      <c r="AH12">
        <f t="shared" si="2"/>
        <v>14.974992011389462</v>
      </c>
      <c r="AI12">
        <f t="shared" si="3"/>
        <v>18.5</v>
      </c>
      <c r="AJ12">
        <v>20</v>
      </c>
      <c r="AK12">
        <v>454</v>
      </c>
      <c r="AL12">
        <f t="shared" si="4"/>
        <v>7.3046018991964931E-2</v>
      </c>
      <c r="AM12">
        <f t="shared" si="13"/>
        <v>9.4910743427110977E-2</v>
      </c>
      <c r="AN12">
        <f t="shared" si="14"/>
        <v>3.3376752553180768E-2</v>
      </c>
      <c r="AO12">
        <f t="shared" si="15"/>
        <v>1</v>
      </c>
      <c r="AP12">
        <f t="shared" si="16"/>
        <v>7.5928594741688782E-2</v>
      </c>
      <c r="AQ12">
        <f t="shared" si="17"/>
        <v>3.3448720150523695E-3</v>
      </c>
      <c r="AR12">
        <f t="shared" si="5"/>
        <v>13.613629101263147</v>
      </c>
      <c r="AT12">
        <v>2</v>
      </c>
      <c r="AU12" s="79">
        <f>'Files A-HS'!AB12</f>
        <v>0</v>
      </c>
      <c r="AV12" s="179">
        <f t="shared" ref="AV12:AV19" si="26">N12*$AV$1</f>
        <v>70.906000000000006</v>
      </c>
      <c r="AW12" s="179">
        <f t="shared" ref="AW12:AW19" si="27">N12*$AW$1</f>
        <v>21.538</v>
      </c>
      <c r="AX12" s="179">
        <f t="shared" si="20"/>
        <v>92.444000000000003</v>
      </c>
      <c r="AY12" s="179"/>
      <c r="AZ12" s="179"/>
      <c r="BA12" s="179"/>
      <c r="BB12" s="187"/>
      <c r="BC12" s="179"/>
      <c r="BD12" s="179"/>
      <c r="BE12" s="187">
        <v>101.1</v>
      </c>
      <c r="BF12" s="179"/>
      <c r="BG12" s="179"/>
      <c r="BH12" s="179"/>
      <c r="BI12" s="189">
        <f>2*MIN(BE11,BE13)</f>
        <v>104.8</v>
      </c>
      <c r="BJ12" s="76" t="str">
        <f t="shared" ref="BJ12" si="28">IF(BE12&lt;=BI12,"OK","Pbm")</f>
        <v>OK</v>
      </c>
      <c r="BK12" s="190">
        <v>153.93972678428781</v>
      </c>
      <c r="BL12" s="290">
        <f t="shared" si="21"/>
        <v>52.839726784287819</v>
      </c>
    </row>
    <row r="13" spans="1:64" x14ac:dyDescent="0.35">
      <c r="A13" s="209"/>
      <c r="B13" s="64" t="s">
        <v>6</v>
      </c>
      <c r="C13" s="10">
        <v>2.2000000000000002</v>
      </c>
      <c r="D13" s="10">
        <v>23.5</v>
      </c>
      <c r="E13" s="85">
        <v>3</v>
      </c>
      <c r="F13" s="64" t="s">
        <v>23</v>
      </c>
      <c r="G13" s="96">
        <v>2.8159999999999998</v>
      </c>
      <c r="H13" s="64" t="s">
        <v>23</v>
      </c>
      <c r="I13" s="96">
        <v>2.8159999999999998</v>
      </c>
      <c r="J13" s="64" t="s">
        <v>24</v>
      </c>
      <c r="K13" s="27" t="s">
        <v>24</v>
      </c>
      <c r="L13" s="89">
        <f>'Files A'!L13</f>
        <v>7.8</v>
      </c>
      <c r="M13" s="32">
        <f t="shared" si="6"/>
        <v>0.86094285438924345</v>
      </c>
      <c r="N13" s="32">
        <f t="shared" si="24"/>
        <v>9.984</v>
      </c>
      <c r="O13" s="69">
        <f t="shared" si="8"/>
        <v>1.1020068536182317</v>
      </c>
      <c r="P13" s="11">
        <f t="shared" si="9"/>
        <v>2.5553380096994811</v>
      </c>
      <c r="Q13" s="37">
        <f t="shared" si="10"/>
        <v>2.5553380096994811</v>
      </c>
      <c r="R13" s="161"/>
      <c r="S13" s="154"/>
      <c r="T13" s="259"/>
      <c r="U13" s="130" t="s">
        <v>6</v>
      </c>
      <c r="V13" s="89" t="s">
        <v>134</v>
      </c>
      <c r="W13" s="69">
        <f t="shared" si="11"/>
        <v>2.8159999999999998</v>
      </c>
      <c r="X13" s="79">
        <f>W13+(W14+W12)/2</f>
        <v>16.114000000000001</v>
      </c>
      <c r="Y13" s="79">
        <f>O13+(O14+O12)/2</f>
        <v>10.573990490384162</v>
      </c>
      <c r="Z13" s="80">
        <f>X13/Y13</f>
        <v>1.5239279829742467</v>
      </c>
      <c r="AA13" s="141">
        <v>1</v>
      </c>
      <c r="AB13" s="79">
        <f t="shared" si="23"/>
        <v>3.1889655172413791</v>
      </c>
      <c r="AC13" s="79">
        <f>X13+AB13+(AB12+AB14)/2</f>
        <v>22.491931034482757</v>
      </c>
      <c r="AD13" s="108">
        <f>AC13/Y13</f>
        <v>2.127099608698968</v>
      </c>
      <c r="AE13">
        <v>1</v>
      </c>
      <c r="AF13">
        <f t="shared" si="0"/>
        <v>1.28</v>
      </c>
      <c r="AG13">
        <f t="shared" si="1"/>
        <v>9.984</v>
      </c>
      <c r="AH13">
        <f t="shared" si="2"/>
        <v>1.1020068536182317</v>
      </c>
      <c r="AI13">
        <f t="shared" si="3"/>
        <v>20</v>
      </c>
      <c r="AJ13">
        <v>20</v>
      </c>
      <c r="AK13">
        <v>454</v>
      </c>
      <c r="AL13">
        <f t="shared" si="4"/>
        <v>4.4318181818181817E-3</v>
      </c>
      <c r="AM13">
        <f t="shared" si="13"/>
        <v>5.5521030666579041E-3</v>
      </c>
      <c r="AN13">
        <f t="shared" si="14"/>
        <v>0.62689175569678857</v>
      </c>
      <c r="AO13">
        <f t="shared" si="15"/>
        <v>1</v>
      </c>
      <c r="AP13">
        <f t="shared" si="16"/>
        <v>4.4416824533263233E-3</v>
      </c>
      <c r="AQ13">
        <f t="shared" si="17"/>
        <v>1.9566883054300985E-4</v>
      </c>
      <c r="AR13">
        <f t="shared" si="5"/>
        <v>0.86094285438924345</v>
      </c>
      <c r="AS13" t="str">
        <f>IF((0.63*Y13-X13)&lt;=0,"",0.63*Y13-X13)</f>
        <v/>
      </c>
      <c r="AT13">
        <v>1</v>
      </c>
      <c r="AU13" s="184">
        <f>'Files A-HS'!AB13</f>
        <v>0</v>
      </c>
      <c r="AV13" s="180">
        <f t="shared" si="26"/>
        <v>5.8506239999999998</v>
      </c>
      <c r="AW13" s="180">
        <f t="shared" si="27"/>
        <v>1.7771519999999998</v>
      </c>
      <c r="AX13" s="180">
        <f t="shared" si="20"/>
        <v>7.6277759999999999</v>
      </c>
      <c r="AY13" s="180">
        <f t="shared" ref="AY13" si="29">N13+(N12+N14)/2</f>
        <v>86.983999999999995</v>
      </c>
      <c r="AZ13" s="180">
        <f>(AV13+AW13)+(AV14+AW14+AV12+AW12)/2</f>
        <v>66.455776</v>
      </c>
      <c r="BA13" s="185">
        <f>AY13/AZ13</f>
        <v>1.3089005235602094</v>
      </c>
      <c r="BB13" s="187"/>
      <c r="BC13" s="180">
        <f>BB13+(BB12+BB14)/2</f>
        <v>0</v>
      </c>
      <c r="BD13" s="185">
        <f>BC13/AZ13</f>
        <v>0</v>
      </c>
      <c r="BE13" s="187">
        <v>52.4</v>
      </c>
      <c r="BF13" s="180">
        <f t="shared" ref="BF13" si="30">BE13+(BE12+BE14)/2</f>
        <v>129.65</v>
      </c>
      <c r="BG13" s="185">
        <f>BF13/$AY13</f>
        <v>1.4905040007357677</v>
      </c>
      <c r="BH13" s="185">
        <f>BE13/$AY13</f>
        <v>0.60240963855421692</v>
      </c>
      <c r="BI13" s="188">
        <f>1.1*AY13/3</f>
        <v>31.894133333333333</v>
      </c>
      <c r="BJ13" s="76" t="str">
        <f t="shared" ref="BJ13" si="31">IF(BE13&gt;=BI13,"OK","Pbm")</f>
        <v>OK</v>
      </c>
      <c r="BK13" s="190">
        <v>54.762740424349367</v>
      </c>
      <c r="BL13" s="290">
        <f t="shared" si="21"/>
        <v>2.3627404243493686</v>
      </c>
    </row>
    <row r="14" spans="1:64" x14ac:dyDescent="0.35">
      <c r="A14" s="244"/>
      <c r="B14" s="63" t="s">
        <v>7</v>
      </c>
      <c r="C14" s="16">
        <v>2.2000000000000002</v>
      </c>
      <c r="D14" s="16">
        <v>25</v>
      </c>
      <c r="E14" s="84">
        <v>6</v>
      </c>
      <c r="F14" s="63" t="s">
        <v>31</v>
      </c>
      <c r="G14" s="95">
        <v>6.5</v>
      </c>
      <c r="H14" s="63" t="s">
        <v>32</v>
      </c>
      <c r="I14" s="95">
        <v>13.298</v>
      </c>
      <c r="J14" s="63" t="s">
        <v>24</v>
      </c>
      <c r="K14" s="49" t="s">
        <v>24</v>
      </c>
      <c r="L14" s="90">
        <f>'Files A'!L14</f>
        <v>30</v>
      </c>
      <c r="M14" s="34">
        <f t="shared" si="6"/>
        <v>3.6081593292203622</v>
      </c>
      <c r="N14" s="34">
        <f t="shared" si="24"/>
        <v>33</v>
      </c>
      <c r="O14" s="68">
        <f t="shared" si="8"/>
        <v>3.9689752621423988</v>
      </c>
      <c r="P14" s="17">
        <f t="shared" si="9"/>
        <v>1.6377023213017932</v>
      </c>
      <c r="Q14" s="40">
        <f t="shared" si="10"/>
        <v>3.3504869951801917</v>
      </c>
      <c r="R14" s="161"/>
      <c r="S14" s="154"/>
      <c r="T14" s="259"/>
      <c r="U14" s="129" t="s">
        <v>7</v>
      </c>
      <c r="V14" s="90" t="s">
        <v>134</v>
      </c>
      <c r="W14" s="68">
        <f t="shared" si="11"/>
        <v>13.298</v>
      </c>
      <c r="X14" s="81"/>
      <c r="Y14" s="81"/>
      <c r="Z14" s="81"/>
      <c r="AA14" s="141">
        <v>0</v>
      </c>
      <c r="AB14" s="79">
        <f t="shared" si="23"/>
        <v>0</v>
      </c>
      <c r="AC14" s="81"/>
      <c r="AD14" s="107"/>
      <c r="AE14">
        <v>0</v>
      </c>
      <c r="AF14">
        <f t="shared" si="0"/>
        <v>1.1000000000000001</v>
      </c>
      <c r="AG14">
        <f t="shared" si="1"/>
        <v>33</v>
      </c>
      <c r="AH14">
        <f t="shared" si="2"/>
        <v>3.9689752621423988</v>
      </c>
      <c r="AI14">
        <f t="shared" si="3"/>
        <v>18.5</v>
      </c>
      <c r="AJ14">
        <v>20</v>
      </c>
      <c r="AK14">
        <v>454</v>
      </c>
      <c r="AL14">
        <f t="shared" si="4"/>
        <v>1.9921641543263164E-2</v>
      </c>
      <c r="AM14">
        <f t="shared" si="13"/>
        <v>2.5155164856665302E-2</v>
      </c>
      <c r="AN14">
        <f t="shared" si="14"/>
        <v>0.13563643659038133</v>
      </c>
      <c r="AO14">
        <f t="shared" si="15"/>
        <v>1</v>
      </c>
      <c r="AP14">
        <f t="shared" si="16"/>
        <v>2.0124131885332242E-2</v>
      </c>
      <c r="AQ14">
        <f t="shared" si="17"/>
        <v>8.8652563371507671E-4</v>
      </c>
      <c r="AR14">
        <f t="shared" si="5"/>
        <v>3.6081593292203622</v>
      </c>
      <c r="AT14">
        <v>2</v>
      </c>
      <c r="AU14" s="79">
        <f>'Files A-HS'!AB14</f>
        <v>0</v>
      </c>
      <c r="AV14" s="179">
        <f t="shared" si="26"/>
        <v>19.337999999999997</v>
      </c>
      <c r="AW14" s="179">
        <f t="shared" si="27"/>
        <v>5.8739999999999997</v>
      </c>
      <c r="AX14" s="179">
        <f t="shared" si="20"/>
        <v>25.211999999999996</v>
      </c>
      <c r="AY14" s="179"/>
      <c r="AZ14" s="179"/>
      <c r="BA14" s="179"/>
      <c r="BB14" s="187"/>
      <c r="BC14" s="179"/>
      <c r="BD14" s="179"/>
      <c r="BE14" s="187">
        <v>53.4</v>
      </c>
      <c r="BF14" s="179"/>
      <c r="BG14" s="179"/>
      <c r="BH14" s="179"/>
      <c r="BI14" s="189">
        <f>2*MIN(BE13,BE15)</f>
        <v>104.8</v>
      </c>
      <c r="BJ14" s="76" t="str">
        <f t="shared" ref="BJ14" si="32">IF(BE14&lt;=BI14,"OK","Pbm")</f>
        <v>OK</v>
      </c>
      <c r="BK14" s="190">
        <v>0</v>
      </c>
      <c r="BL14" s="290">
        <f t="shared" si="21"/>
        <v>-53.4</v>
      </c>
    </row>
    <row r="15" spans="1:64" x14ac:dyDescent="0.35">
      <c r="A15" s="209"/>
      <c r="B15" s="64" t="s">
        <v>8</v>
      </c>
      <c r="C15" s="10">
        <v>2.2000000000000002</v>
      </c>
      <c r="D15" s="10">
        <v>23.5</v>
      </c>
      <c r="E15" s="85">
        <v>3</v>
      </c>
      <c r="F15" s="64" t="s">
        <v>23</v>
      </c>
      <c r="G15" s="96">
        <v>2.8159999999999998</v>
      </c>
      <c r="H15" s="64" t="s">
        <v>23</v>
      </c>
      <c r="I15" s="96">
        <v>2.8159999999999998</v>
      </c>
      <c r="J15" s="64" t="s">
        <v>24</v>
      </c>
      <c r="K15" s="27" t="s">
        <v>24</v>
      </c>
      <c r="L15" s="89">
        <f>'Files A'!L15</f>
        <v>9</v>
      </c>
      <c r="M15" s="32">
        <f t="shared" si="6"/>
        <v>0.99373676134050537</v>
      </c>
      <c r="N15" s="32">
        <f t="shared" si="24"/>
        <v>11.52</v>
      </c>
      <c r="O15" s="69">
        <f t="shared" si="8"/>
        <v>1.2719830545158468</v>
      </c>
      <c r="P15" s="11">
        <f t="shared" si="9"/>
        <v>2.2138659709361068</v>
      </c>
      <c r="Q15" s="37">
        <f t="shared" si="10"/>
        <v>2.2138659709361068</v>
      </c>
      <c r="R15" s="161"/>
      <c r="S15" s="154"/>
      <c r="T15" s="259"/>
      <c r="U15" s="130" t="s">
        <v>8</v>
      </c>
      <c r="V15" s="89" t="s">
        <v>134</v>
      </c>
      <c r="W15" s="69">
        <f t="shared" si="11"/>
        <v>2.8159999999999998</v>
      </c>
      <c r="X15" s="79">
        <f>W15+(W16+W14)/2</f>
        <v>16.114000000000001</v>
      </c>
      <c r="Y15" s="79">
        <f>O15+(O16+O14)/2</f>
        <v>10.743966691281777</v>
      </c>
      <c r="Z15" s="80">
        <f>X15/Y15</f>
        <v>1.4998184993514316</v>
      </c>
      <c r="AA15" s="141">
        <v>0</v>
      </c>
      <c r="AB15" s="79">
        <f t="shared" si="23"/>
        <v>0</v>
      </c>
      <c r="AC15" s="79">
        <f>X15+AB15+(AB14+AB16)/2</f>
        <v>19.302965517241379</v>
      </c>
      <c r="AD15" s="108">
        <f>AC15/Y15</f>
        <v>1.7966330380477469</v>
      </c>
      <c r="AE15">
        <v>1</v>
      </c>
      <c r="AF15">
        <f t="shared" si="0"/>
        <v>1.28</v>
      </c>
      <c r="AG15">
        <f t="shared" si="1"/>
        <v>11.52</v>
      </c>
      <c r="AH15">
        <f t="shared" si="2"/>
        <v>1.2719830545158468</v>
      </c>
      <c r="AI15">
        <f t="shared" si="3"/>
        <v>20</v>
      </c>
      <c r="AJ15">
        <v>20</v>
      </c>
      <c r="AK15">
        <v>454</v>
      </c>
      <c r="AL15">
        <f t="shared" si="4"/>
        <v>5.1136363636363636E-3</v>
      </c>
      <c r="AM15">
        <f t="shared" si="13"/>
        <v>6.4084728643265532E-3</v>
      </c>
      <c r="AN15">
        <f t="shared" si="14"/>
        <v>0.54265195758776219</v>
      </c>
      <c r="AO15">
        <f t="shared" si="15"/>
        <v>1</v>
      </c>
      <c r="AP15">
        <f t="shared" si="16"/>
        <v>5.1267782914612425E-3</v>
      </c>
      <c r="AQ15">
        <f t="shared" si="17"/>
        <v>2.258492639410239E-4</v>
      </c>
      <c r="AR15">
        <f t="shared" si="5"/>
        <v>0.99373676134050537</v>
      </c>
      <c r="AS15" t="str">
        <f>IF((0.63*Y15-X15)&lt;=0,"",0.63*Y15-X15)</f>
        <v/>
      </c>
      <c r="AT15">
        <v>1</v>
      </c>
      <c r="AU15" s="184">
        <f>'Files A-HS'!AB15</f>
        <v>0</v>
      </c>
      <c r="AV15" s="180">
        <f t="shared" si="26"/>
        <v>6.7507199999999994</v>
      </c>
      <c r="AW15" s="180">
        <f t="shared" si="27"/>
        <v>2.0505599999999999</v>
      </c>
      <c r="AX15" s="180">
        <f t="shared" si="20"/>
        <v>8.8012799999999984</v>
      </c>
      <c r="AY15" s="180">
        <f t="shared" ref="AY15" si="33">N15+(N14+N16)/2</f>
        <v>88.52</v>
      </c>
      <c r="AZ15" s="180">
        <f>(AV15+AW15)+(AV16+AW16+AV14+AW14)/2</f>
        <v>67.629279999999994</v>
      </c>
      <c r="BA15" s="185">
        <f>AY15/AZ15</f>
        <v>1.3089005235602096</v>
      </c>
      <c r="BB15" s="187"/>
      <c r="BC15" s="180">
        <f>BB15+(BB14+BB16)/2</f>
        <v>0</v>
      </c>
      <c r="BD15" s="185">
        <f>BC15/AZ15</f>
        <v>0</v>
      </c>
      <c r="BE15" s="187">
        <v>52.4</v>
      </c>
      <c r="BF15" s="180">
        <f t="shared" ref="BF15" si="34">BE15+(BE14+BE16)/2</f>
        <v>129.65</v>
      </c>
      <c r="BG15" s="185">
        <f>BF15/$AY15</f>
        <v>1.4646407591504746</v>
      </c>
      <c r="BH15" s="185">
        <f>BE15/$AY15</f>
        <v>0.59195661997288751</v>
      </c>
      <c r="BI15" s="188">
        <f>1.1*AY15/3</f>
        <v>32.457333333333331</v>
      </c>
      <c r="BJ15" s="76" t="str">
        <f t="shared" ref="BJ15" si="35">IF(BE15&gt;=BI15,"OK","Pbm")</f>
        <v>OK</v>
      </c>
      <c r="BK15" s="190">
        <v>0</v>
      </c>
      <c r="BL15" s="290">
        <f t="shared" si="21"/>
        <v>-52.4</v>
      </c>
    </row>
    <row r="16" spans="1:64" x14ac:dyDescent="0.35">
      <c r="A16" s="244"/>
      <c r="B16" s="63" t="s">
        <v>9</v>
      </c>
      <c r="C16" s="16">
        <v>2.2000000000000002</v>
      </c>
      <c r="D16" s="16">
        <v>22</v>
      </c>
      <c r="E16" s="84">
        <v>3</v>
      </c>
      <c r="F16" s="63" t="s">
        <v>31</v>
      </c>
      <c r="G16" s="95">
        <v>6.5</v>
      </c>
      <c r="H16" s="63" t="s">
        <v>32</v>
      </c>
      <c r="I16" s="95">
        <v>13.298</v>
      </c>
      <c r="J16" s="63" t="s">
        <v>24</v>
      </c>
      <c r="K16" s="49" t="s">
        <v>24</v>
      </c>
      <c r="L16" s="90">
        <f>'Files A'!L16</f>
        <v>110</v>
      </c>
      <c r="M16" s="34">
        <f t="shared" si="6"/>
        <v>13.613629101263147</v>
      </c>
      <c r="N16" s="34">
        <f t="shared" si="24"/>
        <v>121.00000000000001</v>
      </c>
      <c r="O16" s="68">
        <f t="shared" si="8"/>
        <v>14.974992011389462</v>
      </c>
      <c r="P16" s="17">
        <f t="shared" si="9"/>
        <v>0.43405699282218813</v>
      </c>
      <c r="Q16" s="40">
        <f t="shared" si="10"/>
        <v>0.88801382931530115</v>
      </c>
      <c r="R16" s="161"/>
      <c r="S16" s="154"/>
      <c r="T16" s="259"/>
      <c r="U16" s="129" t="s">
        <v>9</v>
      </c>
      <c r="V16" s="90" t="s">
        <v>134</v>
      </c>
      <c r="W16" s="68">
        <f t="shared" si="11"/>
        <v>13.298</v>
      </c>
      <c r="X16" s="81"/>
      <c r="Y16" s="81"/>
      <c r="Z16" s="81"/>
      <c r="AA16" s="141">
        <v>2</v>
      </c>
      <c r="AB16" s="79">
        <f t="shared" si="23"/>
        <v>6.3779310344827582</v>
      </c>
      <c r="AC16" s="81"/>
      <c r="AD16" s="107"/>
      <c r="AE16">
        <v>0</v>
      </c>
      <c r="AF16">
        <f t="shared" si="0"/>
        <v>1.1000000000000001</v>
      </c>
      <c r="AG16">
        <f t="shared" si="1"/>
        <v>121.00000000000001</v>
      </c>
      <c r="AH16">
        <f t="shared" si="2"/>
        <v>14.974992011389462</v>
      </c>
      <c r="AI16">
        <f t="shared" si="3"/>
        <v>18.5</v>
      </c>
      <c r="AJ16">
        <v>20</v>
      </c>
      <c r="AK16">
        <v>454</v>
      </c>
      <c r="AL16">
        <f t="shared" si="4"/>
        <v>7.3046018991964931E-2</v>
      </c>
      <c r="AM16">
        <f t="shared" si="13"/>
        <v>9.4910743427110977E-2</v>
      </c>
      <c r="AN16">
        <f t="shared" si="14"/>
        <v>3.3376752553180768E-2</v>
      </c>
      <c r="AO16">
        <f t="shared" si="15"/>
        <v>1</v>
      </c>
      <c r="AP16">
        <f t="shared" si="16"/>
        <v>7.5928594741688782E-2</v>
      </c>
      <c r="AQ16">
        <f t="shared" si="17"/>
        <v>3.3448720150523695E-3</v>
      </c>
      <c r="AR16">
        <f t="shared" si="5"/>
        <v>13.613629101263147</v>
      </c>
      <c r="AT16">
        <v>2</v>
      </c>
      <c r="AU16" s="79">
        <f>'Files A-HS'!AB16</f>
        <v>0</v>
      </c>
      <c r="AV16" s="179">
        <f t="shared" si="26"/>
        <v>70.906000000000006</v>
      </c>
      <c r="AW16" s="179">
        <f t="shared" si="27"/>
        <v>21.538</v>
      </c>
      <c r="AX16" s="179">
        <f t="shared" si="20"/>
        <v>92.444000000000003</v>
      </c>
      <c r="AY16" s="179"/>
      <c r="AZ16" s="179"/>
      <c r="BA16" s="179"/>
      <c r="BB16" s="187"/>
      <c r="BC16" s="179"/>
      <c r="BD16" s="179"/>
      <c r="BE16" s="187">
        <v>101.1</v>
      </c>
      <c r="BF16" s="179"/>
      <c r="BG16" s="179"/>
      <c r="BH16" s="179"/>
      <c r="BI16" s="189">
        <f>2*MIN(BE15,BE17)</f>
        <v>104.8</v>
      </c>
      <c r="BJ16" s="76" t="str">
        <f t="shared" ref="BJ16" si="36">IF(BE16&lt;=BI16,"OK","Pbm")</f>
        <v>OK</v>
      </c>
      <c r="BK16" s="190">
        <v>153.93972678428781</v>
      </c>
      <c r="BL16" s="290">
        <f t="shared" si="21"/>
        <v>52.839726784287819</v>
      </c>
    </row>
    <row r="17" spans="1:64" x14ac:dyDescent="0.35">
      <c r="A17" s="209"/>
      <c r="B17" s="64" t="s">
        <v>10</v>
      </c>
      <c r="C17" s="10">
        <v>2.2000000000000002</v>
      </c>
      <c r="D17" s="10">
        <v>23.5</v>
      </c>
      <c r="E17" s="85">
        <v>3</v>
      </c>
      <c r="F17" s="64" t="s">
        <v>23</v>
      </c>
      <c r="G17" s="96">
        <v>5.6539999999999999</v>
      </c>
      <c r="H17" s="64" t="s">
        <v>23</v>
      </c>
      <c r="I17" s="96">
        <v>5.6539999999999999</v>
      </c>
      <c r="J17" s="64" t="s">
        <v>24</v>
      </c>
      <c r="K17" s="27" t="s">
        <v>24</v>
      </c>
      <c r="L17" s="89">
        <f>'Files A'!L17</f>
        <v>57</v>
      </c>
      <c r="M17" s="32">
        <f t="shared" si="6"/>
        <v>6.382618081480631</v>
      </c>
      <c r="N17" s="32">
        <f t="shared" si="24"/>
        <v>72.960000000000008</v>
      </c>
      <c r="O17" s="69">
        <f t="shared" si="8"/>
        <v>8.1697511442952084</v>
      </c>
      <c r="P17" s="11">
        <f t="shared" si="9"/>
        <v>0.69206514374040484</v>
      </c>
      <c r="Q17" s="37">
        <f t="shared" si="10"/>
        <v>0.69206514374040484</v>
      </c>
      <c r="R17" s="161"/>
      <c r="S17" s="154"/>
      <c r="T17" s="259"/>
      <c r="U17" s="130" t="s">
        <v>10</v>
      </c>
      <c r="V17" s="89" t="s">
        <v>134</v>
      </c>
      <c r="W17" s="69">
        <f t="shared" si="11"/>
        <v>5.6539999999999999</v>
      </c>
      <c r="X17" s="79">
        <f>W17+(W18+W16)/2</f>
        <v>21.753</v>
      </c>
      <c r="Y17" s="79">
        <f>O17+(O18+O16)/2</f>
        <v>25.659710990923013</v>
      </c>
      <c r="Z17" s="80">
        <f>X17/Y17</f>
        <v>0.84774922085813864</v>
      </c>
      <c r="AA17" s="141">
        <v>2</v>
      </c>
      <c r="AB17" s="79">
        <f t="shared" si="23"/>
        <v>6.3779310344827582</v>
      </c>
      <c r="AC17" s="79">
        <f>X17+AB17+(AB16+AB18)/2</f>
        <v>34.508862068965513</v>
      </c>
      <c r="AD17" s="108">
        <f>AC17/Y17</f>
        <v>1.3448655786175003</v>
      </c>
      <c r="AE17">
        <v>1</v>
      </c>
      <c r="AF17">
        <f t="shared" si="0"/>
        <v>1.28</v>
      </c>
      <c r="AG17">
        <f t="shared" si="1"/>
        <v>72.960000000000008</v>
      </c>
      <c r="AH17">
        <f t="shared" si="2"/>
        <v>8.1697511442952084</v>
      </c>
      <c r="AI17">
        <f t="shared" si="3"/>
        <v>20</v>
      </c>
      <c r="AJ17">
        <v>20</v>
      </c>
      <c r="AK17">
        <v>454</v>
      </c>
      <c r="AL17">
        <f t="shared" si="4"/>
        <v>3.2386363636363637E-2</v>
      </c>
      <c r="AM17">
        <f t="shared" si="13"/>
        <v>4.1160633650457468E-2</v>
      </c>
      <c r="AN17">
        <f t="shared" si="14"/>
        <v>8.1532704542951084E-2</v>
      </c>
      <c r="AO17">
        <f t="shared" si="15"/>
        <v>1</v>
      </c>
      <c r="AP17">
        <f t="shared" si="16"/>
        <v>3.2928506920365974E-2</v>
      </c>
      <c r="AQ17">
        <f t="shared" si="17"/>
        <v>1.4505950185183249E-3</v>
      </c>
      <c r="AR17">
        <f t="shared" si="5"/>
        <v>6.382618081480631</v>
      </c>
      <c r="AS17" t="str">
        <f>IF((0.63*Y17-X17)&lt;=0,"",0.63*Y17-X17)</f>
        <v/>
      </c>
      <c r="AT17">
        <v>2</v>
      </c>
      <c r="AU17" s="184">
        <f>'Files A-HS'!AB17</f>
        <v>0</v>
      </c>
      <c r="AV17" s="180">
        <f t="shared" si="26"/>
        <v>42.754560000000005</v>
      </c>
      <c r="AW17" s="180">
        <f t="shared" si="27"/>
        <v>12.986880000000001</v>
      </c>
      <c r="AX17" s="180">
        <f t="shared" si="20"/>
        <v>55.741440000000004</v>
      </c>
      <c r="AY17" s="180">
        <f t="shared" ref="AY17" si="37">N17+(N16+N18)/2</f>
        <v>213.21</v>
      </c>
      <c r="AZ17" s="180">
        <f>(AV17+AW17)+(AV18+AW18+AV16+AW16)/2</f>
        <v>162.89244000000002</v>
      </c>
      <c r="BA17" s="185">
        <f>AY17/AZ17</f>
        <v>1.3089005235602094</v>
      </c>
      <c r="BB17" s="187"/>
      <c r="BC17" s="180">
        <f>BB17+(BB16+BB18)/2</f>
        <v>0</v>
      </c>
      <c r="BD17" s="185">
        <f>BC17/AZ17</f>
        <v>0</v>
      </c>
      <c r="BE17" s="187">
        <v>105</v>
      </c>
      <c r="BF17" s="180">
        <f t="shared" ref="BF17" si="38">BE17+(BE16+BE18)/2</f>
        <v>240.45</v>
      </c>
      <c r="BG17" s="185">
        <f>BF17/$AY17</f>
        <v>1.1277613620374278</v>
      </c>
      <c r="BH17" s="185">
        <f>BE17/$AY17</f>
        <v>0.49247221049669337</v>
      </c>
      <c r="BI17" s="188">
        <f>1.1*AY17/3</f>
        <v>78.177000000000007</v>
      </c>
      <c r="BJ17" s="76" t="str">
        <f t="shared" ref="BJ17" si="39">IF(BE17&gt;=BI17,"OK","Pbm")</f>
        <v>OK</v>
      </c>
      <c r="BK17" s="190">
        <v>107.9564542421578</v>
      </c>
      <c r="BL17" s="290">
        <f t="shared" si="21"/>
        <v>2.9564542421578039</v>
      </c>
    </row>
    <row r="18" spans="1:64" x14ac:dyDescent="0.35">
      <c r="A18" s="244"/>
      <c r="B18" s="63" t="s">
        <v>11</v>
      </c>
      <c r="C18" s="16">
        <v>2.2000000000000002</v>
      </c>
      <c r="D18" s="16">
        <v>25</v>
      </c>
      <c r="E18" s="84">
        <v>6</v>
      </c>
      <c r="F18" s="94" t="s">
        <v>79</v>
      </c>
      <c r="G18" s="95">
        <v>18.899999999999999</v>
      </c>
      <c r="H18" s="94" t="s">
        <v>79</v>
      </c>
      <c r="I18" s="95">
        <v>18.899999999999999</v>
      </c>
      <c r="J18" s="63" t="s">
        <v>24</v>
      </c>
      <c r="K18" s="49" t="s">
        <v>24</v>
      </c>
      <c r="L18" s="90">
        <f>'Files A'!L18</f>
        <v>145</v>
      </c>
      <c r="M18" s="34">
        <f t="shared" si="6"/>
        <v>18.186297892605587</v>
      </c>
      <c r="N18" s="34">
        <f t="shared" si="24"/>
        <v>159.5</v>
      </c>
      <c r="O18" s="68">
        <f t="shared" si="8"/>
        <v>20.004927681866146</v>
      </c>
      <c r="P18" s="17">
        <f t="shared" si="9"/>
        <v>0.9447672243840336</v>
      </c>
      <c r="Q18" s="40">
        <f t="shared" si="10"/>
        <v>0.9447672243840336</v>
      </c>
      <c r="R18" s="161"/>
      <c r="S18" s="154"/>
      <c r="T18" s="259"/>
      <c r="U18" s="129" t="s">
        <v>11</v>
      </c>
      <c r="V18" s="90" t="s">
        <v>134</v>
      </c>
      <c r="W18" s="68">
        <f t="shared" si="11"/>
        <v>18.899999999999999</v>
      </c>
      <c r="X18" s="81"/>
      <c r="Y18" s="81"/>
      <c r="Z18" s="81"/>
      <c r="AA18" s="141">
        <v>2</v>
      </c>
      <c r="AB18" s="79">
        <f t="shared" si="23"/>
        <v>6.3779310344827582</v>
      </c>
      <c r="AC18" s="81"/>
      <c r="AD18" s="107"/>
      <c r="AE18">
        <v>0</v>
      </c>
      <c r="AF18">
        <f t="shared" si="0"/>
        <v>1.1000000000000001</v>
      </c>
      <c r="AG18">
        <f t="shared" si="1"/>
        <v>159.5</v>
      </c>
      <c r="AH18">
        <f t="shared" si="2"/>
        <v>20.004927681866146</v>
      </c>
      <c r="AI18">
        <f t="shared" si="3"/>
        <v>18.5</v>
      </c>
      <c r="AJ18">
        <v>20</v>
      </c>
      <c r="AK18">
        <v>454</v>
      </c>
      <c r="AL18">
        <f t="shared" si="4"/>
        <v>9.6287934125771968E-2</v>
      </c>
      <c r="AM18">
        <f t="shared" si="13"/>
        <v>0.1267902217942711</v>
      </c>
      <c r="AN18">
        <f t="shared" si="14"/>
        <v>2.4104652397241442E-2</v>
      </c>
      <c r="AO18">
        <f t="shared" si="15"/>
        <v>1</v>
      </c>
      <c r="AP18">
        <f t="shared" si="16"/>
        <v>0.10143217743541688</v>
      </c>
      <c r="AQ18">
        <f t="shared" si="17"/>
        <v>4.4683778605910524E-3</v>
      </c>
      <c r="AR18">
        <f t="shared" si="5"/>
        <v>18.186297892605587</v>
      </c>
      <c r="AT18">
        <v>2</v>
      </c>
      <c r="AU18" s="79">
        <f>'Files A-HS'!AB18</f>
        <v>0</v>
      </c>
      <c r="AV18" s="179">
        <f t="shared" si="26"/>
        <v>93.466999999999999</v>
      </c>
      <c r="AW18" s="179">
        <f t="shared" si="27"/>
        <v>28.390999999999998</v>
      </c>
      <c r="AX18" s="179">
        <f t="shared" si="20"/>
        <v>121.858</v>
      </c>
      <c r="AY18" s="179"/>
      <c r="AZ18" s="179"/>
      <c r="BA18" s="179"/>
      <c r="BB18" s="187"/>
      <c r="BC18" s="179"/>
      <c r="BD18" s="179"/>
      <c r="BE18" s="187">
        <v>169.8</v>
      </c>
      <c r="BF18" s="179"/>
      <c r="BG18" s="179"/>
      <c r="BH18" s="179"/>
      <c r="BI18" s="189">
        <f>2*MIN(BE17,BE19)</f>
        <v>169.8</v>
      </c>
      <c r="BJ18" s="76" t="str">
        <f t="shared" ref="BJ18" si="40">IF(BE18&lt;=BI18,"OK","Pbm")</f>
        <v>OK</v>
      </c>
      <c r="BK18" s="190">
        <v>199.10852479651081</v>
      </c>
      <c r="BL18" s="290">
        <f t="shared" si="21"/>
        <v>29.308524796510795</v>
      </c>
    </row>
    <row r="19" spans="1:64" ht="15" thickBot="1" x14ac:dyDescent="0.4">
      <c r="A19" s="210"/>
      <c r="B19" s="64" t="s">
        <v>12</v>
      </c>
      <c r="C19" s="10">
        <v>2.2000000000000002</v>
      </c>
      <c r="D19" s="10">
        <v>26</v>
      </c>
      <c r="E19" s="85">
        <v>3</v>
      </c>
      <c r="F19" s="64" t="s">
        <v>23</v>
      </c>
      <c r="G19" s="96">
        <v>5.6539999999999999</v>
      </c>
      <c r="H19" s="64" t="s">
        <v>23</v>
      </c>
      <c r="I19" s="96">
        <v>5.6539999999999999</v>
      </c>
      <c r="J19" s="64" t="s">
        <v>24</v>
      </c>
      <c r="K19" s="27" t="s">
        <v>24</v>
      </c>
      <c r="L19" s="89">
        <f>'Files A'!L19</f>
        <v>45</v>
      </c>
      <c r="M19" s="32">
        <f t="shared" si="6"/>
        <v>4.4507064945645807</v>
      </c>
      <c r="N19" s="32">
        <f t="shared" si="24"/>
        <v>57.6</v>
      </c>
      <c r="O19" s="69">
        <f t="shared" si="8"/>
        <v>5.6969043130426638</v>
      </c>
      <c r="P19" s="11">
        <f t="shared" si="9"/>
        <v>0.99246883733952884</v>
      </c>
      <c r="Q19" s="37">
        <f t="shared" si="10"/>
        <v>0.99246883733952884</v>
      </c>
      <c r="R19" s="161"/>
      <c r="S19" s="154"/>
      <c r="T19" s="260"/>
      <c r="U19" s="130" t="s">
        <v>12</v>
      </c>
      <c r="V19" s="89" t="s">
        <v>134</v>
      </c>
      <c r="W19" s="69">
        <f t="shared" si="11"/>
        <v>5.6539999999999999</v>
      </c>
      <c r="X19" s="79">
        <f>W19+W18/2</f>
        <v>15.103999999999999</v>
      </c>
      <c r="Y19" s="79">
        <f>O19+O18/2</f>
        <v>15.699368153975737</v>
      </c>
      <c r="Z19" s="80">
        <f>X19/Y19</f>
        <v>0.96207693531761884</v>
      </c>
      <c r="AA19" s="141">
        <v>1</v>
      </c>
      <c r="AB19" s="79">
        <f t="shared" si="23"/>
        <v>3.1889655172413791</v>
      </c>
      <c r="AC19" s="79">
        <f>X19+AB19+AB18/2</f>
        <v>21.481931034482756</v>
      </c>
      <c r="AD19" s="108">
        <f>AC19/Y19</f>
        <v>1.3683309305058007</v>
      </c>
      <c r="AE19">
        <v>1</v>
      </c>
      <c r="AF19">
        <f t="shared" si="0"/>
        <v>1.28</v>
      </c>
      <c r="AG19">
        <f t="shared" si="1"/>
        <v>57.6</v>
      </c>
      <c r="AH19">
        <f t="shared" si="2"/>
        <v>5.6969043130426638</v>
      </c>
      <c r="AI19">
        <f t="shared" si="3"/>
        <v>22.5</v>
      </c>
      <c r="AJ19">
        <v>20</v>
      </c>
      <c r="AK19">
        <v>454</v>
      </c>
      <c r="AL19">
        <f t="shared" si="4"/>
        <v>2.02020202020202E-2</v>
      </c>
      <c r="AM19">
        <f t="shared" si="13"/>
        <v>2.5512888239044434E-2</v>
      </c>
      <c r="AN19">
        <f t="shared" si="14"/>
        <v>0.13368556547602742</v>
      </c>
      <c r="AO19">
        <f t="shared" si="15"/>
        <v>1</v>
      </c>
      <c r="AP19">
        <f t="shared" si="16"/>
        <v>2.0410310591235548E-2</v>
      </c>
      <c r="AQ19">
        <f t="shared" si="17"/>
        <v>8.9913262516456158E-4</v>
      </c>
      <c r="AR19">
        <f t="shared" si="5"/>
        <v>4.4507064945645807</v>
      </c>
      <c r="AS19" t="str">
        <f>IF((0.63*Y19-X19)&lt;=0,"",0.63*Y19-X19)</f>
        <v/>
      </c>
      <c r="AT19">
        <v>1</v>
      </c>
      <c r="AU19" s="184">
        <f>'Files A-HS'!AB19</f>
        <v>0</v>
      </c>
      <c r="AV19" s="180">
        <f t="shared" si="26"/>
        <v>33.753599999999999</v>
      </c>
      <c r="AW19" s="180">
        <f t="shared" si="27"/>
        <v>10.252800000000001</v>
      </c>
      <c r="AX19" s="180">
        <f t="shared" si="20"/>
        <v>44.006399999999999</v>
      </c>
      <c r="AY19" s="180">
        <f>N19+N18/2</f>
        <v>137.35</v>
      </c>
      <c r="AZ19" s="180">
        <f>(AV19+AW19)+(AV18+AW18)/2</f>
        <v>104.9354</v>
      </c>
      <c r="BA19" s="185">
        <f>AY19/AZ19</f>
        <v>1.3089005235602094</v>
      </c>
      <c r="BB19" s="187"/>
      <c r="BC19" s="180">
        <f>BB19+BB18/2</f>
        <v>0</v>
      </c>
      <c r="BD19" s="185">
        <f>BC19/AZ19</f>
        <v>0</v>
      </c>
      <c r="BE19" s="187">
        <v>84.9</v>
      </c>
      <c r="BF19" s="180">
        <f>BE19+BE18/2</f>
        <v>169.8</v>
      </c>
      <c r="BG19" s="185">
        <f>BF19/$AY19</f>
        <v>1.2362577357116855</v>
      </c>
      <c r="BH19" s="185">
        <f>BE19/$AY19</f>
        <v>0.61812886785584276</v>
      </c>
      <c r="BI19" s="188">
        <f>1.15*AY19/2</f>
        <v>78.976249999999993</v>
      </c>
      <c r="BJ19" s="76" t="str">
        <f t="shared" ref="BJ19" si="41">IF(BE19&gt;=BI19,"OK","Pbm")</f>
        <v>OK</v>
      </c>
      <c r="BK19" s="190">
        <v>87.007089877328099</v>
      </c>
      <c r="BL19" s="290">
        <f t="shared" si="21"/>
        <v>2.1070898773280931</v>
      </c>
    </row>
    <row r="20" spans="1:64" s="44" customFormat="1" ht="15" thickBot="1" x14ac:dyDescent="0.4">
      <c r="A20" s="43"/>
      <c r="B20" s="65"/>
      <c r="C20" s="57"/>
      <c r="D20" s="57"/>
      <c r="E20" s="86"/>
      <c r="F20" s="65"/>
      <c r="G20" s="97"/>
      <c r="H20" s="65"/>
      <c r="I20" s="97"/>
      <c r="J20" s="65"/>
      <c r="K20" s="61"/>
      <c r="L20" s="91">
        <f>'Files A'!L20</f>
        <v>0</v>
      </c>
      <c r="M20" s="58" t="e">
        <f t="shared" si="6"/>
        <v>#DIV/0!</v>
      </c>
      <c r="N20" s="58"/>
      <c r="O20" s="70" t="e">
        <f t="shared" si="8"/>
        <v>#DIV/0!</v>
      </c>
      <c r="P20" s="59" t="e">
        <f t="shared" si="9"/>
        <v>#DIV/0!</v>
      </c>
      <c r="Q20" s="60" t="e">
        <f t="shared" si="10"/>
        <v>#DIV/0!</v>
      </c>
      <c r="R20" s="261"/>
      <c r="S20" s="224"/>
      <c r="T20" s="133"/>
      <c r="U20" s="131"/>
      <c r="V20" s="91">
        <v>0</v>
      </c>
      <c r="W20" s="70">
        <f t="shared" si="11"/>
        <v>0</v>
      </c>
      <c r="X20" s="82"/>
      <c r="Y20" s="82"/>
      <c r="Z20" s="82"/>
      <c r="AA20" s="142"/>
      <c r="AB20" s="82"/>
      <c r="AC20" s="82"/>
      <c r="AD20" s="51"/>
      <c r="AE20"/>
      <c r="AF20">
        <f t="shared" si="0"/>
        <v>1.1000000000000001</v>
      </c>
      <c r="AG20">
        <f t="shared" si="1"/>
        <v>0</v>
      </c>
      <c r="AH20" t="e">
        <f t="shared" si="2"/>
        <v>#DIV/0!</v>
      </c>
      <c r="AI20">
        <f t="shared" si="3"/>
        <v>-0.5</v>
      </c>
      <c r="AJ20">
        <v>20</v>
      </c>
      <c r="AK20">
        <v>454</v>
      </c>
      <c r="AL20" t="e">
        <f t="shared" si="4"/>
        <v>#DIV/0!</v>
      </c>
      <c r="AM20" t="e">
        <f t="shared" si="13"/>
        <v>#DIV/0!</v>
      </c>
      <c r="AN20" t="e">
        <f t="shared" si="14"/>
        <v>#DIV/0!</v>
      </c>
      <c r="AO20" t="e">
        <f t="shared" si="15"/>
        <v>#DIV/0!</v>
      </c>
      <c r="AP20" t="e">
        <f t="shared" si="16"/>
        <v>#DIV/0!</v>
      </c>
      <c r="AQ20" t="e">
        <f t="shared" si="17"/>
        <v>#DIV/0!</v>
      </c>
      <c r="AR20" t="e">
        <f t="shared" si="5"/>
        <v>#DIV/0!</v>
      </c>
      <c r="AX20" s="44">
        <f t="shared" si="20"/>
        <v>0</v>
      </c>
      <c r="BK20" s="190">
        <v>87.007089877328099</v>
      </c>
      <c r="BL20" s="290"/>
    </row>
    <row r="21" spans="1:64" x14ac:dyDescent="0.35">
      <c r="A21" s="208" t="s">
        <v>33</v>
      </c>
      <c r="B21" s="64" t="s">
        <v>2</v>
      </c>
      <c r="C21" s="10">
        <v>2.2000000000000002</v>
      </c>
      <c r="D21" s="10">
        <v>26</v>
      </c>
      <c r="E21" s="85">
        <v>3</v>
      </c>
      <c r="F21" s="64" t="s">
        <v>23</v>
      </c>
      <c r="G21" s="96">
        <v>5.6539999999999999</v>
      </c>
      <c r="H21" s="64" t="s">
        <v>23</v>
      </c>
      <c r="I21" s="96">
        <v>5.6539999999999999</v>
      </c>
      <c r="J21" s="64" t="s">
        <v>24</v>
      </c>
      <c r="K21" s="27" t="s">
        <v>24</v>
      </c>
      <c r="L21" s="89">
        <f>'Files A'!L21</f>
        <v>37</v>
      </c>
      <c r="M21" s="32">
        <f t="shared" si="6"/>
        <v>3.6527173789382164</v>
      </c>
      <c r="N21" s="32">
        <f>AG21</f>
        <v>47.36</v>
      </c>
      <c r="O21" s="69">
        <f t="shared" si="8"/>
        <v>4.6754782450409174</v>
      </c>
      <c r="P21" s="11">
        <f t="shared" si="9"/>
        <v>1.209288056467156</v>
      </c>
      <c r="Q21" s="37">
        <f t="shared" si="10"/>
        <v>1.209288056467156</v>
      </c>
      <c r="R21" s="153"/>
      <c r="S21" s="154"/>
      <c r="T21" s="258" t="s">
        <v>33</v>
      </c>
      <c r="U21" s="130" t="s">
        <v>2</v>
      </c>
      <c r="V21" s="89" t="s">
        <v>134</v>
      </c>
      <c r="W21" s="69">
        <f t="shared" si="11"/>
        <v>5.6539999999999999</v>
      </c>
      <c r="X21" s="79">
        <f>W21+W22/2</f>
        <v>11.297000000000001</v>
      </c>
      <c r="Y21" s="79">
        <f>O21+O22/2</f>
        <v>15.043074144176652</v>
      </c>
      <c r="Z21" s="80">
        <f>X21/Y21</f>
        <v>0.75097682107571073</v>
      </c>
      <c r="AA21" s="141">
        <v>1</v>
      </c>
      <c r="AB21" s="79">
        <f t="shared" si="23"/>
        <v>3.1889655172413791</v>
      </c>
      <c r="AC21" s="79">
        <f>X21+AB21+AB22/2</f>
        <v>16.025438620689656</v>
      </c>
      <c r="AD21" s="108">
        <f>AC21/Y21</f>
        <v>1.0653034391174152</v>
      </c>
      <c r="AE21">
        <v>1</v>
      </c>
      <c r="AF21">
        <f t="shared" si="0"/>
        <v>1.28</v>
      </c>
      <c r="AG21">
        <f t="shared" si="1"/>
        <v>47.36</v>
      </c>
      <c r="AH21">
        <f t="shared" si="2"/>
        <v>4.6754782450409174</v>
      </c>
      <c r="AI21">
        <f t="shared" si="3"/>
        <v>22.5</v>
      </c>
      <c r="AJ21">
        <v>20</v>
      </c>
      <c r="AK21">
        <v>454</v>
      </c>
      <c r="AL21">
        <f t="shared" si="4"/>
        <v>1.6610549943883276E-2</v>
      </c>
      <c r="AM21">
        <f t="shared" si="13"/>
        <v>2.0938556692398358E-2</v>
      </c>
      <c r="AN21">
        <f t="shared" si="14"/>
        <v>0.16365574293956273</v>
      </c>
      <c r="AO21">
        <f t="shared" si="15"/>
        <v>1</v>
      </c>
      <c r="AP21">
        <f t="shared" si="16"/>
        <v>1.6750845353918686E-2</v>
      </c>
      <c r="AQ21">
        <f t="shared" si="17"/>
        <v>7.3792270281580123E-4</v>
      </c>
      <c r="AR21">
        <f t="shared" si="5"/>
        <v>3.6527173789382164</v>
      </c>
      <c r="AS21" t="str">
        <f>IF((0.63*Y21-X21)&lt;=0,"",0.63*Y21-X21)</f>
        <v/>
      </c>
      <c r="AT21">
        <v>2</v>
      </c>
      <c r="AU21" s="184">
        <f>'Files A-HS'!AB21</f>
        <v>0</v>
      </c>
      <c r="AV21" s="180">
        <f t="shared" ref="AV21:AV31" si="42">N21*$AV$1</f>
        <v>27.752959999999998</v>
      </c>
      <c r="AW21" s="180">
        <f t="shared" ref="AW21:AW31" si="43">N21*$AW$1</f>
        <v>8.4300800000000002</v>
      </c>
      <c r="AX21" s="180">
        <f t="shared" si="20"/>
        <v>36.183039999999998</v>
      </c>
      <c r="AY21" s="180">
        <f>N21+N22/2</f>
        <v>129.86000000000001</v>
      </c>
      <c r="AZ21" s="180">
        <f>(AV21+AW21)+(AV22+AW22)/2</f>
        <v>99.213040000000007</v>
      </c>
      <c r="BA21" s="185">
        <f>AY21/AZ21</f>
        <v>1.3089005235602096</v>
      </c>
      <c r="BB21" s="187"/>
      <c r="BC21" s="180">
        <f>BB21+BB22/2</f>
        <v>0</v>
      </c>
      <c r="BD21" s="185">
        <f>BC21/AZ21</f>
        <v>0</v>
      </c>
      <c r="BE21" s="187">
        <v>84.9</v>
      </c>
      <c r="BF21" s="180">
        <f>BE21+BE22/2</f>
        <v>152.60000000000002</v>
      </c>
      <c r="BG21" s="185">
        <f>BF21/$AY21</f>
        <v>1.1751116587093793</v>
      </c>
      <c r="BH21" s="185">
        <f>BE21/$AY21</f>
        <v>0.65378099491760355</v>
      </c>
      <c r="BI21" s="188">
        <f>1.15*AY21/2</f>
        <v>74.669499999999999</v>
      </c>
      <c r="BJ21" s="76" t="str">
        <f>IF(BE21&gt;=BI21,"OK","Pbm")</f>
        <v>OK</v>
      </c>
      <c r="BK21" s="190">
        <v>87.007089877328099</v>
      </c>
      <c r="BL21" s="290">
        <f t="shared" si="21"/>
        <v>2.1070898773280931</v>
      </c>
    </row>
    <row r="22" spans="1:64" x14ac:dyDescent="0.35">
      <c r="A22" s="244"/>
      <c r="B22" s="63" t="s">
        <v>3</v>
      </c>
      <c r="C22" s="16">
        <v>2.2000000000000002</v>
      </c>
      <c r="D22" s="16">
        <v>25</v>
      </c>
      <c r="E22" s="84">
        <v>6</v>
      </c>
      <c r="F22" s="94" t="s">
        <v>81</v>
      </c>
      <c r="G22" s="95">
        <v>18.981000000000002</v>
      </c>
      <c r="H22" s="94" t="s">
        <v>81</v>
      </c>
      <c r="I22" s="95">
        <v>18.981000000000002</v>
      </c>
      <c r="J22" s="63" t="s">
        <v>30</v>
      </c>
      <c r="K22" s="95">
        <v>11.286</v>
      </c>
      <c r="L22" s="90">
        <f>'Files A'!L22</f>
        <v>150</v>
      </c>
      <c r="M22" s="34">
        <f t="shared" si="6"/>
        <v>18.850174362064969</v>
      </c>
      <c r="N22" s="34">
        <f t="shared" ref="N22:N65" si="44">AG22</f>
        <v>165</v>
      </c>
      <c r="O22" s="68">
        <f t="shared" si="8"/>
        <v>20.735191798271469</v>
      </c>
      <c r="P22" s="17">
        <f t="shared" si="9"/>
        <v>0.91540026177053735</v>
      </c>
      <c r="Q22" s="40">
        <f t="shared" si="10"/>
        <v>0.91540026177053735</v>
      </c>
      <c r="R22" s="36">
        <f>K22/O22</f>
        <v>0.54429204753923832</v>
      </c>
      <c r="S22" s="40" t="s">
        <v>144</v>
      </c>
      <c r="T22" s="259"/>
      <c r="U22" s="129" t="s">
        <v>3</v>
      </c>
      <c r="V22" s="90" t="s">
        <v>135</v>
      </c>
      <c r="W22" s="68">
        <f t="shared" si="11"/>
        <v>11.286</v>
      </c>
      <c r="X22" s="81"/>
      <c r="Y22" s="81"/>
      <c r="Z22" s="81"/>
      <c r="AA22" s="141">
        <v>0</v>
      </c>
      <c r="AB22" s="79">
        <f t="shared" si="23"/>
        <v>3.0789462068965516</v>
      </c>
      <c r="AC22" s="81"/>
      <c r="AD22" s="107"/>
      <c r="AE22">
        <v>0</v>
      </c>
      <c r="AF22">
        <f t="shared" si="0"/>
        <v>1.1000000000000001</v>
      </c>
      <c r="AG22">
        <f t="shared" si="1"/>
        <v>165</v>
      </c>
      <c r="AH22">
        <f t="shared" si="2"/>
        <v>20.735191798271469</v>
      </c>
      <c r="AI22">
        <f t="shared" si="3"/>
        <v>18.5</v>
      </c>
      <c r="AJ22">
        <v>20</v>
      </c>
      <c r="AK22">
        <v>454</v>
      </c>
      <c r="AL22">
        <f t="shared" si="4"/>
        <v>9.960820771631583E-2</v>
      </c>
      <c r="AM22">
        <f t="shared" si="13"/>
        <v>0.13141859890014582</v>
      </c>
      <c r="AN22">
        <f t="shared" si="14"/>
        <v>2.3132455598308135E-2</v>
      </c>
      <c r="AO22">
        <f t="shared" si="15"/>
        <v>1</v>
      </c>
      <c r="AP22">
        <f t="shared" si="16"/>
        <v>0.10513487912011665</v>
      </c>
      <c r="AQ22">
        <f t="shared" si="17"/>
        <v>4.6314924722518349E-3</v>
      </c>
      <c r="AR22">
        <f t="shared" si="5"/>
        <v>18.850174362064969</v>
      </c>
      <c r="AT22">
        <v>0</v>
      </c>
      <c r="AU22" s="79">
        <f>'Files A-HS'!AB22</f>
        <v>3.0789462068965516</v>
      </c>
      <c r="AV22" s="179">
        <f t="shared" si="42"/>
        <v>96.69</v>
      </c>
      <c r="AW22" s="179">
        <f t="shared" si="43"/>
        <v>29.369999999999997</v>
      </c>
      <c r="AX22" s="179">
        <f t="shared" si="20"/>
        <v>126.06</v>
      </c>
      <c r="AY22" s="179"/>
      <c r="AZ22" s="179"/>
      <c r="BA22" s="179"/>
      <c r="BB22" s="187"/>
      <c r="BC22" s="179"/>
      <c r="BD22" s="179"/>
      <c r="BE22" s="187">
        <v>135.4</v>
      </c>
      <c r="BF22" s="179"/>
      <c r="BG22" s="179"/>
      <c r="BH22" s="179"/>
      <c r="BI22" s="189">
        <f>2*MIN(BE21,BE23)</f>
        <v>169.8</v>
      </c>
      <c r="BJ22" s="76" t="str">
        <f>IF(BE22&lt;=BI22,"OK","Pbm")</f>
        <v>OK</v>
      </c>
      <c r="BK22" s="190">
        <v>115.1806044697896</v>
      </c>
      <c r="BL22" s="290">
        <f t="shared" si="21"/>
        <v>-20.219395530210406</v>
      </c>
    </row>
    <row r="23" spans="1:64" x14ac:dyDescent="0.35">
      <c r="A23" s="209"/>
      <c r="B23" s="64" t="s">
        <v>4</v>
      </c>
      <c r="C23" s="10">
        <v>2.2000000000000002</v>
      </c>
      <c r="D23" s="10">
        <v>23.5</v>
      </c>
      <c r="E23" s="85">
        <v>3</v>
      </c>
      <c r="F23" s="64" t="s">
        <v>30</v>
      </c>
      <c r="G23" s="96">
        <v>11.286</v>
      </c>
      <c r="H23" s="64" t="s">
        <v>30</v>
      </c>
      <c r="I23" s="96">
        <v>11.286</v>
      </c>
      <c r="J23" s="64" t="s">
        <v>24</v>
      </c>
      <c r="K23" s="27" t="s">
        <v>24</v>
      </c>
      <c r="L23" s="89">
        <f>'Files A'!L23</f>
        <v>75</v>
      </c>
      <c r="M23" s="32">
        <f t="shared" si="6"/>
        <v>8.4438289647505567</v>
      </c>
      <c r="N23" s="32">
        <f t="shared" si="44"/>
        <v>96</v>
      </c>
      <c r="O23" s="69">
        <f t="shared" si="8"/>
        <v>10.808101074880712</v>
      </c>
      <c r="P23" s="11">
        <f t="shared" si="9"/>
        <v>1.0442167335231516</v>
      </c>
      <c r="Q23" s="37">
        <f t="shared" si="10"/>
        <v>1.0442167335231516</v>
      </c>
      <c r="R23" s="198"/>
      <c r="S23" s="199"/>
      <c r="T23" s="259"/>
      <c r="U23" s="130" t="s">
        <v>4</v>
      </c>
      <c r="V23" s="89" t="s">
        <v>134</v>
      </c>
      <c r="W23" s="69">
        <f t="shared" si="11"/>
        <v>11.286</v>
      </c>
      <c r="X23" s="79">
        <f>W23+(W24+W22)/2</f>
        <v>22.17</v>
      </c>
      <c r="Y23" s="79">
        <f>O23+(O24+O22)/2</f>
        <v>31.393821960582827</v>
      </c>
      <c r="Z23" s="80">
        <f>X23/Y23</f>
        <v>0.70618990028789774</v>
      </c>
      <c r="AA23" s="141">
        <v>2</v>
      </c>
      <c r="AB23" s="79">
        <f t="shared" si="23"/>
        <v>6.3779310344827582</v>
      </c>
      <c r="AC23" s="79">
        <f>X23+AB23+(AB22+AB24)/2</f>
        <v>36.465335172413795</v>
      </c>
      <c r="AD23" s="108">
        <f>AC23/Y23</f>
        <v>1.1615449440402195</v>
      </c>
      <c r="AE23">
        <v>1</v>
      </c>
      <c r="AF23">
        <f t="shared" si="0"/>
        <v>1.28</v>
      </c>
      <c r="AG23">
        <f t="shared" si="1"/>
        <v>96</v>
      </c>
      <c r="AH23">
        <f t="shared" si="2"/>
        <v>10.808101074880712</v>
      </c>
      <c r="AI23">
        <f t="shared" si="3"/>
        <v>20</v>
      </c>
      <c r="AJ23">
        <v>20</v>
      </c>
      <c r="AK23">
        <v>454</v>
      </c>
      <c r="AL23">
        <f t="shared" si="4"/>
        <v>4.261363636363636E-2</v>
      </c>
      <c r="AM23">
        <f t="shared" si="13"/>
        <v>5.4453101562453865E-2</v>
      </c>
      <c r="AN23">
        <f t="shared" si="14"/>
        <v>6.0775493949334493E-2</v>
      </c>
      <c r="AO23">
        <f t="shared" si="15"/>
        <v>1</v>
      </c>
      <c r="AP23">
        <f t="shared" si="16"/>
        <v>4.3562481249963092E-2</v>
      </c>
      <c r="AQ23">
        <f t="shared" si="17"/>
        <v>1.9190520374433081E-3</v>
      </c>
      <c r="AR23">
        <f t="shared" si="5"/>
        <v>8.4438289647505567</v>
      </c>
      <c r="AS23" t="str">
        <f>IF((0.63*Y23-X23)&lt;=0,"",0.63*Y23-X23)</f>
        <v/>
      </c>
      <c r="AT23">
        <v>2</v>
      </c>
      <c r="AU23" s="184">
        <f>'Files A-HS'!AB23</f>
        <v>0</v>
      </c>
      <c r="AV23" s="180">
        <f t="shared" si="42"/>
        <v>56.256</v>
      </c>
      <c r="AW23" s="180">
        <f t="shared" si="43"/>
        <v>17.088000000000001</v>
      </c>
      <c r="AX23" s="180">
        <f t="shared" si="20"/>
        <v>73.343999999999994</v>
      </c>
      <c r="AY23" s="180">
        <f>N23+(N22+N24)/2</f>
        <v>239</v>
      </c>
      <c r="AZ23" s="180">
        <f>(AV23+AW23)+(AV24+AW24+AV22+AW22)/2</f>
        <v>182.596</v>
      </c>
      <c r="BA23" s="185">
        <f>AY23/AZ23</f>
        <v>1.3089005235602094</v>
      </c>
      <c r="BB23" s="187"/>
      <c r="BC23" s="180">
        <f>BB23+(BB22+BB24)/2</f>
        <v>0</v>
      </c>
      <c r="BD23" s="185">
        <f>BC23/AZ23</f>
        <v>0</v>
      </c>
      <c r="BE23" s="187">
        <v>148.1</v>
      </c>
      <c r="BF23" s="180">
        <f>BE23+(BE22+BE24)/2</f>
        <v>267.25</v>
      </c>
      <c r="BG23" s="185">
        <f>BF23/$AY23</f>
        <v>1.1182008368200838</v>
      </c>
      <c r="BH23" s="185">
        <f>BE23/$AY23</f>
        <v>0.61966527196652721</v>
      </c>
      <c r="BI23" s="188">
        <f>1.1*AY23/3</f>
        <v>87.63333333333334</v>
      </c>
      <c r="BJ23" s="76" t="str">
        <f t="shared" ref="BJ23" si="45">IF(BE23&gt;=BI23,"OK","Pbm")</f>
        <v>OK</v>
      </c>
      <c r="BK23" s="190">
        <v>151.3768670716909</v>
      </c>
      <c r="BL23" s="290">
        <f t="shared" si="21"/>
        <v>3.2768670716909014</v>
      </c>
    </row>
    <row r="24" spans="1:64" x14ac:dyDescent="0.35">
      <c r="A24" s="244"/>
      <c r="B24" s="63" t="s">
        <v>5</v>
      </c>
      <c r="C24" s="16">
        <v>2.2000000000000002</v>
      </c>
      <c r="D24" s="16">
        <v>22</v>
      </c>
      <c r="E24" s="196">
        <v>7.5</v>
      </c>
      <c r="F24" s="63" t="s">
        <v>34</v>
      </c>
      <c r="G24" s="95">
        <v>3.6960000000000002</v>
      </c>
      <c r="H24" s="63" t="s">
        <v>35</v>
      </c>
      <c r="I24" s="95">
        <v>10.481999999999999</v>
      </c>
      <c r="J24" s="63" t="s">
        <v>24</v>
      </c>
      <c r="K24" s="49" t="s">
        <v>24</v>
      </c>
      <c r="L24" s="90">
        <f>'Files A'!L24</f>
        <v>110</v>
      </c>
      <c r="M24" s="34">
        <f t="shared" si="6"/>
        <v>18.578409066484326</v>
      </c>
      <c r="N24" s="34">
        <f t="shared" si="44"/>
        <v>121.00000000000001</v>
      </c>
      <c r="O24" s="68">
        <f t="shared" si="8"/>
        <v>20.43624997313276</v>
      </c>
      <c r="P24" s="17">
        <f t="shared" si="9"/>
        <v>0.18085509840890954</v>
      </c>
      <c r="Q24" s="40">
        <f t="shared" si="10"/>
        <v>0.51291210539020282</v>
      </c>
      <c r="R24" s="174"/>
      <c r="S24" s="40" t="s">
        <v>169</v>
      </c>
      <c r="T24" s="259"/>
      <c r="U24" s="129" t="s">
        <v>5</v>
      </c>
      <c r="V24" s="90" t="s">
        <v>134</v>
      </c>
      <c r="W24" s="68">
        <f t="shared" si="11"/>
        <v>10.481999999999999</v>
      </c>
      <c r="X24" s="81"/>
      <c r="Y24" s="81"/>
      <c r="Z24" s="81"/>
      <c r="AA24" s="141">
        <v>4</v>
      </c>
      <c r="AB24" s="79">
        <f t="shared" si="23"/>
        <v>12.755862068965516</v>
      </c>
      <c r="AC24" s="81"/>
      <c r="AD24" s="107"/>
      <c r="AE24">
        <v>0</v>
      </c>
      <c r="AF24">
        <f t="shared" si="0"/>
        <v>1.1000000000000001</v>
      </c>
      <c r="AG24">
        <f t="shared" si="1"/>
        <v>121.00000000000001</v>
      </c>
      <c r="AH24">
        <f t="shared" si="2"/>
        <v>20.43624997313276</v>
      </c>
      <c r="AI24">
        <f t="shared" si="3"/>
        <v>14</v>
      </c>
      <c r="AJ24">
        <v>20</v>
      </c>
      <c r="AK24">
        <v>454</v>
      </c>
      <c r="AL24">
        <f t="shared" si="4"/>
        <v>0.12755102040816327</v>
      </c>
      <c r="AM24">
        <f t="shared" si="13"/>
        <v>0.17115660950048461</v>
      </c>
      <c r="AN24">
        <f t="shared" si="14"/>
        <v>1.6949108043298147E-2</v>
      </c>
      <c r="AO24">
        <f t="shared" si="15"/>
        <v>1</v>
      </c>
      <c r="AP24">
        <f t="shared" si="16"/>
        <v>0.13692528760038769</v>
      </c>
      <c r="AQ24">
        <f t="shared" si="17"/>
        <v>6.031950995611793E-3</v>
      </c>
      <c r="AR24">
        <f t="shared" si="5"/>
        <v>18.578409066484326</v>
      </c>
      <c r="AT24">
        <v>4</v>
      </c>
      <c r="AU24" s="79">
        <f>'Files A-HS'!AB24</f>
        <v>0</v>
      </c>
      <c r="AV24" s="179">
        <f t="shared" si="42"/>
        <v>70.906000000000006</v>
      </c>
      <c r="AW24" s="179">
        <f t="shared" si="43"/>
        <v>21.538</v>
      </c>
      <c r="AX24" s="179">
        <f t="shared" si="20"/>
        <v>92.444000000000003</v>
      </c>
      <c r="AY24" s="179"/>
      <c r="AZ24" s="179"/>
      <c r="BA24" s="179"/>
      <c r="BB24" s="187"/>
      <c r="BC24" s="179"/>
      <c r="BD24" s="179"/>
      <c r="BE24" s="206">
        <v>102.9</v>
      </c>
      <c r="BF24" s="179"/>
      <c r="BG24" s="179"/>
      <c r="BH24" s="179"/>
      <c r="BI24" s="189">
        <f>2*MIN(BE23,BE25)</f>
        <v>104.8</v>
      </c>
      <c r="BJ24" s="76" t="str">
        <f t="shared" ref="BJ24" si="46">IF(BE24&lt;=BI24,"OK","Pbm")</f>
        <v>OK</v>
      </c>
      <c r="BK24" s="190">
        <v>168.0345242760564</v>
      </c>
      <c r="BL24" s="290">
        <f t="shared" si="21"/>
        <v>65.134524276056396</v>
      </c>
    </row>
    <row r="25" spans="1:64" x14ac:dyDescent="0.35">
      <c r="A25" s="209"/>
      <c r="B25" s="64" t="s">
        <v>6</v>
      </c>
      <c r="C25" s="10">
        <v>2.2000000000000002</v>
      </c>
      <c r="D25" s="10">
        <v>23.5</v>
      </c>
      <c r="E25" s="85">
        <v>3</v>
      </c>
      <c r="F25" s="64" t="s">
        <v>23</v>
      </c>
      <c r="G25" s="96">
        <v>2.8159999999999998</v>
      </c>
      <c r="H25" s="64" t="s">
        <v>23</v>
      </c>
      <c r="I25" s="96">
        <v>2.8159999999999998</v>
      </c>
      <c r="J25" s="64" t="s">
        <v>24</v>
      </c>
      <c r="K25" s="27" t="s">
        <v>24</v>
      </c>
      <c r="L25" s="89">
        <f>'Files A'!L25</f>
        <v>2.8</v>
      </c>
      <c r="M25" s="32">
        <f t="shared" si="6"/>
        <v>0.30861572942488796</v>
      </c>
      <c r="N25" s="32">
        <f t="shared" si="44"/>
        <v>3.5839999999999996</v>
      </c>
      <c r="O25" s="69">
        <f t="shared" si="8"/>
        <v>0.39502813366385658</v>
      </c>
      <c r="P25" s="11">
        <f t="shared" si="9"/>
        <v>7.1286061928850719</v>
      </c>
      <c r="Q25" s="37">
        <f t="shared" si="10"/>
        <v>7.1286061928850719</v>
      </c>
      <c r="R25" s="174"/>
      <c r="S25" s="175"/>
      <c r="T25" s="259"/>
      <c r="U25" s="130" t="s">
        <v>6</v>
      </c>
      <c r="V25" s="89" t="s">
        <v>134</v>
      </c>
      <c r="W25" s="69">
        <f t="shared" si="11"/>
        <v>2.8159999999999998</v>
      </c>
      <c r="X25" s="79">
        <f>W25+(W26+W24)/2</f>
        <v>12.732499999999998</v>
      </c>
      <c r="Y25" s="79">
        <f>O25+(O26+O24)/2</f>
        <v>12.597640751301437</v>
      </c>
      <c r="Z25" s="80">
        <f>X25/Y25</f>
        <v>1.0107051194236214</v>
      </c>
      <c r="AA25" s="141">
        <v>1</v>
      </c>
      <c r="AB25" s="79">
        <f t="shared" si="23"/>
        <v>3.1889655172413791</v>
      </c>
      <c r="AC25" s="79">
        <f>X25+AB25+(AB24+AB26)/2</f>
        <v>28.677327586206893</v>
      </c>
      <c r="AD25" s="108">
        <f>AC25/Y25</f>
        <v>2.2764046183206403</v>
      </c>
      <c r="AE25">
        <v>1</v>
      </c>
      <c r="AF25">
        <f t="shared" si="0"/>
        <v>1.28</v>
      </c>
      <c r="AG25">
        <f t="shared" si="1"/>
        <v>3.5839999999999996</v>
      </c>
      <c r="AH25">
        <f t="shared" si="2"/>
        <v>0.39502813366385658</v>
      </c>
      <c r="AI25">
        <f t="shared" si="3"/>
        <v>20</v>
      </c>
      <c r="AJ25">
        <v>20</v>
      </c>
      <c r="AK25">
        <v>454</v>
      </c>
      <c r="AL25">
        <f t="shared" si="4"/>
        <v>1.590909090909091E-3</v>
      </c>
      <c r="AM25">
        <f t="shared" si="13"/>
        <v>1.9902207550979989E-3</v>
      </c>
      <c r="AN25">
        <f t="shared" si="14"/>
        <v>1.7550988845883879</v>
      </c>
      <c r="AO25">
        <f t="shared" si="15"/>
        <v>1</v>
      </c>
      <c r="AP25">
        <f t="shared" si="16"/>
        <v>1.5921766040783991E-3</v>
      </c>
      <c r="AQ25">
        <f t="shared" si="17"/>
        <v>7.0139938505656355E-5</v>
      </c>
      <c r="AR25">
        <f t="shared" si="5"/>
        <v>0.30861572942488796</v>
      </c>
      <c r="AS25" t="str">
        <f>IF((0.63*Y25-X25)&lt;=0,"",0.63*Y25-X25)</f>
        <v/>
      </c>
      <c r="AT25">
        <v>1</v>
      </c>
      <c r="AU25" s="184">
        <f>'Files A-HS'!AB25</f>
        <v>0</v>
      </c>
      <c r="AV25" s="180">
        <f t="shared" si="42"/>
        <v>2.1002239999999999</v>
      </c>
      <c r="AW25" s="180">
        <f t="shared" si="43"/>
        <v>0.63795199999999985</v>
      </c>
      <c r="AX25" s="180">
        <f t="shared" si="20"/>
        <v>2.7381759999999997</v>
      </c>
      <c r="AY25" s="180">
        <f t="shared" ref="AY25" si="47">N25+(N24+N26)/2</f>
        <v>80.584000000000003</v>
      </c>
      <c r="AZ25" s="180">
        <f>(AV25+AW25)+(AV26+AW26+AV24+AW24)/2</f>
        <v>61.566175999999999</v>
      </c>
      <c r="BA25" s="185">
        <f>AY25/AZ25</f>
        <v>1.3089005235602096</v>
      </c>
      <c r="BB25" s="187"/>
      <c r="BC25" s="180">
        <f>BB25+(BB24+BB26)/2</f>
        <v>0</v>
      </c>
      <c r="BD25" s="185">
        <f>BC25/AZ25</f>
        <v>0</v>
      </c>
      <c r="BE25" s="187">
        <v>52.4</v>
      </c>
      <c r="BF25" s="180">
        <f t="shared" ref="BF25" si="48">BE25+(BE24+BE26)/2</f>
        <v>155.30000000000001</v>
      </c>
      <c r="BG25" s="185">
        <f>BF25/$AY25</f>
        <v>1.9271815745061054</v>
      </c>
      <c r="BH25" s="185">
        <f>BE25/$AY25</f>
        <v>0.65025315199046951</v>
      </c>
      <c r="BI25" s="188">
        <f>1.1*AY25/3</f>
        <v>29.547466666666669</v>
      </c>
      <c r="BJ25" s="76" t="str">
        <f t="shared" ref="BJ25" si="49">IF(BE25&gt;=BI25,"OK","Pbm")</f>
        <v>OK</v>
      </c>
      <c r="BK25" s="190">
        <v>54.762740424349367</v>
      </c>
      <c r="BL25" s="290">
        <f t="shared" si="21"/>
        <v>2.3627404243493686</v>
      </c>
    </row>
    <row r="26" spans="1:64" x14ac:dyDescent="0.35">
      <c r="A26" s="244"/>
      <c r="B26" s="63" t="s">
        <v>7</v>
      </c>
      <c r="C26" s="16">
        <v>2.2000000000000002</v>
      </c>
      <c r="D26" s="16">
        <v>25</v>
      </c>
      <c r="E26" s="84">
        <v>6</v>
      </c>
      <c r="F26" s="63" t="s">
        <v>34</v>
      </c>
      <c r="G26" s="95">
        <v>3.6960000000000002</v>
      </c>
      <c r="H26" s="63" t="s">
        <v>36</v>
      </c>
      <c r="I26" s="95">
        <v>9.3510000000000009</v>
      </c>
      <c r="J26" s="63" t="s">
        <v>24</v>
      </c>
      <c r="K26" s="49" t="s">
        <v>24</v>
      </c>
      <c r="L26" s="90">
        <f>'Files A'!L26</f>
        <v>30</v>
      </c>
      <c r="M26" s="34">
        <f t="shared" si="6"/>
        <v>3.6081593292203622</v>
      </c>
      <c r="N26" s="34">
        <f t="shared" si="44"/>
        <v>33</v>
      </c>
      <c r="O26" s="68">
        <f t="shared" si="8"/>
        <v>3.9689752621423988</v>
      </c>
      <c r="P26" s="17">
        <f t="shared" si="9"/>
        <v>0.93122273531252742</v>
      </c>
      <c r="Q26" s="40">
        <f t="shared" si="10"/>
        <v>2.3560237548450877</v>
      </c>
      <c r="R26" s="174"/>
      <c r="S26" s="175"/>
      <c r="T26" s="259"/>
      <c r="U26" s="129" t="s">
        <v>7</v>
      </c>
      <c r="V26" s="90" t="s">
        <v>134</v>
      </c>
      <c r="W26" s="68">
        <f t="shared" si="11"/>
        <v>9.3510000000000009</v>
      </c>
      <c r="X26" s="81"/>
      <c r="Y26" s="81"/>
      <c r="Z26" s="81"/>
      <c r="AA26" s="141">
        <v>4</v>
      </c>
      <c r="AB26" s="79">
        <f t="shared" si="23"/>
        <v>12.755862068965516</v>
      </c>
      <c r="AC26" s="81"/>
      <c r="AD26" s="107"/>
      <c r="AE26">
        <v>0</v>
      </c>
      <c r="AF26">
        <f t="shared" si="0"/>
        <v>1.1000000000000001</v>
      </c>
      <c r="AG26">
        <f t="shared" si="1"/>
        <v>33</v>
      </c>
      <c r="AH26">
        <f t="shared" si="2"/>
        <v>3.9689752621423988</v>
      </c>
      <c r="AI26">
        <f t="shared" si="3"/>
        <v>18.5</v>
      </c>
      <c r="AJ26">
        <v>20</v>
      </c>
      <c r="AK26">
        <v>454</v>
      </c>
      <c r="AL26">
        <f t="shared" si="4"/>
        <v>1.9921641543263164E-2</v>
      </c>
      <c r="AM26">
        <f t="shared" si="13"/>
        <v>2.5155164856665302E-2</v>
      </c>
      <c r="AN26">
        <f t="shared" si="14"/>
        <v>0.13563643659038133</v>
      </c>
      <c r="AO26">
        <f t="shared" si="15"/>
        <v>1</v>
      </c>
      <c r="AP26">
        <f t="shared" si="16"/>
        <v>2.0124131885332242E-2</v>
      </c>
      <c r="AQ26">
        <f t="shared" si="17"/>
        <v>8.8652563371507671E-4</v>
      </c>
      <c r="AR26">
        <f t="shared" si="5"/>
        <v>3.6081593292203622</v>
      </c>
      <c r="AT26">
        <v>4</v>
      </c>
      <c r="AU26" s="79">
        <f>'Files A-HS'!AB26</f>
        <v>0</v>
      </c>
      <c r="AV26" s="179">
        <f t="shared" si="42"/>
        <v>19.337999999999997</v>
      </c>
      <c r="AW26" s="179">
        <f t="shared" si="43"/>
        <v>5.8739999999999997</v>
      </c>
      <c r="AX26" s="179">
        <f t="shared" si="20"/>
        <v>25.211999999999996</v>
      </c>
      <c r="AY26" s="179"/>
      <c r="AZ26" s="179"/>
      <c r="BA26" s="179"/>
      <c r="BB26" s="187"/>
      <c r="BC26" s="179"/>
      <c r="BD26" s="179"/>
      <c r="BE26" s="187">
        <v>102.9</v>
      </c>
      <c r="BF26" s="179"/>
      <c r="BG26" s="179"/>
      <c r="BH26" s="179"/>
      <c r="BI26" s="189">
        <f>2*MIN(BE25,BE27)</f>
        <v>104.8</v>
      </c>
      <c r="BJ26" s="76" t="str">
        <f t="shared" ref="BJ26" si="50">IF(BE26&lt;=BI26,"OK","Pbm")</f>
        <v>OK</v>
      </c>
      <c r="BK26" s="190">
        <v>197.26801502742089</v>
      </c>
      <c r="BL26" s="290">
        <f t="shared" si="21"/>
        <v>94.368015027420881</v>
      </c>
    </row>
    <row r="27" spans="1:64" x14ac:dyDescent="0.35">
      <c r="A27" s="209"/>
      <c r="B27" s="64" t="s">
        <v>8</v>
      </c>
      <c r="C27" s="10">
        <v>2.2000000000000002</v>
      </c>
      <c r="D27" s="10">
        <v>23.5</v>
      </c>
      <c r="E27" s="85">
        <v>3</v>
      </c>
      <c r="F27" s="64" t="s">
        <v>23</v>
      </c>
      <c r="G27" s="96">
        <v>2.8159999999999998</v>
      </c>
      <c r="H27" s="64" t="s">
        <v>23</v>
      </c>
      <c r="I27" s="96">
        <v>2.8159999999999998</v>
      </c>
      <c r="J27" s="64" t="s">
        <v>24</v>
      </c>
      <c r="K27" s="27" t="s">
        <v>24</v>
      </c>
      <c r="L27" s="89">
        <f>'Files A'!L27</f>
        <v>7.6</v>
      </c>
      <c r="M27" s="32">
        <f t="shared" si="6"/>
        <v>0.83881941994972442</v>
      </c>
      <c r="N27" s="32">
        <f t="shared" si="44"/>
        <v>9.7279999999999998</v>
      </c>
      <c r="O27" s="69">
        <f t="shared" si="8"/>
        <v>1.0736888575356474</v>
      </c>
      <c r="P27" s="11">
        <f t="shared" si="9"/>
        <v>2.6227337465933478</v>
      </c>
      <c r="Q27" s="37">
        <f t="shared" si="10"/>
        <v>2.6227337465933478</v>
      </c>
      <c r="R27" s="174"/>
      <c r="S27" s="175"/>
      <c r="T27" s="259"/>
      <c r="U27" s="130" t="s">
        <v>8</v>
      </c>
      <c r="V27" s="89" t="s">
        <v>134</v>
      </c>
      <c r="W27" s="69">
        <f t="shared" si="11"/>
        <v>2.8159999999999998</v>
      </c>
      <c r="X27" s="79">
        <f>W27+(W28+W26)/2</f>
        <v>14.140499999999999</v>
      </c>
      <c r="Y27" s="79">
        <f>O27+(O28+O26)/2</f>
        <v>14.743663195684277</v>
      </c>
      <c r="Z27" s="80">
        <f>X27/Y27</f>
        <v>0.95909000445283954</v>
      </c>
      <c r="AA27" s="141">
        <v>1</v>
      </c>
      <c r="AB27" s="79">
        <f t="shared" si="23"/>
        <v>3.1889655172413791</v>
      </c>
      <c r="AC27" s="79">
        <f>X27+AB27+(AB26+AB28)/2</f>
        <v>26.896362068965516</v>
      </c>
      <c r="AD27" s="108">
        <f>AC27/Y27</f>
        <v>1.8242659040691149</v>
      </c>
      <c r="AE27">
        <v>1</v>
      </c>
      <c r="AF27">
        <f t="shared" si="0"/>
        <v>1.28</v>
      </c>
      <c r="AG27">
        <f t="shared" si="1"/>
        <v>9.7279999999999998</v>
      </c>
      <c r="AH27">
        <f t="shared" si="2"/>
        <v>1.0736888575356474</v>
      </c>
      <c r="AI27">
        <f t="shared" si="3"/>
        <v>20</v>
      </c>
      <c r="AJ27">
        <v>20</v>
      </c>
      <c r="AK27">
        <v>454</v>
      </c>
      <c r="AL27">
        <f t="shared" si="4"/>
        <v>4.3181818181818182E-3</v>
      </c>
      <c r="AM27">
        <f t="shared" si="13"/>
        <v>5.4094320547894148E-3</v>
      </c>
      <c r="AN27">
        <f t="shared" si="14"/>
        <v>0.64351801678073806</v>
      </c>
      <c r="AO27">
        <f t="shared" si="15"/>
        <v>1</v>
      </c>
      <c r="AP27">
        <f t="shared" si="16"/>
        <v>4.3275456438315318E-3</v>
      </c>
      <c r="AQ27">
        <f t="shared" si="17"/>
        <v>1.9064077726130098E-4</v>
      </c>
      <c r="AR27">
        <f t="shared" si="5"/>
        <v>0.83881941994972442</v>
      </c>
      <c r="AS27" t="str">
        <f>IF((0.63*Y27-X27)&lt;=0,"",0.63*Y27-X27)</f>
        <v/>
      </c>
      <c r="AT27">
        <v>1</v>
      </c>
      <c r="AU27" s="184">
        <f>'Files A-HS'!AB27</f>
        <v>0</v>
      </c>
      <c r="AV27" s="180">
        <f t="shared" si="42"/>
        <v>5.7006079999999999</v>
      </c>
      <c r="AW27" s="180">
        <f t="shared" si="43"/>
        <v>1.7315839999999998</v>
      </c>
      <c r="AX27" s="180">
        <f t="shared" si="20"/>
        <v>7.4321919999999997</v>
      </c>
      <c r="AY27" s="180">
        <f t="shared" ref="AY27" si="51">N27+(N26+N28)/2</f>
        <v>86.727999999999994</v>
      </c>
      <c r="AZ27" s="180">
        <f>(AV27+AW27)+(AV28+AW28+AV26+AW26)/2</f>
        <v>66.260191999999989</v>
      </c>
      <c r="BA27" s="185">
        <f>AY27/AZ27</f>
        <v>1.3089005235602096</v>
      </c>
      <c r="BB27" s="187"/>
      <c r="BC27" s="180">
        <f>BB27+(BB26+BB28)/2</f>
        <v>0</v>
      </c>
      <c r="BD27" s="185">
        <f>BC27/AZ27</f>
        <v>0</v>
      </c>
      <c r="BE27" s="187">
        <v>52.4</v>
      </c>
      <c r="BF27" s="180">
        <f t="shared" ref="BF27" si="52">BE27+(BE26+BE28)/2</f>
        <v>154.4</v>
      </c>
      <c r="BG27" s="185">
        <f>BF27/$AY27</f>
        <v>1.7802785720874459</v>
      </c>
      <c r="BH27" s="185">
        <f>BE27/$AY27</f>
        <v>0.60418780555299334</v>
      </c>
      <c r="BI27" s="188">
        <f>1.1*AY27/3</f>
        <v>31.800266666666669</v>
      </c>
      <c r="BJ27" s="76" t="str">
        <f t="shared" ref="BJ27" si="53">IF(BE27&gt;=BI27,"OK","Pbm")</f>
        <v>OK</v>
      </c>
      <c r="BK27" s="190">
        <v>54.762740424349367</v>
      </c>
      <c r="BL27" s="290">
        <f t="shared" si="21"/>
        <v>2.3627404243493686</v>
      </c>
    </row>
    <row r="28" spans="1:64" x14ac:dyDescent="0.35">
      <c r="A28" s="244"/>
      <c r="B28" s="63" t="s">
        <v>9</v>
      </c>
      <c r="C28" s="16">
        <v>2.2000000000000002</v>
      </c>
      <c r="D28" s="16">
        <v>22</v>
      </c>
      <c r="E28" s="196">
        <v>9</v>
      </c>
      <c r="F28" s="63" t="s">
        <v>31</v>
      </c>
      <c r="G28" s="95">
        <v>6.5</v>
      </c>
      <c r="H28" s="63" t="s">
        <v>32</v>
      </c>
      <c r="I28" s="95">
        <v>13.298</v>
      </c>
      <c r="J28" s="63" t="s">
        <v>24</v>
      </c>
      <c r="K28" s="49" t="s">
        <v>24</v>
      </c>
      <c r="L28" s="90">
        <f>'Files A'!L28</f>
        <v>110</v>
      </c>
      <c r="M28" s="34">
        <f t="shared" si="6"/>
        <v>21.24633946741351</v>
      </c>
      <c r="N28" s="34">
        <f t="shared" si="44"/>
        <v>121.00000000000001</v>
      </c>
      <c r="O28" s="68">
        <f t="shared" si="8"/>
        <v>23.370973414154861</v>
      </c>
      <c r="P28" s="17">
        <f t="shared" si="9"/>
        <v>0.27812277583881939</v>
      </c>
      <c r="Q28" s="40">
        <f t="shared" si="10"/>
        <v>0.56899641124686462</v>
      </c>
      <c r="R28" s="174"/>
      <c r="S28" s="40" t="s">
        <v>170</v>
      </c>
      <c r="T28" s="259"/>
      <c r="U28" s="129" t="s">
        <v>9</v>
      </c>
      <c r="V28" s="90" t="s">
        <v>134</v>
      </c>
      <c r="W28" s="68">
        <f t="shared" si="11"/>
        <v>13.298</v>
      </c>
      <c r="X28" s="81"/>
      <c r="Y28" s="81"/>
      <c r="Z28" s="81"/>
      <c r="AA28" s="141">
        <v>2</v>
      </c>
      <c r="AB28" s="79">
        <f t="shared" si="23"/>
        <v>6.3779310344827582</v>
      </c>
      <c r="AC28" s="81"/>
      <c r="AD28" s="107"/>
      <c r="AE28">
        <v>0</v>
      </c>
      <c r="AF28">
        <f t="shared" si="0"/>
        <v>1.1000000000000001</v>
      </c>
      <c r="AG28">
        <f t="shared" si="1"/>
        <v>121.00000000000001</v>
      </c>
      <c r="AH28">
        <f t="shared" si="2"/>
        <v>23.370973414154861</v>
      </c>
      <c r="AI28">
        <f t="shared" si="3"/>
        <v>12.5</v>
      </c>
      <c r="AJ28">
        <v>20</v>
      </c>
      <c r="AK28">
        <v>454</v>
      </c>
      <c r="AL28">
        <f t="shared" si="4"/>
        <v>0.15999999999999998</v>
      </c>
      <c r="AM28">
        <f t="shared" si="13"/>
        <v>0.21922359359558483</v>
      </c>
      <c r="AN28">
        <f t="shared" si="14"/>
        <v>1.2465434844830908E-2</v>
      </c>
      <c r="AO28">
        <f t="shared" si="15"/>
        <v>1</v>
      </c>
      <c r="AP28">
        <f t="shared" si="16"/>
        <v>0.17537887487646786</v>
      </c>
      <c r="AQ28">
        <f t="shared" si="17"/>
        <v>7.7259416245140031E-3</v>
      </c>
      <c r="AR28">
        <f t="shared" si="5"/>
        <v>21.24633946741351</v>
      </c>
      <c r="AT28">
        <v>2</v>
      </c>
      <c r="AU28" s="79">
        <f>'Files A-HS'!AB28</f>
        <v>0</v>
      </c>
      <c r="AV28" s="179">
        <f t="shared" si="42"/>
        <v>70.906000000000006</v>
      </c>
      <c r="AW28" s="179">
        <f t="shared" si="43"/>
        <v>21.538</v>
      </c>
      <c r="AX28" s="179">
        <f t="shared" si="20"/>
        <v>92.444000000000003</v>
      </c>
      <c r="AY28" s="179"/>
      <c r="AZ28" s="179"/>
      <c r="BA28" s="179"/>
      <c r="BB28" s="187"/>
      <c r="BC28" s="179"/>
      <c r="BD28" s="179"/>
      <c r="BE28" s="206">
        <v>101.1</v>
      </c>
      <c r="BF28" s="179"/>
      <c r="BG28" s="179"/>
      <c r="BH28" s="179"/>
      <c r="BI28" s="189">
        <f>2*MIN(BE27,BE29)</f>
        <v>104.8</v>
      </c>
      <c r="BJ28" s="76" t="str">
        <f t="shared" ref="BJ28" si="54">IF(BE28&lt;=BI28,"OK","Pbm")</f>
        <v>OK</v>
      </c>
      <c r="BK28" s="190">
        <v>118.7326334043527</v>
      </c>
      <c r="BL28" s="290">
        <f t="shared" si="21"/>
        <v>17.632633404352703</v>
      </c>
    </row>
    <row r="29" spans="1:64" x14ac:dyDescent="0.35">
      <c r="A29" s="209"/>
      <c r="B29" s="64" t="s">
        <v>10</v>
      </c>
      <c r="C29" s="10">
        <v>2.2000000000000002</v>
      </c>
      <c r="D29" s="10">
        <v>23.5</v>
      </c>
      <c r="E29" s="197">
        <v>3</v>
      </c>
      <c r="F29" s="64" t="s">
        <v>23</v>
      </c>
      <c r="G29" s="96">
        <v>5.6539999999999999</v>
      </c>
      <c r="H29" s="64" t="s">
        <v>37</v>
      </c>
      <c r="I29" s="96">
        <v>8.4700000000000006</v>
      </c>
      <c r="J29" s="64" t="s">
        <v>24</v>
      </c>
      <c r="K29" s="27" t="s">
        <v>24</v>
      </c>
      <c r="L29" s="89">
        <f>'Files A'!L29</f>
        <v>75</v>
      </c>
      <c r="M29" s="32">
        <f t="shared" si="6"/>
        <v>8.4438289647505567</v>
      </c>
      <c r="N29" s="32">
        <f t="shared" si="44"/>
        <v>96</v>
      </c>
      <c r="O29" s="69">
        <f t="shared" si="8"/>
        <v>10.808101074880712</v>
      </c>
      <c r="P29" s="11">
        <f t="shared" si="9"/>
        <v>0.52312612186247553</v>
      </c>
      <c r="Q29" s="37">
        <f t="shared" si="10"/>
        <v>0.78367142769281362</v>
      </c>
      <c r="R29" s="176"/>
      <c r="S29" s="177"/>
      <c r="T29" s="259"/>
      <c r="U29" s="130" t="s">
        <v>10</v>
      </c>
      <c r="V29" s="89" t="s">
        <v>134</v>
      </c>
      <c r="W29" s="69">
        <f t="shared" si="11"/>
        <v>8.4700000000000006</v>
      </c>
      <c r="X29" s="79">
        <f>W29+(W30+W28)/2</f>
        <v>24.569000000000003</v>
      </c>
      <c r="Y29" s="79">
        <f>O29+(O30+O28)/2</f>
        <v>33.494310380897417</v>
      </c>
      <c r="Z29" s="80">
        <f>X29/Y29</f>
        <v>0.73352756693901877</v>
      </c>
      <c r="AA29" s="207">
        <v>4</v>
      </c>
      <c r="AB29" s="79">
        <f t="shared" si="23"/>
        <v>12.755862068965516</v>
      </c>
      <c r="AC29" s="79">
        <f>X29+AB29+(AB28+AB30)/2</f>
        <v>43.702793103448272</v>
      </c>
      <c r="AD29" s="108">
        <f>AC29/Y29</f>
        <v>1.3047825916240685</v>
      </c>
      <c r="AE29">
        <v>1</v>
      </c>
      <c r="AF29">
        <f t="shared" si="0"/>
        <v>1.28</v>
      </c>
      <c r="AG29">
        <f t="shared" si="1"/>
        <v>96</v>
      </c>
      <c r="AH29">
        <f t="shared" si="2"/>
        <v>10.808101074880712</v>
      </c>
      <c r="AI29">
        <f t="shared" si="3"/>
        <v>20</v>
      </c>
      <c r="AJ29">
        <v>20</v>
      </c>
      <c r="AK29">
        <v>454</v>
      </c>
      <c r="AL29">
        <f t="shared" si="4"/>
        <v>4.261363636363636E-2</v>
      </c>
      <c r="AM29">
        <f t="shared" si="13"/>
        <v>5.4453101562453865E-2</v>
      </c>
      <c r="AN29">
        <f t="shared" si="14"/>
        <v>6.0775493949334493E-2</v>
      </c>
      <c r="AO29">
        <f t="shared" si="15"/>
        <v>1</v>
      </c>
      <c r="AP29">
        <f t="shared" si="16"/>
        <v>4.3562481249963092E-2</v>
      </c>
      <c r="AQ29">
        <f t="shared" si="17"/>
        <v>1.9190520374433081E-3</v>
      </c>
      <c r="AR29">
        <f t="shared" si="5"/>
        <v>8.4438289647505567</v>
      </c>
      <c r="AS29" t="str">
        <f>IF((0.63*Y29-X29)&lt;=0,"",0.63*Y29-X29)</f>
        <v/>
      </c>
      <c r="AT29">
        <v>3</v>
      </c>
      <c r="AU29" s="184">
        <f>'Files A-HS'!AB29</f>
        <v>0</v>
      </c>
      <c r="AV29" s="180">
        <f t="shared" si="42"/>
        <v>56.256</v>
      </c>
      <c r="AW29" s="180">
        <f t="shared" si="43"/>
        <v>17.088000000000001</v>
      </c>
      <c r="AX29" s="180">
        <f t="shared" si="20"/>
        <v>73.343999999999994</v>
      </c>
      <c r="AY29" s="180">
        <f t="shared" ref="AY29" si="55">N29+(N28+N30)/2</f>
        <v>236.25</v>
      </c>
      <c r="AZ29" s="180">
        <f>(AV29+AW29)+(AV30+AW30+AV28+AW28)/2</f>
        <v>180.495</v>
      </c>
      <c r="BA29" s="185">
        <f>AY29/AZ29</f>
        <v>1.3089005235602094</v>
      </c>
      <c r="BB29" s="187"/>
      <c r="BC29" s="180">
        <f>BB29+(BB28+BB30)/2</f>
        <v>0</v>
      </c>
      <c r="BD29" s="185">
        <f>BC29/AZ29</f>
        <v>0</v>
      </c>
      <c r="BE29" s="206">
        <v>153.5</v>
      </c>
      <c r="BF29" s="180">
        <f t="shared" ref="BF29" si="56">BE29+(BE28+BE30)/2</f>
        <v>285.3</v>
      </c>
      <c r="BG29" s="185">
        <f>BF29/$AY29</f>
        <v>1.2076190476190476</v>
      </c>
      <c r="BH29" s="185">
        <f>BE29/$AY29</f>
        <v>0.64973544973544972</v>
      </c>
      <c r="BI29" s="188">
        <f>1.1*AY29/3</f>
        <v>86.625</v>
      </c>
      <c r="BJ29" s="76" t="str">
        <f t="shared" ref="BJ29" si="57">IF(BE29&gt;=BI29,"OK","Pbm")</f>
        <v>OK</v>
      </c>
      <c r="BK29" s="190">
        <v>188.89109758197679</v>
      </c>
      <c r="BL29" s="290">
        <f t="shared" si="21"/>
        <v>35.391097581976794</v>
      </c>
    </row>
    <row r="30" spans="1:64" x14ac:dyDescent="0.35">
      <c r="A30" s="244"/>
      <c r="B30" s="63" t="s">
        <v>11</v>
      </c>
      <c r="C30" s="16">
        <v>2.2000000000000002</v>
      </c>
      <c r="D30" s="16">
        <v>25</v>
      </c>
      <c r="E30" s="196">
        <v>7.5</v>
      </c>
      <c r="F30" s="94" t="s">
        <v>79</v>
      </c>
      <c r="G30" s="95">
        <v>18.899999999999999</v>
      </c>
      <c r="H30" s="94" t="s">
        <v>79</v>
      </c>
      <c r="I30" s="95">
        <v>18.899999999999999</v>
      </c>
      <c r="J30" s="63" t="s">
        <v>79</v>
      </c>
      <c r="K30" s="95">
        <v>18.899999999999999</v>
      </c>
      <c r="L30" s="90">
        <f>'Files A'!L30</f>
        <v>145</v>
      </c>
      <c r="M30" s="34">
        <f t="shared" si="6"/>
        <v>20.001313816253226</v>
      </c>
      <c r="N30" s="34">
        <f t="shared" si="44"/>
        <v>159.5</v>
      </c>
      <c r="O30" s="68">
        <f t="shared" si="8"/>
        <v>22.001445197878549</v>
      </c>
      <c r="P30" s="17">
        <f t="shared" si="9"/>
        <v>0.85903447841791769</v>
      </c>
      <c r="Q30" s="40">
        <f t="shared" si="10"/>
        <v>0.85903447841791769</v>
      </c>
      <c r="R30" s="36">
        <f>K30/O30</f>
        <v>0.85903447841791769</v>
      </c>
      <c r="S30" s="40" t="s">
        <v>69</v>
      </c>
      <c r="T30" s="259"/>
      <c r="U30" s="129" t="s">
        <v>11</v>
      </c>
      <c r="V30" s="90" t="s">
        <v>135</v>
      </c>
      <c r="W30" s="68">
        <f t="shared" si="11"/>
        <v>18.899999999999999</v>
      </c>
      <c r="X30" s="81"/>
      <c r="Y30" s="81"/>
      <c r="Z30" s="81"/>
      <c r="AA30" s="141">
        <v>2</v>
      </c>
      <c r="AB30" s="79">
        <f t="shared" si="23"/>
        <v>6.3779310344827582</v>
      </c>
      <c r="AC30" s="81"/>
      <c r="AD30" s="107"/>
      <c r="AE30">
        <v>0</v>
      </c>
      <c r="AF30">
        <f t="shared" si="0"/>
        <v>1.1000000000000001</v>
      </c>
      <c r="AG30">
        <f t="shared" si="1"/>
        <v>159.5</v>
      </c>
      <c r="AH30">
        <f t="shared" si="2"/>
        <v>22.001445197878549</v>
      </c>
      <c r="AI30">
        <f t="shared" si="3"/>
        <v>17</v>
      </c>
      <c r="AJ30">
        <v>20</v>
      </c>
      <c r="AK30">
        <v>454</v>
      </c>
      <c r="AL30">
        <f t="shared" si="4"/>
        <v>0.11402956904687007</v>
      </c>
      <c r="AM30">
        <f t="shared" si="13"/>
        <v>0.15174793570486234</v>
      </c>
      <c r="AN30">
        <f t="shared" si="14"/>
        <v>1.95645641651905E-2</v>
      </c>
      <c r="AO30">
        <f t="shared" si="15"/>
        <v>1</v>
      </c>
      <c r="AP30">
        <f t="shared" si="16"/>
        <v>0.12139834856388987</v>
      </c>
      <c r="AQ30">
        <f t="shared" si="17"/>
        <v>5.3479448706559417E-3</v>
      </c>
      <c r="AR30">
        <f t="shared" si="5"/>
        <v>20.001313816253226</v>
      </c>
      <c r="AT30">
        <v>2</v>
      </c>
      <c r="AU30" s="79">
        <f>'Files A-HS'!AB30</f>
        <v>0</v>
      </c>
      <c r="AV30" s="179">
        <f t="shared" si="42"/>
        <v>93.466999999999999</v>
      </c>
      <c r="AW30" s="179">
        <f t="shared" si="43"/>
        <v>28.390999999999998</v>
      </c>
      <c r="AX30" s="179">
        <f t="shared" si="20"/>
        <v>121.858</v>
      </c>
      <c r="AY30" s="179"/>
      <c r="AZ30" s="179"/>
      <c r="BA30" s="179"/>
      <c r="BB30" s="187"/>
      <c r="BC30" s="179"/>
      <c r="BD30" s="179"/>
      <c r="BE30" s="206">
        <v>162.5</v>
      </c>
      <c r="BF30" s="179"/>
      <c r="BG30" s="179"/>
      <c r="BH30" s="179"/>
      <c r="BI30" s="189">
        <f>2*MIN(BE29,BE31)</f>
        <v>169.8</v>
      </c>
      <c r="BJ30" s="76" t="str">
        <f t="shared" ref="BJ30" si="58">IF(BE30&lt;=BI30,"OK","Pbm")</f>
        <v>OK</v>
      </c>
      <c r="BK30" s="190">
        <v>186.59516988937909</v>
      </c>
      <c r="BL30" s="290">
        <f t="shared" si="21"/>
        <v>24.095169889379093</v>
      </c>
    </row>
    <row r="31" spans="1:64" ht="15" thickBot="1" x14ac:dyDescent="0.4">
      <c r="A31" s="210"/>
      <c r="B31" s="64" t="s">
        <v>12</v>
      </c>
      <c r="C31" s="10">
        <v>2.2000000000000002</v>
      </c>
      <c r="D31" s="10">
        <v>26</v>
      </c>
      <c r="E31" s="85">
        <v>3</v>
      </c>
      <c r="F31" s="64" t="s">
        <v>23</v>
      </c>
      <c r="G31" s="96">
        <v>5.6539999999999999</v>
      </c>
      <c r="H31" s="64" t="s">
        <v>23</v>
      </c>
      <c r="I31" s="96">
        <v>5.6539999999999999</v>
      </c>
      <c r="J31" s="64" t="s">
        <v>23</v>
      </c>
      <c r="K31" s="27">
        <v>5.6539999999999999</v>
      </c>
      <c r="L31" s="89">
        <f>'Files A'!L31</f>
        <v>37</v>
      </c>
      <c r="M31" s="32">
        <f t="shared" si="6"/>
        <v>3.6527173789382164</v>
      </c>
      <c r="N31" s="32">
        <f t="shared" si="44"/>
        <v>47.36</v>
      </c>
      <c r="O31" s="69">
        <f t="shared" si="8"/>
        <v>4.6754782450409174</v>
      </c>
      <c r="P31" s="11">
        <f t="shared" si="9"/>
        <v>1.209288056467156</v>
      </c>
      <c r="Q31" s="37">
        <f t="shared" si="10"/>
        <v>1.209288056467156</v>
      </c>
      <c r="R31" s="36">
        <f>K31/O31</f>
        <v>1.209288056467156</v>
      </c>
      <c r="S31" s="40" t="s">
        <v>142</v>
      </c>
      <c r="T31" s="260"/>
      <c r="U31" s="130" t="s">
        <v>12</v>
      </c>
      <c r="V31" s="89" t="s">
        <v>135</v>
      </c>
      <c r="W31" s="69">
        <f t="shared" si="11"/>
        <v>5.6539999999999999</v>
      </c>
      <c r="X31" s="79">
        <f>W31+W30/2</f>
        <v>15.103999999999999</v>
      </c>
      <c r="Y31" s="79">
        <f>O31+O30/2</f>
        <v>15.676200843980192</v>
      </c>
      <c r="Z31" s="80">
        <f>X31/Y31</f>
        <v>0.96349875523571626</v>
      </c>
      <c r="AA31" s="141">
        <v>1</v>
      </c>
      <c r="AB31" s="79">
        <f t="shared" si="23"/>
        <v>3.1889655172413791</v>
      </c>
      <c r="AC31" s="79">
        <f>X31+AB31+AB30/2</f>
        <v>21.481931034482756</v>
      </c>
      <c r="AD31" s="108">
        <f>AC31/Y31</f>
        <v>1.3703531390216921</v>
      </c>
      <c r="AE31">
        <v>1</v>
      </c>
      <c r="AF31">
        <f t="shared" si="0"/>
        <v>1.28</v>
      </c>
      <c r="AG31">
        <f t="shared" si="1"/>
        <v>47.36</v>
      </c>
      <c r="AH31">
        <f t="shared" si="2"/>
        <v>4.6754782450409174</v>
      </c>
      <c r="AI31">
        <f t="shared" si="3"/>
        <v>22.5</v>
      </c>
      <c r="AJ31">
        <v>20</v>
      </c>
      <c r="AK31">
        <v>454</v>
      </c>
      <c r="AL31">
        <f t="shared" si="4"/>
        <v>1.6610549943883276E-2</v>
      </c>
      <c r="AM31">
        <f t="shared" si="13"/>
        <v>2.0938556692398358E-2</v>
      </c>
      <c r="AN31">
        <f t="shared" si="14"/>
        <v>0.16365574293956273</v>
      </c>
      <c r="AO31">
        <f t="shared" si="15"/>
        <v>1</v>
      </c>
      <c r="AP31">
        <f t="shared" si="16"/>
        <v>1.6750845353918686E-2</v>
      </c>
      <c r="AQ31">
        <f t="shared" si="17"/>
        <v>7.3792270281580123E-4</v>
      </c>
      <c r="AR31">
        <f t="shared" si="5"/>
        <v>3.6527173789382164</v>
      </c>
      <c r="AS31" t="str">
        <f>IF((0.63*Y31-X31)&lt;=0,"",0.63*Y31-X31)</f>
        <v/>
      </c>
      <c r="AT31">
        <v>1</v>
      </c>
      <c r="AU31" s="184">
        <f>'Files A-HS'!AB31</f>
        <v>0</v>
      </c>
      <c r="AV31" s="180">
        <f t="shared" si="42"/>
        <v>27.752959999999998</v>
      </c>
      <c r="AW31" s="180">
        <f t="shared" si="43"/>
        <v>8.4300800000000002</v>
      </c>
      <c r="AX31" s="180">
        <f t="shared" si="20"/>
        <v>36.183039999999998</v>
      </c>
      <c r="AY31" s="180">
        <f>N31+N30/2</f>
        <v>127.11</v>
      </c>
      <c r="AZ31" s="180">
        <f>(AV31+AW31)+(AV30+AW30)/2</f>
        <v>97.112040000000007</v>
      </c>
      <c r="BA31" s="185">
        <f>AY31/AZ31</f>
        <v>1.3089005235602094</v>
      </c>
      <c r="BB31" s="187"/>
      <c r="BC31" s="180">
        <f>BB31+BB30/2</f>
        <v>0</v>
      </c>
      <c r="BD31" s="185">
        <f>BC31/AZ31</f>
        <v>0</v>
      </c>
      <c r="BE31" s="187">
        <v>84.9</v>
      </c>
      <c r="BF31" s="180">
        <f>BE31+BE30/2</f>
        <v>166.15</v>
      </c>
      <c r="BG31" s="185">
        <f>BF31/$AY31</f>
        <v>1.3071355518841949</v>
      </c>
      <c r="BH31" s="185">
        <f>BE31/$AY31</f>
        <v>0.66792541892848722</v>
      </c>
      <c r="BI31" s="188">
        <f>1.15*AY31/2</f>
        <v>73.088249999999988</v>
      </c>
      <c r="BJ31" s="76" t="str">
        <f t="shared" ref="BJ31" si="59">IF(BE31&gt;=BI31,"OK","Pbm")</f>
        <v>OK</v>
      </c>
      <c r="BK31" s="190">
        <v>87.007089877328099</v>
      </c>
      <c r="BL31" s="290">
        <f t="shared" si="21"/>
        <v>2.1070898773280931</v>
      </c>
    </row>
    <row r="32" spans="1:64" s="44" customFormat="1" ht="15" thickBot="1" x14ac:dyDescent="0.4">
      <c r="A32" s="43"/>
      <c r="B32" s="65"/>
      <c r="C32" s="57"/>
      <c r="D32" s="57"/>
      <c r="E32" s="86"/>
      <c r="F32" s="65"/>
      <c r="G32" s="97"/>
      <c r="H32" s="65"/>
      <c r="I32" s="97"/>
      <c r="J32" s="65"/>
      <c r="K32" s="61"/>
      <c r="L32" s="91">
        <f>'Files A'!L32</f>
        <v>0</v>
      </c>
      <c r="M32" s="58" t="e">
        <f t="shared" si="6"/>
        <v>#DIV/0!</v>
      </c>
      <c r="N32" s="58">
        <f t="shared" si="44"/>
        <v>0</v>
      </c>
      <c r="O32" s="70" t="e">
        <f t="shared" si="8"/>
        <v>#DIV/0!</v>
      </c>
      <c r="P32" s="59" t="e">
        <f t="shared" si="9"/>
        <v>#DIV/0!</v>
      </c>
      <c r="Q32" s="60" t="e">
        <f t="shared" si="10"/>
        <v>#DIV/0!</v>
      </c>
      <c r="R32" s="262"/>
      <c r="S32" s="263"/>
      <c r="T32" s="133"/>
      <c r="U32" s="131"/>
      <c r="V32" s="91">
        <v>0</v>
      </c>
      <c r="W32" s="70">
        <f t="shared" si="11"/>
        <v>0</v>
      </c>
      <c r="X32" s="82"/>
      <c r="Y32" s="82"/>
      <c r="Z32" s="82"/>
      <c r="AA32" s="142"/>
      <c r="AB32" s="82"/>
      <c r="AC32" s="82"/>
      <c r="AD32" s="51"/>
      <c r="AE32"/>
      <c r="AF32">
        <f t="shared" si="0"/>
        <v>1.1000000000000001</v>
      </c>
      <c r="AG32">
        <f t="shared" si="1"/>
        <v>0</v>
      </c>
      <c r="AH32" t="e">
        <f t="shared" si="2"/>
        <v>#DIV/0!</v>
      </c>
      <c r="AI32">
        <f t="shared" si="3"/>
        <v>-0.5</v>
      </c>
      <c r="AJ32">
        <v>20</v>
      </c>
      <c r="AK32">
        <v>454</v>
      </c>
      <c r="AL32" t="e">
        <f t="shared" si="4"/>
        <v>#DIV/0!</v>
      </c>
      <c r="AM32" t="e">
        <f t="shared" si="13"/>
        <v>#DIV/0!</v>
      </c>
      <c r="AN32" t="e">
        <f t="shared" si="14"/>
        <v>#DIV/0!</v>
      </c>
      <c r="AO32" t="e">
        <f t="shared" si="15"/>
        <v>#DIV/0!</v>
      </c>
      <c r="AP32" t="e">
        <f t="shared" si="16"/>
        <v>#DIV/0!</v>
      </c>
      <c r="AQ32" t="e">
        <f t="shared" si="17"/>
        <v>#DIV/0!</v>
      </c>
      <c r="AR32" t="e">
        <f t="shared" si="5"/>
        <v>#DIV/0!</v>
      </c>
      <c r="AX32" s="44">
        <f t="shared" si="20"/>
        <v>0</v>
      </c>
      <c r="BK32"/>
    </row>
    <row r="33" spans="1:62" x14ac:dyDescent="0.35">
      <c r="A33" s="208" t="s">
        <v>38</v>
      </c>
      <c r="B33" s="64" t="s">
        <v>2</v>
      </c>
      <c r="C33" s="10">
        <v>2.2000000000000002</v>
      </c>
      <c r="D33" s="10">
        <v>26</v>
      </c>
      <c r="E33" s="85">
        <v>3</v>
      </c>
      <c r="F33" s="64" t="s">
        <v>23</v>
      </c>
      <c r="G33" s="96">
        <v>5.6539999999999999</v>
      </c>
      <c r="H33" s="64" t="s">
        <v>23</v>
      </c>
      <c r="I33" s="96">
        <v>5.6539999999999999</v>
      </c>
      <c r="J33" s="64" t="s">
        <v>24</v>
      </c>
      <c r="K33" s="27" t="s">
        <v>24</v>
      </c>
      <c r="L33" s="89">
        <f>'Files A'!L33</f>
        <v>35</v>
      </c>
      <c r="M33" s="32">
        <f t="shared" si="6"/>
        <v>3.4536837258412922</v>
      </c>
      <c r="N33" s="32">
        <f t="shared" si="44"/>
        <v>44.800000000000004</v>
      </c>
      <c r="O33" s="69">
        <f t="shared" si="8"/>
        <v>4.4207151690768542</v>
      </c>
      <c r="P33" s="11">
        <f t="shared" si="9"/>
        <v>1.2789785778441554</v>
      </c>
      <c r="Q33" s="37">
        <f t="shared" si="10"/>
        <v>1.2789785778441554</v>
      </c>
      <c r="R33" s="161"/>
      <c r="S33" s="154"/>
      <c r="T33" s="258" t="s">
        <v>38</v>
      </c>
      <c r="U33" s="130" t="s">
        <v>2</v>
      </c>
      <c r="V33" s="89" t="s">
        <v>134</v>
      </c>
      <c r="W33" s="69">
        <f t="shared" si="11"/>
        <v>5.6539999999999999</v>
      </c>
      <c r="X33" s="79">
        <f>W33+W34/2</f>
        <v>11.297000000000001</v>
      </c>
      <c r="Y33" s="79">
        <f>O33+O34/2</f>
        <v>14.78831106821259</v>
      </c>
      <c r="Z33" s="80">
        <f>X33/Y33</f>
        <v>0.76391414461674756</v>
      </c>
      <c r="AA33" s="141">
        <v>1</v>
      </c>
      <c r="AB33" s="79">
        <f t="shared" si="23"/>
        <v>3.1889655172413791</v>
      </c>
      <c r="AC33" s="79">
        <f>X33+AB33+AB34/2</f>
        <v>16.025438620689656</v>
      </c>
      <c r="AD33" s="108">
        <f>AC33/Y33</f>
        <v>1.0836557702073408</v>
      </c>
      <c r="AE33">
        <v>1</v>
      </c>
      <c r="AF33">
        <f t="shared" si="0"/>
        <v>1.28</v>
      </c>
      <c r="AG33">
        <f t="shared" si="1"/>
        <v>44.800000000000004</v>
      </c>
      <c r="AH33">
        <f t="shared" si="2"/>
        <v>4.4207151690768542</v>
      </c>
      <c r="AI33">
        <f t="shared" si="3"/>
        <v>22.5</v>
      </c>
      <c r="AJ33">
        <v>20</v>
      </c>
      <c r="AK33">
        <v>454</v>
      </c>
      <c r="AL33">
        <f t="shared" si="4"/>
        <v>1.5712682379349044E-2</v>
      </c>
      <c r="AM33">
        <f t="shared" si="13"/>
        <v>1.9797631458736697E-2</v>
      </c>
      <c r="AN33">
        <f t="shared" si="14"/>
        <v>0.17328882482962119</v>
      </c>
      <c r="AO33">
        <f t="shared" si="15"/>
        <v>1</v>
      </c>
      <c r="AP33">
        <f t="shared" si="16"/>
        <v>1.5838105166989358E-2</v>
      </c>
      <c r="AQ33">
        <f t="shared" si="17"/>
        <v>6.9771388400834177E-4</v>
      </c>
      <c r="AR33">
        <f t="shared" si="5"/>
        <v>3.4536837258412922</v>
      </c>
      <c r="AS33" t="str">
        <f>IF((0.63*Y33-X33)&lt;=0,"",0.63*Y33-X33)</f>
        <v/>
      </c>
      <c r="AT33">
        <v>2</v>
      </c>
      <c r="AU33" s="184">
        <f>'Files A-HS'!AB33</f>
        <v>0</v>
      </c>
      <c r="AV33" s="180">
        <f t="shared" ref="AV33:AV43" si="60">N33*$AV$1</f>
        <v>26.252800000000001</v>
      </c>
      <c r="AW33" s="180">
        <f t="shared" ref="AW33:AW43" si="61">N33*$AW$1</f>
        <v>7.9744000000000002</v>
      </c>
      <c r="AX33" s="180">
        <f t="shared" si="20"/>
        <v>34.227200000000003</v>
      </c>
      <c r="AY33" s="180">
        <f>N33+N34/2</f>
        <v>127.30000000000001</v>
      </c>
      <c r="AZ33" s="180">
        <f>(AV33+AW33)+(AV34+AW34)/2</f>
        <v>97.257200000000012</v>
      </c>
      <c r="BA33" s="185">
        <f>AY33/AZ33</f>
        <v>1.3089005235602094</v>
      </c>
      <c r="BB33" s="187"/>
      <c r="BC33" s="180">
        <f>BB33+BB34/2</f>
        <v>0</v>
      </c>
      <c r="BD33" s="185">
        <f>BC33/AZ33</f>
        <v>0</v>
      </c>
      <c r="BE33" s="187">
        <v>84.9</v>
      </c>
      <c r="BF33" s="180">
        <f>BE33+BE34/2</f>
        <v>152.60000000000002</v>
      </c>
      <c r="BG33" s="185">
        <f>BF33/$AY33</f>
        <v>1.1987431264728987</v>
      </c>
      <c r="BH33" s="185">
        <f>BE33/$AY33</f>
        <v>0.66692851531814612</v>
      </c>
      <c r="BI33" s="188">
        <f>1.15*AY33/2</f>
        <v>73.197500000000005</v>
      </c>
      <c r="BJ33" s="76" t="str">
        <f>IF(BE33&gt;=BI33,"OK","Pbm")</f>
        <v>OK</v>
      </c>
    </row>
    <row r="34" spans="1:62" x14ac:dyDescent="0.35">
      <c r="A34" s="244"/>
      <c r="B34" s="63" t="s">
        <v>3</v>
      </c>
      <c r="C34" s="16">
        <v>2.2000000000000002</v>
      </c>
      <c r="D34" s="16">
        <v>25</v>
      </c>
      <c r="E34" s="84">
        <v>6</v>
      </c>
      <c r="F34" s="94" t="s">
        <v>81</v>
      </c>
      <c r="G34" s="95">
        <v>18.981000000000002</v>
      </c>
      <c r="H34" s="94" t="s">
        <v>81</v>
      </c>
      <c r="I34" s="95">
        <v>18.981000000000002</v>
      </c>
      <c r="J34" s="63" t="s">
        <v>30</v>
      </c>
      <c r="K34" s="95">
        <v>11.286</v>
      </c>
      <c r="L34" s="90">
        <f>'Files A'!L34</f>
        <v>150</v>
      </c>
      <c r="M34" s="34">
        <f t="shared" si="6"/>
        <v>18.850174362064969</v>
      </c>
      <c r="N34" s="34">
        <f t="shared" si="44"/>
        <v>165</v>
      </c>
      <c r="O34" s="68">
        <f t="shared" si="8"/>
        <v>20.735191798271469</v>
      </c>
      <c r="P34" s="17">
        <f t="shared" si="9"/>
        <v>0.91540026177053735</v>
      </c>
      <c r="Q34" s="40">
        <f t="shared" si="10"/>
        <v>0.91540026177053735</v>
      </c>
      <c r="R34" s="36">
        <f>K34/O34</f>
        <v>0.54429204753923832</v>
      </c>
      <c r="S34" s="40" t="s">
        <v>156</v>
      </c>
      <c r="T34" s="259"/>
      <c r="U34" s="129" t="s">
        <v>3</v>
      </c>
      <c r="V34" s="90" t="s">
        <v>135</v>
      </c>
      <c r="W34" s="68">
        <f t="shared" si="11"/>
        <v>11.286</v>
      </c>
      <c r="X34" s="81"/>
      <c r="Y34" s="81"/>
      <c r="Z34" s="81"/>
      <c r="AA34" s="141">
        <v>0</v>
      </c>
      <c r="AB34" s="79">
        <f t="shared" si="23"/>
        <v>3.0789462068965516</v>
      </c>
      <c r="AC34" s="81"/>
      <c r="AD34" s="107"/>
      <c r="AE34">
        <v>0</v>
      </c>
      <c r="AF34">
        <f t="shared" si="0"/>
        <v>1.1000000000000001</v>
      </c>
      <c r="AG34">
        <f t="shared" si="1"/>
        <v>165</v>
      </c>
      <c r="AH34">
        <f t="shared" si="2"/>
        <v>20.735191798271469</v>
      </c>
      <c r="AI34">
        <f t="shared" si="3"/>
        <v>18.5</v>
      </c>
      <c r="AJ34">
        <v>20</v>
      </c>
      <c r="AK34">
        <v>454</v>
      </c>
      <c r="AL34">
        <f t="shared" si="4"/>
        <v>9.960820771631583E-2</v>
      </c>
      <c r="AM34">
        <f t="shared" si="13"/>
        <v>0.13141859890014582</v>
      </c>
      <c r="AN34">
        <f t="shared" si="14"/>
        <v>2.3132455598308135E-2</v>
      </c>
      <c r="AO34">
        <f t="shared" si="15"/>
        <v>1</v>
      </c>
      <c r="AP34">
        <f t="shared" si="16"/>
        <v>0.10513487912011665</v>
      </c>
      <c r="AQ34">
        <f t="shared" si="17"/>
        <v>4.6314924722518349E-3</v>
      </c>
      <c r="AR34">
        <f t="shared" si="5"/>
        <v>18.850174362064969</v>
      </c>
      <c r="AT34">
        <v>0</v>
      </c>
      <c r="AU34" s="79">
        <f>'Files A-HS'!AB34</f>
        <v>3.0789462068965516</v>
      </c>
      <c r="AV34" s="179">
        <f t="shared" si="60"/>
        <v>96.69</v>
      </c>
      <c r="AW34" s="179">
        <f t="shared" si="61"/>
        <v>29.369999999999997</v>
      </c>
      <c r="AX34" s="179">
        <f t="shared" si="20"/>
        <v>126.06</v>
      </c>
      <c r="AY34" s="179"/>
      <c r="AZ34" s="179"/>
      <c r="BA34" s="179"/>
      <c r="BB34" s="187"/>
      <c r="BC34" s="179"/>
      <c r="BD34" s="179"/>
      <c r="BE34" s="187">
        <v>135.4</v>
      </c>
      <c r="BF34" s="179"/>
      <c r="BG34" s="179"/>
      <c r="BH34" s="179"/>
      <c r="BI34" s="189">
        <f>2*MIN(BE33,BE35)</f>
        <v>169.8</v>
      </c>
      <c r="BJ34" s="76" t="str">
        <f>IF(BE34&lt;=BI34,"OK","Pbm")</f>
        <v>OK</v>
      </c>
    </row>
    <row r="35" spans="1:62" x14ac:dyDescent="0.35">
      <c r="A35" s="209"/>
      <c r="B35" s="64" t="s">
        <v>4</v>
      </c>
      <c r="C35" s="10">
        <v>2.2000000000000002</v>
      </c>
      <c r="D35" s="10">
        <v>23.5</v>
      </c>
      <c r="E35" s="85">
        <v>3</v>
      </c>
      <c r="F35" s="64" t="s">
        <v>39</v>
      </c>
      <c r="G35" s="96">
        <v>8.4700000000000006</v>
      </c>
      <c r="H35" s="64" t="s">
        <v>39</v>
      </c>
      <c r="I35" s="96">
        <v>8.4700000000000006</v>
      </c>
      <c r="J35" s="64" t="s">
        <v>24</v>
      </c>
      <c r="K35" s="27" t="s">
        <v>24</v>
      </c>
      <c r="L35" s="89">
        <f>'Files A'!L35</f>
        <v>82</v>
      </c>
      <c r="M35" s="32">
        <f t="shared" si="6"/>
        <v>9.2516270128289531</v>
      </c>
      <c r="N35" s="32">
        <f t="shared" si="44"/>
        <v>104.96000000000001</v>
      </c>
      <c r="O35" s="69">
        <f t="shared" si="8"/>
        <v>11.84208257642106</v>
      </c>
      <c r="P35" s="11">
        <f t="shared" si="9"/>
        <v>0.71524581469012372</v>
      </c>
      <c r="Q35" s="37">
        <f t="shared" si="10"/>
        <v>0.71524581469012372</v>
      </c>
      <c r="R35" s="161"/>
      <c r="S35" s="154"/>
      <c r="T35" s="259"/>
      <c r="U35" s="130" t="s">
        <v>4</v>
      </c>
      <c r="V35" s="89" t="s">
        <v>134</v>
      </c>
      <c r="W35" s="69">
        <f t="shared" si="11"/>
        <v>8.4700000000000006</v>
      </c>
      <c r="X35" s="79">
        <f>W35+(W36+W34)/2</f>
        <v>19.353999999999999</v>
      </c>
      <c r="Y35" s="79">
        <f>O35+(O36+O34)/2</f>
        <v>32.212142316489867</v>
      </c>
      <c r="Z35" s="80">
        <f>X35/Y35</f>
        <v>0.6008293335427245</v>
      </c>
      <c r="AA35" s="141">
        <v>3</v>
      </c>
      <c r="AB35" s="79">
        <f t="shared" si="23"/>
        <v>9.5668965517241382</v>
      </c>
      <c r="AC35" s="79">
        <f>X35+AB35+(AB34+AB36)/2</f>
        <v>36.838300689655171</v>
      </c>
      <c r="AD35" s="108">
        <f>AC35/Y35</f>
        <v>1.143615358696497</v>
      </c>
      <c r="AE35">
        <v>1</v>
      </c>
      <c r="AF35">
        <f t="shared" si="0"/>
        <v>1.28</v>
      </c>
      <c r="AG35">
        <f t="shared" si="1"/>
        <v>104.96000000000001</v>
      </c>
      <c r="AH35">
        <f t="shared" si="2"/>
        <v>11.84208257642106</v>
      </c>
      <c r="AI35">
        <f t="shared" si="3"/>
        <v>20</v>
      </c>
      <c r="AJ35">
        <v>20</v>
      </c>
      <c r="AK35">
        <v>454</v>
      </c>
      <c r="AL35">
        <f t="shared" si="4"/>
        <v>4.6590909090909093E-2</v>
      </c>
      <c r="AM35">
        <f t="shared" si="13"/>
        <v>5.9662481020232166E-2</v>
      </c>
      <c r="AN35">
        <f t="shared" si="14"/>
        <v>5.5163333139181953E-2</v>
      </c>
      <c r="AO35">
        <f t="shared" si="15"/>
        <v>1</v>
      </c>
      <c r="AP35">
        <f t="shared" si="16"/>
        <v>4.7729984816185733E-2</v>
      </c>
      <c r="AQ35">
        <f t="shared" si="17"/>
        <v>2.102642502915671E-3</v>
      </c>
      <c r="AR35">
        <f t="shared" si="5"/>
        <v>9.2516270128289531</v>
      </c>
      <c r="AS35">
        <f>IF((0.63*Y35-X35)&lt;=0,"",0.63*Y35-X35)</f>
        <v>0.93964965938861766</v>
      </c>
      <c r="AT35">
        <v>3</v>
      </c>
      <c r="AU35" s="184">
        <f>'Files A-HS'!AB35</f>
        <v>0</v>
      </c>
      <c r="AV35" s="180">
        <f t="shared" si="60"/>
        <v>61.50656</v>
      </c>
      <c r="AW35" s="180">
        <f t="shared" si="61"/>
        <v>18.682880000000001</v>
      </c>
      <c r="AX35" s="180">
        <f t="shared" si="20"/>
        <v>80.189440000000005</v>
      </c>
      <c r="AY35" s="180">
        <f>N35+(N34+N36)/2</f>
        <v>267.21000000000004</v>
      </c>
      <c r="AZ35" s="180">
        <f>(AV35+AW35)+(AV36+AW36+AV34+AW34)/2</f>
        <v>204.14843999999999</v>
      </c>
      <c r="BA35" s="185">
        <f>AY35/AZ35</f>
        <v>1.3089005235602096</v>
      </c>
      <c r="BB35" s="187"/>
      <c r="BC35" s="180">
        <f>BB35+(BB34+BB36)/2</f>
        <v>0</v>
      </c>
      <c r="BD35" s="185">
        <f>BC35/AZ35</f>
        <v>0</v>
      </c>
      <c r="BE35" s="187">
        <v>151.69999999999999</v>
      </c>
      <c r="BF35" s="180">
        <f>BE35+(BE34+BE36)/2</f>
        <v>305.14999999999998</v>
      </c>
      <c r="BG35" s="185">
        <f>BF35/$AY35</f>
        <v>1.1419857041278394</v>
      </c>
      <c r="BH35" s="185">
        <f>BE35/$AY35</f>
        <v>0.56771827401669084</v>
      </c>
      <c r="BI35" s="188">
        <f>1.1*AY35/3</f>
        <v>97.977000000000018</v>
      </c>
      <c r="BJ35" s="76" t="str">
        <f t="shared" ref="BJ35" si="62">IF(BE35&gt;=BI35,"OK","Pbm")</f>
        <v>OK</v>
      </c>
    </row>
    <row r="36" spans="1:62" x14ac:dyDescent="0.35">
      <c r="A36" s="244"/>
      <c r="B36" s="63" t="s">
        <v>5</v>
      </c>
      <c r="C36" s="16">
        <v>2.2000000000000002</v>
      </c>
      <c r="D36" s="16">
        <v>22</v>
      </c>
      <c r="E36" s="84">
        <v>3</v>
      </c>
      <c r="F36" s="63" t="s">
        <v>34</v>
      </c>
      <c r="G36" s="95">
        <v>3.6960000000000002</v>
      </c>
      <c r="H36" s="63" t="s">
        <v>35</v>
      </c>
      <c r="I36" s="95">
        <v>10.481999999999999</v>
      </c>
      <c r="J36" s="63" t="s">
        <v>24</v>
      </c>
      <c r="K36" s="49" t="s">
        <v>24</v>
      </c>
      <c r="L36" s="90">
        <f>'Files A'!L36</f>
        <v>145</v>
      </c>
      <c r="M36" s="34">
        <f t="shared" si="6"/>
        <v>18.186297892605587</v>
      </c>
      <c r="N36" s="34">
        <f t="shared" si="44"/>
        <v>159.5</v>
      </c>
      <c r="O36" s="68">
        <f t="shared" si="8"/>
        <v>20.004927681866146</v>
      </c>
      <c r="P36" s="17">
        <f t="shared" si="9"/>
        <v>0.18475447943509993</v>
      </c>
      <c r="Q36" s="40">
        <f t="shared" si="10"/>
        <v>0.52397090190441487</v>
      </c>
      <c r="R36" s="161"/>
      <c r="S36" s="154"/>
      <c r="T36" s="259"/>
      <c r="U36" s="129" t="s">
        <v>5</v>
      </c>
      <c r="V36" s="90" t="s">
        <v>134</v>
      </c>
      <c r="W36" s="68">
        <f t="shared" si="11"/>
        <v>10.481999999999999</v>
      </c>
      <c r="X36" s="81"/>
      <c r="Y36" s="81"/>
      <c r="Z36" s="81"/>
      <c r="AA36" s="141">
        <v>4</v>
      </c>
      <c r="AB36" s="79">
        <f t="shared" si="23"/>
        <v>12.755862068965516</v>
      </c>
      <c r="AC36" s="81"/>
      <c r="AD36" s="107"/>
      <c r="AE36">
        <v>0</v>
      </c>
      <c r="AF36">
        <f t="shared" ref="AF36:AF65" si="63">IF(AE36=0,U$3,U$2)</f>
        <v>1.1000000000000001</v>
      </c>
      <c r="AG36">
        <f t="shared" ref="AG36:AG65" si="64">L36*AF36</f>
        <v>159.5</v>
      </c>
      <c r="AH36">
        <f t="shared" ref="AH36:AH65" si="65">M36*AF36</f>
        <v>20.004927681866146</v>
      </c>
      <c r="AI36">
        <f t="shared" ref="AI36:AI65" si="66">D36-E36-0.5</f>
        <v>18.5</v>
      </c>
      <c r="AJ36">
        <v>20</v>
      </c>
      <c r="AK36">
        <v>454</v>
      </c>
      <c r="AL36">
        <f t="shared" ref="AL36:AL65" si="67">L36*10/(C36*AI36*AI36*AJ36)</f>
        <v>9.6287934125771968E-2</v>
      </c>
      <c r="AM36">
        <f t="shared" si="13"/>
        <v>0.1267902217942711</v>
      </c>
      <c r="AN36">
        <f t="shared" si="14"/>
        <v>2.4104652397241442E-2</v>
      </c>
      <c r="AO36">
        <f t="shared" si="15"/>
        <v>1</v>
      </c>
      <c r="AP36">
        <f t="shared" si="16"/>
        <v>0.10143217743541688</v>
      </c>
      <c r="AQ36">
        <f t="shared" si="17"/>
        <v>4.4683778605910524E-3</v>
      </c>
      <c r="AR36">
        <f t="shared" ref="AR36:AR65" si="68">AQ36*(AI36/100)*C36*10000</f>
        <v>18.186297892605587</v>
      </c>
      <c r="AT36">
        <v>4</v>
      </c>
      <c r="AU36" s="79">
        <f>'Files A-HS'!AB36</f>
        <v>0</v>
      </c>
      <c r="AV36" s="179">
        <f t="shared" si="60"/>
        <v>93.466999999999999</v>
      </c>
      <c r="AW36" s="179">
        <f t="shared" si="61"/>
        <v>28.390999999999998</v>
      </c>
      <c r="AX36" s="179">
        <f t="shared" si="20"/>
        <v>121.858</v>
      </c>
      <c r="AY36" s="179"/>
      <c r="AZ36" s="179"/>
      <c r="BA36" s="179"/>
      <c r="BB36" s="187"/>
      <c r="BC36" s="179"/>
      <c r="BD36" s="179"/>
      <c r="BE36" s="187">
        <v>171.5</v>
      </c>
      <c r="BF36" s="179"/>
      <c r="BG36" s="179"/>
      <c r="BH36" s="179"/>
      <c r="BI36" s="189">
        <f>2*MIN(BE35,BE37)</f>
        <v>173.4</v>
      </c>
      <c r="BJ36" s="76" t="str">
        <f t="shared" ref="BJ36" si="69">IF(BE36&lt;=BI36,"OK","Pbm")</f>
        <v>OK</v>
      </c>
    </row>
    <row r="37" spans="1:62" x14ac:dyDescent="0.35">
      <c r="A37" s="209"/>
      <c r="B37" s="64" t="s">
        <v>6</v>
      </c>
      <c r="C37" s="10">
        <v>2.2000000000000002</v>
      </c>
      <c r="D37" s="10">
        <v>23.5</v>
      </c>
      <c r="E37" s="85">
        <v>3</v>
      </c>
      <c r="F37" s="64" t="s">
        <v>23</v>
      </c>
      <c r="G37" s="96">
        <v>2.8159999999999998</v>
      </c>
      <c r="H37" s="64" t="s">
        <v>23</v>
      </c>
      <c r="I37" s="96">
        <v>2.8159999999999998</v>
      </c>
      <c r="J37" s="64" t="s">
        <v>24</v>
      </c>
      <c r="K37" s="27" t="s">
        <v>24</v>
      </c>
      <c r="L37" s="89">
        <f>'Files A'!L37</f>
        <v>2.8</v>
      </c>
      <c r="M37" s="32">
        <f t="shared" si="6"/>
        <v>0.30861572942488796</v>
      </c>
      <c r="N37" s="32">
        <f t="shared" si="44"/>
        <v>3.5839999999999996</v>
      </c>
      <c r="O37" s="69">
        <f t="shared" si="8"/>
        <v>0.39502813366385658</v>
      </c>
      <c r="P37" s="11">
        <f t="shared" si="9"/>
        <v>7.1286061928850719</v>
      </c>
      <c r="Q37" s="37">
        <f t="shared" si="10"/>
        <v>7.1286061928850719</v>
      </c>
      <c r="R37" s="173"/>
      <c r="S37" s="172"/>
      <c r="T37" s="259"/>
      <c r="U37" s="130" t="s">
        <v>6</v>
      </c>
      <c r="V37" s="89" t="s">
        <v>134</v>
      </c>
      <c r="W37" s="69">
        <f t="shared" si="11"/>
        <v>2.8159999999999998</v>
      </c>
      <c r="X37" s="79">
        <f>W37+(W38+W36)/2</f>
        <v>12.732499999999998</v>
      </c>
      <c r="Y37" s="79">
        <f>O37+(O38+O36)/2</f>
        <v>12.381979605668128</v>
      </c>
      <c r="Z37" s="80">
        <f>X37/Y37</f>
        <v>1.0283089138808961</v>
      </c>
      <c r="AA37" s="141">
        <v>3</v>
      </c>
      <c r="AB37" s="79">
        <f t="shared" si="23"/>
        <v>9.5668965517241382</v>
      </c>
      <c r="AC37" s="79">
        <f>X37+AB37+(AB36+AB38)/2</f>
        <v>28.677327586206893</v>
      </c>
      <c r="AD37" s="108">
        <f>AC37/Y37</f>
        <v>2.3160535309781323</v>
      </c>
      <c r="AE37">
        <v>1</v>
      </c>
      <c r="AF37">
        <f t="shared" si="63"/>
        <v>1.28</v>
      </c>
      <c r="AG37">
        <f t="shared" si="64"/>
        <v>3.5839999999999996</v>
      </c>
      <c r="AH37">
        <f t="shared" si="65"/>
        <v>0.39502813366385658</v>
      </c>
      <c r="AI37">
        <f t="shared" si="66"/>
        <v>20</v>
      </c>
      <c r="AJ37">
        <v>20</v>
      </c>
      <c r="AK37">
        <v>454</v>
      </c>
      <c r="AL37">
        <f t="shared" si="67"/>
        <v>1.590909090909091E-3</v>
      </c>
      <c r="AM37">
        <f t="shared" si="13"/>
        <v>1.9902207550979989E-3</v>
      </c>
      <c r="AN37">
        <f t="shared" si="14"/>
        <v>1.7550988845883879</v>
      </c>
      <c r="AO37">
        <f t="shared" si="15"/>
        <v>1</v>
      </c>
      <c r="AP37">
        <f t="shared" si="16"/>
        <v>1.5921766040783991E-3</v>
      </c>
      <c r="AQ37">
        <f t="shared" si="17"/>
        <v>7.0139938505656355E-5</v>
      </c>
      <c r="AR37">
        <f t="shared" si="68"/>
        <v>0.30861572942488796</v>
      </c>
      <c r="AS37" t="str">
        <f>IF((0.63*Y37-X37)&lt;=0,"",0.63*Y37-X37)</f>
        <v/>
      </c>
      <c r="AT37">
        <v>3</v>
      </c>
      <c r="AU37" s="184">
        <f>'Files A-HS'!AB37</f>
        <v>0</v>
      </c>
      <c r="AV37" s="180">
        <f t="shared" si="60"/>
        <v>2.1002239999999999</v>
      </c>
      <c r="AW37" s="180">
        <f t="shared" si="61"/>
        <v>0.63795199999999985</v>
      </c>
      <c r="AX37" s="180">
        <f t="shared" si="20"/>
        <v>2.7381759999999997</v>
      </c>
      <c r="AY37" s="180">
        <f t="shared" ref="AY37" si="70">N37+(N36+N38)/2</f>
        <v>99.834000000000003</v>
      </c>
      <c r="AZ37" s="180">
        <f>(AV37+AW37)+(AV38+AW38+AV36+AW36)/2</f>
        <v>76.273175999999992</v>
      </c>
      <c r="BA37" s="185">
        <f>AY37/AZ37</f>
        <v>1.3089005235602096</v>
      </c>
      <c r="BB37" s="187"/>
      <c r="BC37" s="180">
        <f>BB37+(BB36+BB38)/2</f>
        <v>0</v>
      </c>
      <c r="BD37" s="185">
        <f>BC37/AZ37</f>
        <v>0</v>
      </c>
      <c r="BE37" s="187">
        <v>86.7</v>
      </c>
      <c r="BF37" s="180">
        <f t="shared" ref="BF37" si="71">BE37+(BE36+BE38)/2</f>
        <v>199.15</v>
      </c>
      <c r="BG37" s="185">
        <f>BF37/$AY37</f>
        <v>1.9948113869022577</v>
      </c>
      <c r="BH37" s="185">
        <f>BE37/$AY37</f>
        <v>0.86844161307770895</v>
      </c>
      <c r="BI37" s="188">
        <f>1.1*AY37/3</f>
        <v>36.605800000000002</v>
      </c>
      <c r="BJ37" s="76" t="str">
        <f t="shared" ref="BJ37" si="72">IF(BE37&gt;=BI37,"OK","Pbm")</f>
        <v>OK</v>
      </c>
    </row>
    <row r="38" spans="1:62" x14ac:dyDescent="0.35">
      <c r="A38" s="244"/>
      <c r="B38" s="63" t="s">
        <v>7</v>
      </c>
      <c r="C38" s="16">
        <v>2.2000000000000002</v>
      </c>
      <c r="D38" s="16">
        <v>25</v>
      </c>
      <c r="E38" s="84">
        <v>6</v>
      </c>
      <c r="F38" s="63" t="s">
        <v>34</v>
      </c>
      <c r="G38" s="95">
        <v>3.6960000000000002</v>
      </c>
      <c r="H38" s="63" t="s">
        <v>36</v>
      </c>
      <c r="I38" s="95">
        <v>9.3510000000000009</v>
      </c>
      <c r="J38" s="63" t="s">
        <v>73</v>
      </c>
      <c r="K38" s="95">
        <v>9.3510000000000009</v>
      </c>
      <c r="L38" s="90">
        <f>'Files A'!L38</f>
        <v>30</v>
      </c>
      <c r="M38" s="34">
        <f t="shared" si="6"/>
        <v>3.6081593292203622</v>
      </c>
      <c r="N38" s="34">
        <f t="shared" si="44"/>
        <v>33</v>
      </c>
      <c r="O38" s="68">
        <f t="shared" si="8"/>
        <v>3.9689752621423988</v>
      </c>
      <c r="P38" s="17">
        <f t="shared" si="9"/>
        <v>0.93122273531252742</v>
      </c>
      <c r="Q38" s="40">
        <f>I38/O38</f>
        <v>2.3560237548450877</v>
      </c>
      <c r="R38" s="36">
        <f>K38/O38</f>
        <v>2.3560237548450877</v>
      </c>
      <c r="S38" s="78" t="s">
        <v>68</v>
      </c>
      <c r="T38" s="259"/>
      <c r="U38" s="129" t="s">
        <v>7</v>
      </c>
      <c r="V38" s="90" t="s">
        <v>135</v>
      </c>
      <c r="W38" s="68">
        <f t="shared" si="11"/>
        <v>9.3510000000000009</v>
      </c>
      <c r="X38" s="81"/>
      <c r="Y38" s="81"/>
      <c r="Z38" s="81"/>
      <c r="AA38" s="141">
        <v>0</v>
      </c>
      <c r="AB38" s="79">
        <f t="shared" si="23"/>
        <v>0</v>
      </c>
      <c r="AC38" s="81"/>
      <c r="AD38" s="107"/>
      <c r="AE38">
        <v>0</v>
      </c>
      <c r="AF38">
        <f t="shared" si="63"/>
        <v>1.1000000000000001</v>
      </c>
      <c r="AG38">
        <f t="shared" si="64"/>
        <v>33</v>
      </c>
      <c r="AH38">
        <f t="shared" si="65"/>
        <v>3.9689752621423988</v>
      </c>
      <c r="AI38">
        <f t="shared" si="66"/>
        <v>18.5</v>
      </c>
      <c r="AJ38">
        <v>20</v>
      </c>
      <c r="AK38">
        <v>454</v>
      </c>
      <c r="AL38">
        <f t="shared" si="67"/>
        <v>1.9921641543263164E-2</v>
      </c>
      <c r="AM38">
        <f t="shared" si="13"/>
        <v>2.5155164856665302E-2</v>
      </c>
      <c r="AN38">
        <f t="shared" si="14"/>
        <v>0.13563643659038133</v>
      </c>
      <c r="AO38">
        <f t="shared" si="15"/>
        <v>1</v>
      </c>
      <c r="AP38">
        <f t="shared" si="16"/>
        <v>2.0124131885332242E-2</v>
      </c>
      <c r="AQ38">
        <f t="shared" si="17"/>
        <v>8.8652563371507671E-4</v>
      </c>
      <c r="AR38">
        <f t="shared" si="68"/>
        <v>3.6081593292203622</v>
      </c>
      <c r="AT38">
        <v>4</v>
      </c>
      <c r="AU38" s="79">
        <f>'Files A-HS'!AB38</f>
        <v>0</v>
      </c>
      <c r="AV38" s="179">
        <f t="shared" si="60"/>
        <v>19.337999999999997</v>
      </c>
      <c r="AW38" s="179">
        <f t="shared" si="61"/>
        <v>5.8739999999999997</v>
      </c>
      <c r="AX38" s="179">
        <f t="shared" si="20"/>
        <v>25.211999999999996</v>
      </c>
      <c r="AY38" s="179"/>
      <c r="AZ38" s="179"/>
      <c r="BA38" s="179"/>
      <c r="BB38" s="187"/>
      <c r="BC38" s="179"/>
      <c r="BD38" s="179"/>
      <c r="BE38" s="187">
        <v>53.4</v>
      </c>
      <c r="BF38" s="179"/>
      <c r="BG38" s="179"/>
      <c r="BH38" s="179"/>
      <c r="BI38" s="189">
        <f>2*MIN(BE37,BE39)</f>
        <v>173.4</v>
      </c>
      <c r="BJ38" s="76" t="str">
        <f t="shared" ref="BJ38" si="73">IF(BE38&lt;=BI38,"OK","Pbm")</f>
        <v>OK</v>
      </c>
    </row>
    <row r="39" spans="1:62" x14ac:dyDescent="0.35">
      <c r="A39" s="209"/>
      <c r="B39" s="64" t="s">
        <v>8</v>
      </c>
      <c r="C39" s="10">
        <v>2.2000000000000002</v>
      </c>
      <c r="D39" s="10">
        <v>23.5</v>
      </c>
      <c r="E39" s="85">
        <v>3</v>
      </c>
      <c r="F39" s="64" t="s">
        <v>23</v>
      </c>
      <c r="G39" s="96">
        <v>2.8159999999999998</v>
      </c>
      <c r="H39" s="64" t="s">
        <v>23</v>
      </c>
      <c r="I39" s="96">
        <v>2.8159999999999998</v>
      </c>
      <c r="J39" s="64" t="s">
        <v>24</v>
      </c>
      <c r="K39" s="27" t="s">
        <v>24</v>
      </c>
      <c r="L39" s="89">
        <f>'Files A'!L39</f>
        <v>7.6</v>
      </c>
      <c r="M39" s="32">
        <f t="shared" si="6"/>
        <v>0.83881941994972442</v>
      </c>
      <c r="N39" s="32">
        <f t="shared" si="44"/>
        <v>9.7279999999999998</v>
      </c>
      <c r="O39" s="69">
        <f t="shared" si="8"/>
        <v>1.0736888575356474</v>
      </c>
      <c r="P39" s="11">
        <f t="shared" si="9"/>
        <v>2.6227337465933478</v>
      </c>
      <c r="Q39" s="37">
        <f t="shared" si="10"/>
        <v>2.6227337465933478</v>
      </c>
      <c r="R39" s="247"/>
      <c r="S39" s="216"/>
      <c r="T39" s="259"/>
      <c r="U39" s="130" t="s">
        <v>8</v>
      </c>
      <c r="V39" s="89" t="s">
        <v>134</v>
      </c>
      <c r="W39" s="69">
        <f t="shared" si="11"/>
        <v>2.8159999999999998</v>
      </c>
      <c r="X39" s="79">
        <f>W39+(W40+W38)/2</f>
        <v>12.732499999999998</v>
      </c>
      <c r="Y39" s="79">
        <f>O39+(O40+O38)/2</f>
        <v>12.697006698289165</v>
      </c>
      <c r="Z39" s="80">
        <f>X39/Y39</f>
        <v>1.0027954070242096</v>
      </c>
      <c r="AA39" s="141">
        <v>3</v>
      </c>
      <c r="AB39" s="79">
        <f t="shared" si="23"/>
        <v>9.5668965517241382</v>
      </c>
      <c r="AC39" s="79">
        <f>X39+AB39+(AB38+AB40)/2</f>
        <v>28.677327586206893</v>
      </c>
      <c r="AD39" s="108">
        <f>AC39/Y39</f>
        <v>2.2585896241254222</v>
      </c>
      <c r="AE39">
        <v>1</v>
      </c>
      <c r="AF39">
        <f t="shared" si="63"/>
        <v>1.28</v>
      </c>
      <c r="AG39">
        <f t="shared" si="64"/>
        <v>9.7279999999999998</v>
      </c>
      <c r="AH39">
        <f t="shared" si="65"/>
        <v>1.0736888575356474</v>
      </c>
      <c r="AI39">
        <f t="shared" si="66"/>
        <v>20</v>
      </c>
      <c r="AJ39">
        <v>20</v>
      </c>
      <c r="AK39">
        <v>454</v>
      </c>
      <c r="AL39">
        <f t="shared" si="67"/>
        <v>4.3181818181818182E-3</v>
      </c>
      <c r="AM39">
        <f t="shared" si="13"/>
        <v>5.4094320547894148E-3</v>
      </c>
      <c r="AN39">
        <f t="shared" si="14"/>
        <v>0.64351801678073806</v>
      </c>
      <c r="AO39">
        <f t="shared" si="15"/>
        <v>1</v>
      </c>
      <c r="AP39">
        <f t="shared" si="16"/>
        <v>4.3275456438315318E-3</v>
      </c>
      <c r="AQ39">
        <f t="shared" si="17"/>
        <v>1.9064077726130098E-4</v>
      </c>
      <c r="AR39">
        <f t="shared" si="68"/>
        <v>0.83881941994972442</v>
      </c>
      <c r="AS39" t="str">
        <f>IF((0.63*Y39-X39)&lt;=0,"",0.63*Y39-X39)</f>
        <v/>
      </c>
      <c r="AT39">
        <v>3</v>
      </c>
      <c r="AU39" s="184">
        <f>'Files A-HS'!AB39</f>
        <v>0</v>
      </c>
      <c r="AV39" s="180">
        <f t="shared" si="60"/>
        <v>5.7006079999999999</v>
      </c>
      <c r="AW39" s="180">
        <f t="shared" si="61"/>
        <v>1.7315839999999998</v>
      </c>
      <c r="AX39" s="180">
        <f t="shared" si="20"/>
        <v>7.4321919999999997</v>
      </c>
      <c r="AY39" s="180">
        <f t="shared" ref="AY39" si="74">N39+(N38+N40)/2</f>
        <v>103.22799999999999</v>
      </c>
      <c r="AZ39" s="180">
        <f>(AV39+AW39)+(AV40+AW40+AV38+AW38)/2</f>
        <v>78.866191999999998</v>
      </c>
      <c r="BA39" s="185">
        <f>AY39/AZ39</f>
        <v>1.3089005235602094</v>
      </c>
      <c r="BB39" s="187"/>
      <c r="BC39" s="180">
        <f>BB39+(BB38+BB40)/2</f>
        <v>0</v>
      </c>
      <c r="BD39" s="185">
        <f>BC39/AZ39</f>
        <v>0</v>
      </c>
      <c r="BE39" s="187">
        <v>86.7</v>
      </c>
      <c r="BF39" s="180">
        <f t="shared" ref="BF39" si="75">BE39+(BE38+BE40)/2</f>
        <v>199.15</v>
      </c>
      <c r="BG39" s="185">
        <f>BF39/$AY39</f>
        <v>1.9292246289766344</v>
      </c>
      <c r="BH39" s="185">
        <f>BE39/$AY39</f>
        <v>0.83988840237144968</v>
      </c>
      <c r="BI39" s="188">
        <f>1.1*AY39/3</f>
        <v>37.85026666666667</v>
      </c>
      <c r="BJ39" s="76" t="str">
        <f t="shared" ref="BJ39" si="76">IF(BE39&gt;=BI39,"OK","Pbm")</f>
        <v>OK</v>
      </c>
    </row>
    <row r="40" spans="1:62" x14ac:dyDescent="0.35">
      <c r="A40" s="244"/>
      <c r="B40" s="63" t="s">
        <v>9</v>
      </c>
      <c r="C40" s="16">
        <v>2.2000000000000002</v>
      </c>
      <c r="D40" s="16">
        <v>22</v>
      </c>
      <c r="E40" s="84">
        <v>3</v>
      </c>
      <c r="F40" s="63" t="s">
        <v>34</v>
      </c>
      <c r="G40" s="95">
        <v>3.6960000000000002</v>
      </c>
      <c r="H40" s="63" t="s">
        <v>36</v>
      </c>
      <c r="I40" s="95">
        <v>10.481999999999999</v>
      </c>
      <c r="J40" s="63" t="s">
        <v>24</v>
      </c>
      <c r="K40" s="49" t="s">
        <v>24</v>
      </c>
      <c r="L40" s="90">
        <f>'Files A'!L40</f>
        <v>140</v>
      </c>
      <c r="M40" s="34">
        <f t="shared" si="6"/>
        <v>17.525145835786034</v>
      </c>
      <c r="N40" s="34">
        <f t="shared" si="44"/>
        <v>154</v>
      </c>
      <c r="O40" s="68">
        <f t="shared" si="8"/>
        <v>19.27766041936464</v>
      </c>
      <c r="P40" s="17">
        <f t="shared" si="9"/>
        <v>0.19172451011157579</v>
      </c>
      <c r="Q40" s="40">
        <f t="shared" si="10"/>
        <v>0.54373818046253708</v>
      </c>
      <c r="R40" s="264"/>
      <c r="S40" s="265"/>
      <c r="T40" s="259"/>
      <c r="U40" s="129" t="s">
        <v>9</v>
      </c>
      <c r="V40" s="90" t="s">
        <v>134</v>
      </c>
      <c r="W40" s="68">
        <f t="shared" si="11"/>
        <v>10.481999999999999</v>
      </c>
      <c r="X40" s="81"/>
      <c r="Y40" s="81"/>
      <c r="Z40" s="81"/>
      <c r="AA40" s="141">
        <v>4</v>
      </c>
      <c r="AB40" s="79">
        <f t="shared" si="23"/>
        <v>12.755862068965516</v>
      </c>
      <c r="AC40" s="81"/>
      <c r="AD40" s="107"/>
      <c r="AE40">
        <v>0</v>
      </c>
      <c r="AF40">
        <f t="shared" si="63"/>
        <v>1.1000000000000001</v>
      </c>
      <c r="AG40">
        <f t="shared" si="64"/>
        <v>154</v>
      </c>
      <c r="AH40">
        <f t="shared" si="65"/>
        <v>19.27766041936464</v>
      </c>
      <c r="AI40">
        <f t="shared" si="66"/>
        <v>18.5</v>
      </c>
      <c r="AJ40">
        <v>20</v>
      </c>
      <c r="AK40">
        <v>454</v>
      </c>
      <c r="AL40">
        <f t="shared" si="67"/>
        <v>9.2967660535228105E-2</v>
      </c>
      <c r="AM40">
        <f t="shared" si="13"/>
        <v>0.12218083859715692</v>
      </c>
      <c r="AN40">
        <f t="shared" si="14"/>
        <v>2.5146063001252335E-2</v>
      </c>
      <c r="AO40">
        <f t="shared" si="15"/>
        <v>1</v>
      </c>
      <c r="AP40">
        <f t="shared" si="16"/>
        <v>9.7744670877725537E-2</v>
      </c>
      <c r="AQ40">
        <f t="shared" si="17"/>
        <v>4.3059326377852666E-3</v>
      </c>
      <c r="AR40">
        <f t="shared" si="68"/>
        <v>17.525145835786034</v>
      </c>
      <c r="AT40">
        <v>4</v>
      </c>
      <c r="AU40" s="79">
        <f>'Files A-HS'!AB40</f>
        <v>0</v>
      </c>
      <c r="AV40" s="179">
        <f t="shared" si="60"/>
        <v>90.244</v>
      </c>
      <c r="AW40" s="179">
        <f t="shared" si="61"/>
        <v>27.411999999999999</v>
      </c>
      <c r="AX40" s="179">
        <f t="shared" si="20"/>
        <v>117.65600000000001</v>
      </c>
      <c r="AY40" s="179"/>
      <c r="AZ40" s="179"/>
      <c r="BA40" s="179"/>
      <c r="BB40" s="187"/>
      <c r="BC40" s="179"/>
      <c r="BD40" s="179"/>
      <c r="BE40" s="187">
        <v>171.5</v>
      </c>
      <c r="BF40" s="179"/>
      <c r="BG40" s="179"/>
      <c r="BH40" s="179"/>
      <c r="BI40" s="189">
        <f>2*MIN(BE39,BE41)</f>
        <v>173.4</v>
      </c>
      <c r="BJ40" s="76" t="str">
        <f t="shared" ref="BJ40" si="77">IF(BE40&lt;=BI40,"OK","Pbm")</f>
        <v>OK</v>
      </c>
    </row>
    <row r="41" spans="1:62" x14ac:dyDescent="0.35">
      <c r="A41" s="209"/>
      <c r="B41" s="64" t="s">
        <v>10</v>
      </c>
      <c r="C41" s="10">
        <v>2.2000000000000002</v>
      </c>
      <c r="D41" s="10">
        <v>23.5</v>
      </c>
      <c r="E41" s="85">
        <v>3</v>
      </c>
      <c r="F41" s="64" t="s">
        <v>23</v>
      </c>
      <c r="G41" s="96">
        <v>5.6539999999999999</v>
      </c>
      <c r="H41" s="64" t="s">
        <v>40</v>
      </c>
      <c r="I41" s="96">
        <v>5.6539999999999999</v>
      </c>
      <c r="J41" s="64" t="s">
        <v>24</v>
      </c>
      <c r="K41" s="27" t="s">
        <v>24</v>
      </c>
      <c r="L41" s="89">
        <f>'Files A'!L41</f>
        <v>76</v>
      </c>
      <c r="M41" s="32">
        <f t="shared" si="6"/>
        <v>8.5590130517658114</v>
      </c>
      <c r="N41" s="32">
        <f t="shared" si="44"/>
        <v>97.28</v>
      </c>
      <c r="O41" s="69">
        <f t="shared" si="8"/>
        <v>10.955536706260238</v>
      </c>
      <c r="P41" s="11">
        <f t="shared" si="9"/>
        <v>0.51608608063621186</v>
      </c>
      <c r="Q41" s="37">
        <f t="shared" si="10"/>
        <v>0.51608608063621186</v>
      </c>
      <c r="R41" s="217"/>
      <c r="S41" s="218"/>
      <c r="T41" s="259"/>
      <c r="U41" s="130" t="s">
        <v>10</v>
      </c>
      <c r="V41" s="89" t="s">
        <v>134</v>
      </c>
      <c r="W41" s="69">
        <f t="shared" si="11"/>
        <v>5.6539999999999999</v>
      </c>
      <c r="X41" s="79">
        <f>W41+(W42+W40)/2</f>
        <v>20.344999999999999</v>
      </c>
      <c r="Y41" s="79">
        <f>O41+(O42+O40)/2</f>
        <v>30.596830756875633</v>
      </c>
      <c r="Z41" s="80">
        <f>X41/Y41</f>
        <v>0.66493814871424639</v>
      </c>
      <c r="AA41" s="141">
        <v>3</v>
      </c>
      <c r="AB41" s="79">
        <f t="shared" si="23"/>
        <v>9.5668965517241382</v>
      </c>
      <c r="AC41" s="79">
        <f>X41+AB41+(AB40+AB42)/2</f>
        <v>39.478793103448275</v>
      </c>
      <c r="AD41" s="108">
        <f>AC41/Y41</f>
        <v>1.2902902727785528</v>
      </c>
      <c r="AE41">
        <v>1</v>
      </c>
      <c r="AF41">
        <f t="shared" si="63"/>
        <v>1.28</v>
      </c>
      <c r="AG41">
        <f t="shared" si="64"/>
        <v>97.28</v>
      </c>
      <c r="AH41">
        <f t="shared" si="65"/>
        <v>10.955536706260238</v>
      </c>
      <c r="AI41">
        <f t="shared" si="66"/>
        <v>20</v>
      </c>
      <c r="AJ41">
        <v>20</v>
      </c>
      <c r="AK41">
        <v>454</v>
      </c>
      <c r="AL41">
        <f t="shared" si="67"/>
        <v>4.3181818181818182E-2</v>
      </c>
      <c r="AM41">
        <f t="shared" si="13"/>
        <v>5.519590803269428E-2</v>
      </c>
      <c r="AN41">
        <f t="shared" si="14"/>
        <v>5.9910497711657171E-2</v>
      </c>
      <c r="AO41">
        <f t="shared" si="15"/>
        <v>1</v>
      </c>
      <c r="AP41">
        <f t="shared" si="16"/>
        <v>4.4156726426155424E-2</v>
      </c>
      <c r="AQ41">
        <f t="shared" si="17"/>
        <v>1.945230239037684E-3</v>
      </c>
      <c r="AR41">
        <f t="shared" si="68"/>
        <v>8.5590130517658114</v>
      </c>
      <c r="AS41" t="str">
        <f>IF((0.63*Y41-X41)&lt;=0,"",0.63*Y41-X41)</f>
        <v/>
      </c>
      <c r="AT41">
        <v>3</v>
      </c>
      <c r="AU41" s="184">
        <f>'Files A-HS'!AB41</f>
        <v>0</v>
      </c>
      <c r="AV41" s="180">
        <f t="shared" si="60"/>
        <v>57.006079999999997</v>
      </c>
      <c r="AW41" s="180">
        <f t="shared" si="61"/>
        <v>17.315839999999998</v>
      </c>
      <c r="AX41" s="180">
        <f t="shared" si="20"/>
        <v>74.321919999999992</v>
      </c>
      <c r="AY41" s="180">
        <f t="shared" ref="AY41" si="78">N41+(N40+N42)/2</f>
        <v>254.03</v>
      </c>
      <c r="AZ41" s="180">
        <f>(AV41+AW41)+(AV42+AW42+AV40+AW40)/2</f>
        <v>194.07891999999998</v>
      </c>
      <c r="BA41" s="185">
        <f>AY41/AZ41</f>
        <v>1.3089005235602096</v>
      </c>
      <c r="BB41" s="187"/>
      <c r="BC41" s="180">
        <f>BB41+(BB40+BB42)/2</f>
        <v>0</v>
      </c>
      <c r="BD41" s="185">
        <f>BC41/AZ41</f>
        <v>0</v>
      </c>
      <c r="BE41" s="187">
        <v>124.6</v>
      </c>
      <c r="BF41" s="180">
        <f t="shared" ref="BF41" si="79">BE41+(BE40+BE42)/2</f>
        <v>295.25</v>
      </c>
      <c r="BG41" s="185">
        <f>BF41/$AY41</f>
        <v>1.1622642994921859</v>
      </c>
      <c r="BH41" s="185">
        <f>BE41/$AY41</f>
        <v>0.49049324882887846</v>
      </c>
      <c r="BI41" s="188">
        <f>1.1*AY41/3</f>
        <v>93.14433333333335</v>
      </c>
      <c r="BJ41" s="76" t="str">
        <f t="shared" ref="BJ41" si="80">IF(BE41&gt;=BI41,"OK","Pbm")</f>
        <v>OK</v>
      </c>
    </row>
    <row r="42" spans="1:62" x14ac:dyDescent="0.35">
      <c r="A42" s="244"/>
      <c r="B42" s="63" t="s">
        <v>11</v>
      </c>
      <c r="C42" s="16">
        <v>2.2000000000000002</v>
      </c>
      <c r="D42" s="16">
        <v>25</v>
      </c>
      <c r="E42" s="84">
        <v>6</v>
      </c>
      <c r="F42" s="94" t="s">
        <v>79</v>
      </c>
      <c r="G42" s="95">
        <v>18.899999999999999</v>
      </c>
      <c r="H42" s="94" t="s">
        <v>79</v>
      </c>
      <c r="I42" s="95">
        <v>18.899999999999999</v>
      </c>
      <c r="J42" s="94" t="s">
        <v>24</v>
      </c>
      <c r="K42" s="49" t="s">
        <v>24</v>
      </c>
      <c r="L42" s="90">
        <f>'Files A'!L42</f>
        <v>145</v>
      </c>
      <c r="M42" s="34">
        <f t="shared" si="6"/>
        <v>18.186297892605587</v>
      </c>
      <c r="N42" s="34">
        <f t="shared" si="44"/>
        <v>159.5</v>
      </c>
      <c r="O42" s="68">
        <f t="shared" si="8"/>
        <v>20.004927681866146</v>
      </c>
      <c r="P42" s="17">
        <f t="shared" si="9"/>
        <v>0.9447672243840336</v>
      </c>
      <c r="Q42" s="40">
        <f t="shared" si="10"/>
        <v>0.9447672243840336</v>
      </c>
      <c r="R42" s="264"/>
      <c r="S42" s="265"/>
      <c r="T42" s="259"/>
      <c r="U42" s="129" t="s">
        <v>11</v>
      </c>
      <c r="V42" s="90" t="s">
        <v>134</v>
      </c>
      <c r="W42" s="68">
        <f t="shared" si="11"/>
        <v>18.899999999999999</v>
      </c>
      <c r="X42" s="81"/>
      <c r="Y42" s="81"/>
      <c r="Z42" s="81"/>
      <c r="AA42" s="141">
        <v>2</v>
      </c>
      <c r="AB42" s="79">
        <f t="shared" si="23"/>
        <v>6.3779310344827582</v>
      </c>
      <c r="AC42" s="81"/>
      <c r="AD42" s="107"/>
      <c r="AE42">
        <v>0</v>
      </c>
      <c r="AF42">
        <f t="shared" si="63"/>
        <v>1.1000000000000001</v>
      </c>
      <c r="AG42">
        <f t="shared" si="64"/>
        <v>159.5</v>
      </c>
      <c r="AH42">
        <f t="shared" si="65"/>
        <v>20.004927681866146</v>
      </c>
      <c r="AI42">
        <f t="shared" si="66"/>
        <v>18.5</v>
      </c>
      <c r="AJ42">
        <v>20</v>
      </c>
      <c r="AK42">
        <v>454</v>
      </c>
      <c r="AL42">
        <f t="shared" si="67"/>
        <v>9.6287934125771968E-2</v>
      </c>
      <c r="AM42">
        <f t="shared" si="13"/>
        <v>0.1267902217942711</v>
      </c>
      <c r="AN42">
        <f t="shared" si="14"/>
        <v>2.4104652397241442E-2</v>
      </c>
      <c r="AO42">
        <f t="shared" si="15"/>
        <v>1</v>
      </c>
      <c r="AP42">
        <f t="shared" si="16"/>
        <v>0.10143217743541688</v>
      </c>
      <c r="AQ42">
        <f t="shared" si="17"/>
        <v>4.4683778605910524E-3</v>
      </c>
      <c r="AR42">
        <f t="shared" si="68"/>
        <v>18.186297892605587</v>
      </c>
      <c r="AT42">
        <v>2</v>
      </c>
      <c r="AU42" s="79">
        <f>'Files A-HS'!AB42</f>
        <v>0</v>
      </c>
      <c r="AV42" s="179">
        <f t="shared" si="60"/>
        <v>93.466999999999999</v>
      </c>
      <c r="AW42" s="179">
        <f t="shared" si="61"/>
        <v>28.390999999999998</v>
      </c>
      <c r="AX42" s="179">
        <f t="shared" si="20"/>
        <v>121.858</v>
      </c>
      <c r="AY42" s="179"/>
      <c r="AZ42" s="179"/>
      <c r="BA42" s="179"/>
      <c r="BB42" s="187"/>
      <c r="BC42" s="179"/>
      <c r="BD42" s="179"/>
      <c r="BE42" s="187">
        <v>169.8</v>
      </c>
      <c r="BF42" s="179"/>
      <c r="BG42" s="179"/>
      <c r="BH42" s="179"/>
      <c r="BI42" s="189">
        <f>2*MIN(BE41,BE43)</f>
        <v>169.8</v>
      </c>
      <c r="BJ42" s="76" t="str">
        <f t="shared" ref="BJ42" si="81">IF(BE42&lt;=BI42,"OK","Pbm")</f>
        <v>OK</v>
      </c>
    </row>
    <row r="43" spans="1:62" ht="15" thickBot="1" x14ac:dyDescent="0.4">
      <c r="A43" s="210"/>
      <c r="B43" s="64" t="s">
        <v>12</v>
      </c>
      <c r="C43" s="10">
        <v>2.2000000000000002</v>
      </c>
      <c r="D43" s="10">
        <v>26</v>
      </c>
      <c r="E43" s="85">
        <v>3</v>
      </c>
      <c r="F43" s="64" t="s">
        <v>23</v>
      </c>
      <c r="G43" s="96">
        <v>5.6539999999999999</v>
      </c>
      <c r="H43" s="64" t="s">
        <v>23</v>
      </c>
      <c r="I43" s="96">
        <v>5.6539999999999999</v>
      </c>
      <c r="J43" s="64" t="s">
        <v>24</v>
      </c>
      <c r="K43" s="27" t="s">
        <v>24</v>
      </c>
      <c r="L43" s="89">
        <f>'Files A'!L43</f>
        <v>35</v>
      </c>
      <c r="M43" s="32">
        <f t="shared" si="6"/>
        <v>3.4536837258412922</v>
      </c>
      <c r="N43" s="32">
        <f t="shared" si="44"/>
        <v>44.800000000000004</v>
      </c>
      <c r="O43" s="69">
        <f t="shared" si="8"/>
        <v>4.4207151690768542</v>
      </c>
      <c r="P43" s="11">
        <f t="shared" si="9"/>
        <v>1.2789785778441554</v>
      </c>
      <c r="Q43" s="37">
        <f t="shared" si="10"/>
        <v>1.2789785778441554</v>
      </c>
      <c r="R43" s="217"/>
      <c r="S43" s="218"/>
      <c r="T43" s="260"/>
      <c r="U43" s="130" t="s">
        <v>12</v>
      </c>
      <c r="V43" s="89" t="s">
        <v>134</v>
      </c>
      <c r="W43" s="69">
        <f t="shared" si="11"/>
        <v>5.6539999999999999</v>
      </c>
      <c r="X43" s="79">
        <f>W43+W42/2</f>
        <v>15.103999999999999</v>
      </c>
      <c r="Y43" s="79">
        <f>O43+O42/2</f>
        <v>14.423179010009928</v>
      </c>
      <c r="Z43" s="80">
        <f>X43/Y43</f>
        <v>1.0472032545333847</v>
      </c>
      <c r="AA43" s="141">
        <v>1</v>
      </c>
      <c r="AB43" s="79">
        <f t="shared" si="23"/>
        <v>3.1889655172413791</v>
      </c>
      <c r="AC43" s="79">
        <f>X43+AB43+AB42/2</f>
        <v>21.481931034482756</v>
      </c>
      <c r="AD43" s="108">
        <f>AC43/Y43</f>
        <v>1.4894033430198665</v>
      </c>
      <c r="AE43">
        <v>1</v>
      </c>
      <c r="AF43">
        <f t="shared" si="63"/>
        <v>1.28</v>
      </c>
      <c r="AG43">
        <f t="shared" si="64"/>
        <v>44.800000000000004</v>
      </c>
      <c r="AH43">
        <f t="shared" si="65"/>
        <v>4.4207151690768542</v>
      </c>
      <c r="AI43">
        <f t="shared" si="66"/>
        <v>22.5</v>
      </c>
      <c r="AJ43">
        <v>20</v>
      </c>
      <c r="AK43">
        <v>454</v>
      </c>
      <c r="AL43">
        <f t="shared" si="67"/>
        <v>1.5712682379349044E-2</v>
      </c>
      <c r="AM43">
        <f t="shared" si="13"/>
        <v>1.9797631458736697E-2</v>
      </c>
      <c r="AN43">
        <f t="shared" si="14"/>
        <v>0.17328882482962119</v>
      </c>
      <c r="AO43">
        <f t="shared" si="15"/>
        <v>1</v>
      </c>
      <c r="AP43">
        <f t="shared" si="16"/>
        <v>1.5838105166989358E-2</v>
      </c>
      <c r="AQ43">
        <f t="shared" si="17"/>
        <v>6.9771388400834177E-4</v>
      </c>
      <c r="AR43">
        <f t="shared" si="68"/>
        <v>3.4536837258412922</v>
      </c>
      <c r="AT43">
        <v>1</v>
      </c>
      <c r="AU43" s="184">
        <f>'Files A-HS'!AB43</f>
        <v>0</v>
      </c>
      <c r="AV43" s="180">
        <f t="shared" si="60"/>
        <v>26.252800000000001</v>
      </c>
      <c r="AW43" s="180">
        <f t="shared" si="61"/>
        <v>7.9744000000000002</v>
      </c>
      <c r="AX43" s="180">
        <f t="shared" si="20"/>
        <v>34.227200000000003</v>
      </c>
      <c r="AY43" s="180">
        <f>N43+N42/2</f>
        <v>124.55000000000001</v>
      </c>
      <c r="AZ43" s="180">
        <f>(AV43+AW43)+(AV42+AW42)/2</f>
        <v>95.156200000000013</v>
      </c>
      <c r="BA43" s="185">
        <f>AY43/AZ43</f>
        <v>1.3089005235602094</v>
      </c>
      <c r="BB43" s="187"/>
      <c r="BC43" s="180">
        <f>BB43+BB42/2</f>
        <v>0</v>
      </c>
      <c r="BD43" s="185">
        <f>BC43/AZ43</f>
        <v>0</v>
      </c>
      <c r="BE43" s="187">
        <v>84.9</v>
      </c>
      <c r="BF43" s="180">
        <f>BE43+BE42/2</f>
        <v>169.8</v>
      </c>
      <c r="BG43" s="185">
        <f>BF43/$AY43</f>
        <v>1.3633079084704938</v>
      </c>
      <c r="BH43" s="185">
        <f>BE43/$AY43</f>
        <v>0.68165395423524688</v>
      </c>
      <c r="BI43" s="188">
        <f>1.15*AY43/2</f>
        <v>71.616250000000008</v>
      </c>
      <c r="BJ43" s="76" t="str">
        <f t="shared" ref="BJ43" si="82">IF(BE43&gt;=BI43,"OK","Pbm")</f>
        <v>OK</v>
      </c>
    </row>
    <row r="44" spans="1:62" s="44" customFormat="1" ht="15" thickBot="1" x14ac:dyDescent="0.4">
      <c r="A44" s="43"/>
      <c r="B44" s="65"/>
      <c r="C44" s="57"/>
      <c r="D44" s="57"/>
      <c r="E44" s="86"/>
      <c r="F44" s="65"/>
      <c r="G44" s="97"/>
      <c r="H44" s="65"/>
      <c r="I44" s="97"/>
      <c r="J44" s="65"/>
      <c r="K44" s="61"/>
      <c r="L44" s="91">
        <f>'Files A'!L44</f>
        <v>0</v>
      </c>
      <c r="M44" s="58" t="e">
        <f t="shared" si="6"/>
        <v>#DIV/0!</v>
      </c>
      <c r="N44" s="58">
        <f t="shared" si="44"/>
        <v>0</v>
      </c>
      <c r="O44" s="70" t="e">
        <f t="shared" si="8"/>
        <v>#DIV/0!</v>
      </c>
      <c r="P44" s="59" t="e">
        <f t="shared" si="9"/>
        <v>#DIV/0!</v>
      </c>
      <c r="Q44" s="60" t="e">
        <f t="shared" si="10"/>
        <v>#DIV/0!</v>
      </c>
      <c r="R44" s="223"/>
      <c r="S44" s="224"/>
      <c r="T44" s="133"/>
      <c r="U44" s="131"/>
      <c r="V44" s="91">
        <v>0</v>
      </c>
      <c r="W44" s="70">
        <f t="shared" si="11"/>
        <v>0</v>
      </c>
      <c r="X44" s="82"/>
      <c r="Y44" s="82"/>
      <c r="Z44" s="82"/>
      <c r="AA44" s="142"/>
      <c r="AB44" s="82"/>
      <c r="AC44" s="82"/>
      <c r="AD44" s="51"/>
      <c r="AE44"/>
      <c r="AF44">
        <f t="shared" si="63"/>
        <v>1.1000000000000001</v>
      </c>
      <c r="AG44">
        <f t="shared" si="64"/>
        <v>0</v>
      </c>
      <c r="AH44" t="e">
        <f t="shared" si="65"/>
        <v>#DIV/0!</v>
      </c>
      <c r="AI44">
        <f t="shared" si="66"/>
        <v>-0.5</v>
      </c>
      <c r="AJ44">
        <v>20</v>
      </c>
      <c r="AK44">
        <v>454</v>
      </c>
      <c r="AL44" t="e">
        <f t="shared" si="67"/>
        <v>#DIV/0!</v>
      </c>
      <c r="AM44" t="e">
        <f t="shared" si="13"/>
        <v>#DIV/0!</v>
      </c>
      <c r="AN44" t="e">
        <f t="shared" si="14"/>
        <v>#DIV/0!</v>
      </c>
      <c r="AO44" t="e">
        <f t="shared" si="15"/>
        <v>#DIV/0!</v>
      </c>
      <c r="AP44" t="e">
        <f t="shared" si="16"/>
        <v>#DIV/0!</v>
      </c>
      <c r="AQ44" t="e">
        <f t="shared" si="17"/>
        <v>#DIV/0!</v>
      </c>
      <c r="AR44" t="e">
        <f t="shared" si="68"/>
        <v>#DIV/0!</v>
      </c>
      <c r="AX44" s="44">
        <f t="shared" si="20"/>
        <v>0</v>
      </c>
    </row>
    <row r="45" spans="1:62" x14ac:dyDescent="0.35">
      <c r="A45" s="208" t="s">
        <v>41</v>
      </c>
      <c r="B45" s="64" t="s">
        <v>2</v>
      </c>
      <c r="C45" s="10">
        <v>2.2000000000000002</v>
      </c>
      <c r="D45" s="10">
        <v>26</v>
      </c>
      <c r="E45" s="85">
        <v>3</v>
      </c>
      <c r="F45" s="64" t="s">
        <v>23</v>
      </c>
      <c r="G45" s="96">
        <v>5.6539999999999999</v>
      </c>
      <c r="H45" s="64" t="s">
        <v>23</v>
      </c>
      <c r="I45" s="96">
        <v>5.6539999999999999</v>
      </c>
      <c r="J45" s="64" t="s">
        <v>24</v>
      </c>
      <c r="K45" s="27" t="s">
        <v>24</v>
      </c>
      <c r="L45" s="89">
        <f>'Files A'!L45</f>
        <v>33</v>
      </c>
      <c r="M45" s="32">
        <f t="shared" si="6"/>
        <v>3.2548344913510889</v>
      </c>
      <c r="N45" s="32">
        <f t="shared" si="44"/>
        <v>42.24</v>
      </c>
      <c r="O45" s="69">
        <f t="shared" si="8"/>
        <v>4.1661881489293942</v>
      </c>
      <c r="P45" s="11">
        <f t="shared" si="9"/>
        <v>1.3571158569621817</v>
      </c>
      <c r="Q45" s="37">
        <f t="shared" si="10"/>
        <v>1.3571158569621817</v>
      </c>
      <c r="R45" s="153"/>
      <c r="S45" s="154"/>
      <c r="T45" s="258" t="s">
        <v>41</v>
      </c>
      <c r="U45" s="130" t="s">
        <v>2</v>
      </c>
      <c r="V45" s="89" t="s">
        <v>134</v>
      </c>
      <c r="W45" s="69">
        <f t="shared" si="11"/>
        <v>5.6539999999999999</v>
      </c>
      <c r="X45" s="79">
        <f>W45+W46/2</f>
        <v>11.297000000000001</v>
      </c>
      <c r="Y45" s="79">
        <f>O45+O46/2</f>
        <v>14.533784048065129</v>
      </c>
      <c r="Z45" s="80">
        <f>X45/Y45</f>
        <v>0.77729240799500943</v>
      </c>
      <c r="AA45" s="141">
        <v>1</v>
      </c>
      <c r="AB45" s="79">
        <f t="shared" si="23"/>
        <v>3.1889655172413791</v>
      </c>
      <c r="AC45" s="79">
        <f>X45+AB45+AB46/2</f>
        <v>16.025438620689656</v>
      </c>
      <c r="AD45" s="108">
        <f>AC45/Y45</f>
        <v>1.1026335995974228</v>
      </c>
      <c r="AE45">
        <v>1</v>
      </c>
      <c r="AF45">
        <f t="shared" si="63"/>
        <v>1.28</v>
      </c>
      <c r="AG45">
        <f t="shared" si="64"/>
        <v>42.24</v>
      </c>
      <c r="AH45">
        <f t="shared" si="65"/>
        <v>4.1661881489293942</v>
      </c>
      <c r="AI45">
        <f t="shared" si="66"/>
        <v>22.5</v>
      </c>
      <c r="AJ45">
        <v>20</v>
      </c>
      <c r="AK45">
        <v>454</v>
      </c>
      <c r="AL45">
        <f t="shared" si="67"/>
        <v>1.4814814814814812E-2</v>
      </c>
      <c r="AM45">
        <f t="shared" si="13"/>
        <v>1.8657763372138814E-2</v>
      </c>
      <c r="AN45">
        <f t="shared" si="14"/>
        <v>0.18408947308906629</v>
      </c>
      <c r="AO45">
        <f t="shared" si="15"/>
        <v>1</v>
      </c>
      <c r="AP45">
        <f t="shared" si="16"/>
        <v>1.4926210697711051E-2</v>
      </c>
      <c r="AQ45">
        <f t="shared" si="17"/>
        <v>6.5754232148506838E-4</v>
      </c>
      <c r="AR45">
        <f t="shared" si="68"/>
        <v>3.2548344913510889</v>
      </c>
      <c r="AS45" t="str">
        <f>IF((0.63*Y45-X45)&lt;=0,"",0.63*Y45-X45)</f>
        <v/>
      </c>
      <c r="AT45">
        <v>2</v>
      </c>
      <c r="AU45" s="184">
        <f>'Files A-HS'!AB45</f>
        <v>0</v>
      </c>
      <c r="AV45" s="180">
        <f t="shared" ref="AV45:AV55" si="83">N45*$AV$1</f>
        <v>24.75264</v>
      </c>
      <c r="AW45" s="180">
        <f t="shared" ref="AW45:AW55" si="84">N45*$AW$1</f>
        <v>7.5187200000000001</v>
      </c>
      <c r="AX45" s="180">
        <f t="shared" si="20"/>
        <v>32.271360000000001</v>
      </c>
      <c r="AY45" s="180">
        <f>N45+N46/2</f>
        <v>124.74000000000001</v>
      </c>
      <c r="AZ45" s="180">
        <f>(AV45+AW45)+(AV46+AW46)/2</f>
        <v>95.301360000000003</v>
      </c>
      <c r="BA45" s="185">
        <f>AY45/AZ45</f>
        <v>1.3089005235602096</v>
      </c>
      <c r="BB45" s="187"/>
      <c r="BC45" s="180">
        <f>BB45+BB46/2</f>
        <v>0</v>
      </c>
      <c r="BD45" s="185">
        <f>BC45/AZ45</f>
        <v>0</v>
      </c>
      <c r="BE45" s="187">
        <v>84.9</v>
      </c>
      <c r="BF45" s="180">
        <f>BE45+BE46/2</f>
        <v>152.60000000000002</v>
      </c>
      <c r="BG45" s="185">
        <f>BF45/$AY45</f>
        <v>1.22334455667789</v>
      </c>
      <c r="BH45" s="185">
        <f>BE45/$AY45</f>
        <v>0.68061568061568056</v>
      </c>
      <c r="BI45" s="188">
        <f>1.15*AY45/2</f>
        <v>71.725499999999997</v>
      </c>
      <c r="BJ45" s="76" t="str">
        <f>IF(BE45&gt;=BI45,"OK","Pbm")</f>
        <v>OK</v>
      </c>
    </row>
    <row r="46" spans="1:62" x14ac:dyDescent="0.35">
      <c r="A46" s="244"/>
      <c r="B46" s="63" t="s">
        <v>3</v>
      </c>
      <c r="C46" s="16">
        <v>2.2000000000000002</v>
      </c>
      <c r="D46" s="16">
        <v>25</v>
      </c>
      <c r="E46" s="84">
        <v>6</v>
      </c>
      <c r="F46" s="94" t="s">
        <v>81</v>
      </c>
      <c r="G46" s="95">
        <v>18.981000000000002</v>
      </c>
      <c r="H46" s="94" t="s">
        <v>81</v>
      </c>
      <c r="I46" s="95">
        <v>18.981000000000002</v>
      </c>
      <c r="J46" s="63" t="s">
        <v>30</v>
      </c>
      <c r="K46" s="95">
        <v>11.286</v>
      </c>
      <c r="L46" s="90">
        <f>'Files A'!L46</f>
        <v>150</v>
      </c>
      <c r="M46" s="34">
        <f t="shared" si="6"/>
        <v>18.850174362064969</v>
      </c>
      <c r="N46" s="34">
        <f t="shared" si="44"/>
        <v>165</v>
      </c>
      <c r="O46" s="68">
        <f t="shared" si="8"/>
        <v>20.735191798271469</v>
      </c>
      <c r="P46" s="17">
        <f t="shared" si="9"/>
        <v>0.91540026177053735</v>
      </c>
      <c r="Q46" s="40">
        <f t="shared" si="10"/>
        <v>0.91540026177053735</v>
      </c>
      <c r="R46" s="36">
        <f>K46/O46</f>
        <v>0.54429204753923832</v>
      </c>
      <c r="S46" s="40" t="s">
        <v>156</v>
      </c>
      <c r="T46" s="259"/>
      <c r="U46" s="129" t="s">
        <v>3</v>
      </c>
      <c r="V46" s="90" t="s">
        <v>135</v>
      </c>
      <c r="W46" s="68">
        <f t="shared" si="11"/>
        <v>11.286</v>
      </c>
      <c r="X46" s="81"/>
      <c r="Y46" s="81"/>
      <c r="Z46" s="81"/>
      <c r="AA46" s="141">
        <v>0</v>
      </c>
      <c r="AB46" s="79">
        <f t="shared" si="23"/>
        <v>3.0789462068965516</v>
      </c>
      <c r="AC46" s="81"/>
      <c r="AD46" s="107"/>
      <c r="AE46">
        <v>0</v>
      </c>
      <c r="AF46">
        <f t="shared" si="63"/>
        <v>1.1000000000000001</v>
      </c>
      <c r="AG46">
        <f t="shared" si="64"/>
        <v>165</v>
      </c>
      <c r="AH46">
        <f t="shared" si="65"/>
        <v>20.735191798271469</v>
      </c>
      <c r="AI46">
        <f t="shared" si="66"/>
        <v>18.5</v>
      </c>
      <c r="AJ46">
        <v>20</v>
      </c>
      <c r="AK46">
        <v>454</v>
      </c>
      <c r="AL46">
        <f t="shared" si="67"/>
        <v>9.960820771631583E-2</v>
      </c>
      <c r="AM46">
        <f t="shared" si="13"/>
        <v>0.13141859890014582</v>
      </c>
      <c r="AN46">
        <f t="shared" si="14"/>
        <v>2.3132455598308135E-2</v>
      </c>
      <c r="AO46">
        <f t="shared" si="15"/>
        <v>1</v>
      </c>
      <c r="AP46">
        <f t="shared" si="16"/>
        <v>0.10513487912011665</v>
      </c>
      <c r="AQ46">
        <f t="shared" si="17"/>
        <v>4.6314924722518349E-3</v>
      </c>
      <c r="AR46">
        <f t="shared" si="68"/>
        <v>18.850174362064969</v>
      </c>
      <c r="AT46">
        <v>0</v>
      </c>
      <c r="AU46" s="79">
        <f>'Files A-HS'!AB46</f>
        <v>3.0789462068965516</v>
      </c>
      <c r="AV46" s="179">
        <f t="shared" si="83"/>
        <v>96.69</v>
      </c>
      <c r="AW46" s="179">
        <f t="shared" si="84"/>
        <v>29.369999999999997</v>
      </c>
      <c r="AX46" s="179">
        <f t="shared" si="20"/>
        <v>126.06</v>
      </c>
      <c r="AY46" s="179"/>
      <c r="AZ46" s="179"/>
      <c r="BA46" s="179"/>
      <c r="BB46" s="187"/>
      <c r="BC46" s="179"/>
      <c r="BD46" s="179"/>
      <c r="BE46" s="187">
        <v>135.4</v>
      </c>
      <c r="BF46" s="179"/>
      <c r="BG46" s="179"/>
      <c r="BH46" s="179"/>
      <c r="BI46" s="189">
        <f>2*MIN(BE45,BE47)</f>
        <v>169.8</v>
      </c>
      <c r="BJ46" s="76" t="str">
        <f>IF(BE46&lt;=BI46,"OK","Pbm")</f>
        <v>OK</v>
      </c>
    </row>
    <row r="47" spans="1:62" x14ac:dyDescent="0.35">
      <c r="A47" s="209"/>
      <c r="B47" s="64" t="s">
        <v>4</v>
      </c>
      <c r="C47" s="10">
        <v>2.2000000000000002</v>
      </c>
      <c r="D47" s="10">
        <v>23.5</v>
      </c>
      <c r="E47" s="85">
        <v>3</v>
      </c>
      <c r="F47" s="64" t="s">
        <v>39</v>
      </c>
      <c r="G47" s="96">
        <v>8.4700000000000006</v>
      </c>
      <c r="H47" s="64" t="s">
        <v>39</v>
      </c>
      <c r="I47" s="96">
        <v>8.4700000000000006</v>
      </c>
      <c r="J47" s="64" t="s">
        <v>24</v>
      </c>
      <c r="K47" s="27" t="s">
        <v>24</v>
      </c>
      <c r="L47" s="89">
        <f>'Files A'!L47</f>
        <v>87</v>
      </c>
      <c r="M47" s="32">
        <f t="shared" si="6"/>
        <v>9.8307968501155898</v>
      </c>
      <c r="N47" s="32">
        <f t="shared" si="44"/>
        <v>111.36</v>
      </c>
      <c r="O47" s="69">
        <f t="shared" si="8"/>
        <v>12.583419968147956</v>
      </c>
      <c r="P47" s="11">
        <f t="shared" si="9"/>
        <v>0.67310794851001277</v>
      </c>
      <c r="Q47" s="37">
        <f t="shared" si="10"/>
        <v>0.67310794851001277</v>
      </c>
      <c r="R47" s="153"/>
      <c r="S47" s="154"/>
      <c r="T47" s="259"/>
      <c r="U47" s="130" t="s">
        <v>4</v>
      </c>
      <c r="V47" s="89" t="s">
        <v>134</v>
      </c>
      <c r="W47" s="69">
        <f t="shared" si="11"/>
        <v>8.4700000000000006</v>
      </c>
      <c r="X47" s="79">
        <f>W47+(W48+W46)/2</f>
        <v>20.578000000000003</v>
      </c>
      <c r="Y47" s="79">
        <f>O47+(O48+O46)/2</f>
        <v>32.953479708216761</v>
      </c>
      <c r="Z47" s="80">
        <f>X47/Y47</f>
        <v>0.62445605690827843</v>
      </c>
      <c r="AA47" s="141">
        <v>3</v>
      </c>
      <c r="AB47" s="79">
        <f t="shared" si="23"/>
        <v>9.5668965517241382</v>
      </c>
      <c r="AC47" s="79">
        <f>X47+AB47+(AB46+AB48)/2</f>
        <v>38.062300689655174</v>
      </c>
      <c r="AD47" s="108">
        <f>AC47/Y47</f>
        <v>1.1550313055456951</v>
      </c>
      <c r="AE47">
        <v>1</v>
      </c>
      <c r="AF47">
        <f t="shared" si="63"/>
        <v>1.28</v>
      </c>
      <c r="AG47">
        <f t="shared" si="64"/>
        <v>111.36</v>
      </c>
      <c r="AH47">
        <f t="shared" si="65"/>
        <v>12.583419968147956</v>
      </c>
      <c r="AI47">
        <f t="shared" si="66"/>
        <v>20</v>
      </c>
      <c r="AJ47">
        <v>20</v>
      </c>
      <c r="AK47">
        <v>454</v>
      </c>
      <c r="AL47">
        <f t="shared" si="67"/>
        <v>4.9431818181818181E-2</v>
      </c>
      <c r="AM47">
        <f t="shared" si="13"/>
        <v>6.3397468323188599E-2</v>
      </c>
      <c r="AN47">
        <f t="shared" si="14"/>
        <v>5.1707251844153229E-2</v>
      </c>
      <c r="AO47">
        <f t="shared" si="15"/>
        <v>1</v>
      </c>
      <c r="AP47">
        <f t="shared" si="16"/>
        <v>5.0717974658550879E-2</v>
      </c>
      <c r="AQ47">
        <f t="shared" si="17"/>
        <v>2.2342720113899066E-3</v>
      </c>
      <c r="AR47">
        <f t="shared" si="68"/>
        <v>9.8307968501155898</v>
      </c>
      <c r="AS47">
        <f>IF((0.63*Y47-X47)&lt;=0,"",0.63*Y47-X47)</f>
        <v>0.18269221617655518</v>
      </c>
      <c r="AT47">
        <v>3</v>
      </c>
      <c r="AU47" s="184">
        <f>'Files A-HS'!AB47</f>
        <v>0</v>
      </c>
      <c r="AV47" s="180">
        <f t="shared" si="83"/>
        <v>65.256959999999992</v>
      </c>
      <c r="AW47" s="180">
        <f t="shared" si="84"/>
        <v>19.82208</v>
      </c>
      <c r="AX47" s="180">
        <f t="shared" si="20"/>
        <v>85.079039999999992</v>
      </c>
      <c r="AY47" s="180">
        <f>N47+(N46+N48)/2</f>
        <v>273.61</v>
      </c>
      <c r="AZ47" s="180">
        <f>(AV47+AW47)+(AV48+AW48+AV46+AW46)/2</f>
        <v>209.03804</v>
      </c>
      <c r="BA47" s="185">
        <f>AY47/AZ47</f>
        <v>1.3089005235602096</v>
      </c>
      <c r="BB47" s="187"/>
      <c r="BC47" s="180">
        <f>BB47+(BB46+BB48)/2</f>
        <v>0</v>
      </c>
      <c r="BD47" s="185">
        <f>BC47/AZ47</f>
        <v>0</v>
      </c>
      <c r="BE47" s="187">
        <v>151.69999999999999</v>
      </c>
      <c r="BF47" s="180">
        <f>BE47+(BE46+BE48)/2</f>
        <v>305.14999999999998</v>
      </c>
      <c r="BG47" s="185">
        <f>BF47/$AY47</f>
        <v>1.1152735645626985</v>
      </c>
      <c r="BH47" s="185">
        <f>BE47/$AY47</f>
        <v>0.55443879975147103</v>
      </c>
      <c r="BI47" s="188">
        <f>1.1*AY47/3</f>
        <v>100.32366666666668</v>
      </c>
      <c r="BJ47" s="76" t="str">
        <f t="shared" ref="BJ47" si="85">IF(BE47&gt;=BI47,"OK","Pbm")</f>
        <v>OK</v>
      </c>
    </row>
    <row r="48" spans="1:62" x14ac:dyDescent="0.35">
      <c r="A48" s="244"/>
      <c r="B48" s="63" t="s">
        <v>5</v>
      </c>
      <c r="C48" s="16">
        <v>2.2000000000000002</v>
      </c>
      <c r="D48" s="16">
        <v>22</v>
      </c>
      <c r="E48" s="84">
        <v>3</v>
      </c>
      <c r="F48" s="63" t="s">
        <v>42</v>
      </c>
      <c r="G48" s="95">
        <v>12.93</v>
      </c>
      <c r="H48" s="63" t="s">
        <v>43</v>
      </c>
      <c r="I48" s="95">
        <v>12.93</v>
      </c>
      <c r="J48" s="63" t="s">
        <v>24</v>
      </c>
      <c r="K48" s="49" t="s">
        <v>24</v>
      </c>
      <c r="L48" s="90">
        <f>'Files A'!L48</f>
        <v>145</v>
      </c>
      <c r="M48" s="34">
        <f t="shared" si="6"/>
        <v>18.186297892605587</v>
      </c>
      <c r="N48" s="34">
        <f t="shared" si="44"/>
        <v>159.5</v>
      </c>
      <c r="O48" s="68">
        <f t="shared" si="8"/>
        <v>20.004927681866146</v>
      </c>
      <c r="P48" s="17">
        <f t="shared" si="9"/>
        <v>0.64634075191987062</v>
      </c>
      <c r="Q48" s="40">
        <f t="shared" si="10"/>
        <v>0.64634075191987062</v>
      </c>
      <c r="R48" s="174"/>
      <c r="S48" s="175"/>
      <c r="T48" s="259"/>
      <c r="U48" s="129" t="s">
        <v>5</v>
      </c>
      <c r="V48" s="90" t="s">
        <v>134</v>
      </c>
      <c r="W48" s="68">
        <f t="shared" si="11"/>
        <v>12.93</v>
      </c>
      <c r="X48" s="81"/>
      <c r="Y48" s="81"/>
      <c r="Z48" s="81"/>
      <c r="AA48" s="141">
        <v>4</v>
      </c>
      <c r="AB48" s="79">
        <f t="shared" si="23"/>
        <v>12.755862068965516</v>
      </c>
      <c r="AC48" s="81"/>
      <c r="AD48" s="107"/>
      <c r="AE48">
        <v>0</v>
      </c>
      <c r="AF48">
        <f t="shared" si="63"/>
        <v>1.1000000000000001</v>
      </c>
      <c r="AG48">
        <f t="shared" si="64"/>
        <v>159.5</v>
      </c>
      <c r="AH48">
        <f t="shared" si="65"/>
        <v>20.004927681866146</v>
      </c>
      <c r="AI48">
        <f t="shared" si="66"/>
        <v>18.5</v>
      </c>
      <c r="AJ48">
        <v>20</v>
      </c>
      <c r="AK48">
        <v>454</v>
      </c>
      <c r="AL48">
        <f t="shared" si="67"/>
        <v>9.6287934125771968E-2</v>
      </c>
      <c r="AM48">
        <f t="shared" si="13"/>
        <v>0.1267902217942711</v>
      </c>
      <c r="AN48">
        <f t="shared" si="14"/>
        <v>2.4104652397241442E-2</v>
      </c>
      <c r="AO48">
        <f t="shared" si="15"/>
        <v>1</v>
      </c>
      <c r="AP48">
        <f t="shared" si="16"/>
        <v>0.10143217743541688</v>
      </c>
      <c r="AQ48">
        <f t="shared" si="17"/>
        <v>4.4683778605910524E-3</v>
      </c>
      <c r="AR48">
        <f t="shared" si="68"/>
        <v>18.186297892605587</v>
      </c>
      <c r="AT48">
        <v>4</v>
      </c>
      <c r="AU48" s="79">
        <f>'Files A-HS'!AB48</f>
        <v>0</v>
      </c>
      <c r="AV48" s="179">
        <f t="shared" si="83"/>
        <v>93.466999999999999</v>
      </c>
      <c r="AW48" s="179">
        <f t="shared" si="84"/>
        <v>28.390999999999998</v>
      </c>
      <c r="AX48" s="179">
        <f t="shared" si="20"/>
        <v>121.858</v>
      </c>
      <c r="AY48" s="179"/>
      <c r="AZ48" s="179"/>
      <c r="BA48" s="179"/>
      <c r="BB48" s="187"/>
      <c r="BC48" s="179"/>
      <c r="BD48" s="179"/>
      <c r="BE48" s="187">
        <v>171.5</v>
      </c>
      <c r="BF48" s="179"/>
      <c r="BG48" s="179"/>
      <c r="BH48" s="179"/>
      <c r="BI48" s="189">
        <f>2*MIN(BE47,BE49)</f>
        <v>173.4</v>
      </c>
      <c r="BJ48" s="76" t="str">
        <f t="shared" ref="BJ48" si="86">IF(BE48&lt;=BI48,"OK","Pbm")</f>
        <v>OK</v>
      </c>
    </row>
    <row r="49" spans="1:62" x14ac:dyDescent="0.35">
      <c r="A49" s="209"/>
      <c r="B49" s="64" t="s">
        <v>6</v>
      </c>
      <c r="C49" s="10">
        <v>2.2000000000000002</v>
      </c>
      <c r="D49" s="10">
        <v>23.5</v>
      </c>
      <c r="E49" s="85">
        <v>3</v>
      </c>
      <c r="F49" s="64" t="s">
        <v>23</v>
      </c>
      <c r="G49" s="96">
        <v>2.8159999999999998</v>
      </c>
      <c r="H49" s="64" t="s">
        <v>23</v>
      </c>
      <c r="I49" s="96">
        <v>2.8159999999999998</v>
      </c>
      <c r="J49" s="64" t="s">
        <v>24</v>
      </c>
      <c r="K49" s="27" t="s">
        <v>24</v>
      </c>
      <c r="L49" s="89">
        <f>'Files A'!L49</f>
        <v>2.8</v>
      </c>
      <c r="M49" s="32">
        <f t="shared" si="6"/>
        <v>0.30861572942488796</v>
      </c>
      <c r="N49" s="32">
        <f t="shared" si="44"/>
        <v>3.5839999999999996</v>
      </c>
      <c r="O49" s="69">
        <f t="shared" si="8"/>
        <v>0.39502813366385658</v>
      </c>
      <c r="P49" s="11">
        <f t="shared" si="9"/>
        <v>7.1286061928850719</v>
      </c>
      <c r="Q49" s="37">
        <f t="shared" si="10"/>
        <v>7.1286061928850719</v>
      </c>
      <c r="R49" s="174"/>
      <c r="S49" s="175"/>
      <c r="T49" s="259"/>
      <c r="U49" s="130" t="s">
        <v>6</v>
      </c>
      <c r="V49" s="89" t="s">
        <v>134</v>
      </c>
      <c r="W49" s="69">
        <f t="shared" si="11"/>
        <v>2.8159999999999998</v>
      </c>
      <c r="X49" s="79">
        <f>W49+(W50+W48)/2</f>
        <v>15.745999999999999</v>
      </c>
      <c r="Y49" s="79">
        <f>O49+(O50+O48)/2</f>
        <v>12.381979605668128</v>
      </c>
      <c r="Z49" s="80">
        <f>X49/Y49</f>
        <v>1.2716867981911322</v>
      </c>
      <c r="AA49" s="141">
        <v>3</v>
      </c>
      <c r="AB49" s="79">
        <f t="shared" si="23"/>
        <v>9.5668965517241382</v>
      </c>
      <c r="AC49" s="79">
        <f>X49+AB49+(AB48+AB50)/2</f>
        <v>31.690827586206893</v>
      </c>
      <c r="AD49" s="108">
        <f>AC49/Y49</f>
        <v>2.5594314152883686</v>
      </c>
      <c r="AE49">
        <v>1</v>
      </c>
      <c r="AF49">
        <f t="shared" si="63"/>
        <v>1.28</v>
      </c>
      <c r="AG49">
        <f t="shared" si="64"/>
        <v>3.5839999999999996</v>
      </c>
      <c r="AH49">
        <f t="shared" si="65"/>
        <v>0.39502813366385658</v>
      </c>
      <c r="AI49">
        <f t="shared" si="66"/>
        <v>20</v>
      </c>
      <c r="AJ49">
        <v>20</v>
      </c>
      <c r="AK49">
        <v>454</v>
      </c>
      <c r="AL49">
        <f t="shared" si="67"/>
        <v>1.590909090909091E-3</v>
      </c>
      <c r="AM49">
        <f t="shared" si="13"/>
        <v>1.9902207550979989E-3</v>
      </c>
      <c r="AN49">
        <f t="shared" si="14"/>
        <v>1.7550988845883879</v>
      </c>
      <c r="AO49">
        <f t="shared" si="15"/>
        <v>1</v>
      </c>
      <c r="AP49">
        <f t="shared" si="16"/>
        <v>1.5921766040783991E-3</v>
      </c>
      <c r="AQ49">
        <f t="shared" si="17"/>
        <v>7.0139938505656355E-5</v>
      </c>
      <c r="AR49">
        <f t="shared" si="68"/>
        <v>0.30861572942488796</v>
      </c>
      <c r="AS49" t="str">
        <f>IF((0.63*Y49-X49)&lt;=0,"",0.63*Y49-X49)</f>
        <v/>
      </c>
      <c r="AT49">
        <v>3</v>
      </c>
      <c r="AU49" s="184">
        <f>'Files A-HS'!AB49</f>
        <v>0</v>
      </c>
      <c r="AV49" s="180">
        <f t="shared" si="83"/>
        <v>2.1002239999999999</v>
      </c>
      <c r="AW49" s="180">
        <f t="shared" si="84"/>
        <v>0.63795199999999985</v>
      </c>
      <c r="AX49" s="180">
        <f t="shared" si="20"/>
        <v>2.7381759999999997</v>
      </c>
      <c r="AY49" s="180">
        <f t="shared" ref="AY49" si="87">N49+(N48+N50)/2</f>
        <v>99.834000000000003</v>
      </c>
      <c r="AZ49" s="180">
        <f>(AV49+AW49)+(AV50+AW50+AV48+AW48)/2</f>
        <v>76.273175999999992</v>
      </c>
      <c r="BA49" s="185">
        <f>AY49/AZ49</f>
        <v>1.3089005235602096</v>
      </c>
      <c r="BB49" s="187"/>
      <c r="BC49" s="180">
        <f>BB49+(BB48+BB50)/2</f>
        <v>0</v>
      </c>
      <c r="BD49" s="185">
        <f>BC49/AZ49</f>
        <v>0</v>
      </c>
      <c r="BE49" s="187">
        <v>86.7</v>
      </c>
      <c r="BF49" s="180">
        <f t="shared" ref="BF49" si="88">BE49+(BE48+BE50)/2</f>
        <v>199.15</v>
      </c>
      <c r="BG49" s="185">
        <f>BF49/$AY49</f>
        <v>1.9948113869022577</v>
      </c>
      <c r="BH49" s="185">
        <f>BE49/$AY49</f>
        <v>0.86844161307770895</v>
      </c>
      <c r="BI49" s="188">
        <f>1.1*AY49/3</f>
        <v>36.605800000000002</v>
      </c>
      <c r="BJ49" s="76" t="str">
        <f t="shared" ref="BJ49" si="89">IF(BE49&gt;=BI49,"OK","Pbm")</f>
        <v>OK</v>
      </c>
    </row>
    <row r="50" spans="1:62" x14ac:dyDescent="0.35">
      <c r="A50" s="244"/>
      <c r="B50" s="63" t="s">
        <v>7</v>
      </c>
      <c r="C50" s="16">
        <v>2.2000000000000002</v>
      </c>
      <c r="D50" s="16">
        <v>25</v>
      </c>
      <c r="E50" s="84">
        <v>6</v>
      </c>
      <c r="F50" s="63" t="s">
        <v>42</v>
      </c>
      <c r="G50" s="95">
        <v>12.93</v>
      </c>
      <c r="H50" s="63" t="s">
        <v>44</v>
      </c>
      <c r="I50" s="95">
        <v>12.93</v>
      </c>
      <c r="J50" s="63" t="s">
        <v>24</v>
      </c>
      <c r="K50" s="49" t="s">
        <v>24</v>
      </c>
      <c r="L50" s="90">
        <f>'Files A'!L50</f>
        <v>30</v>
      </c>
      <c r="M50" s="34">
        <f t="shared" si="6"/>
        <v>3.6081593292203622</v>
      </c>
      <c r="N50" s="34">
        <f t="shared" si="44"/>
        <v>33</v>
      </c>
      <c r="O50" s="68">
        <f t="shared" si="8"/>
        <v>3.9689752621423988</v>
      </c>
      <c r="P50" s="17">
        <f t="shared" si="9"/>
        <v>3.2577678483741828</v>
      </c>
      <c r="Q50" s="40">
        <f t="shared" si="10"/>
        <v>3.2577678483741828</v>
      </c>
      <c r="R50" s="174"/>
      <c r="S50" s="175"/>
      <c r="T50" s="259"/>
      <c r="U50" s="129" t="s">
        <v>7</v>
      </c>
      <c r="V50" s="90" t="s">
        <v>134</v>
      </c>
      <c r="W50" s="68">
        <f t="shared" si="11"/>
        <v>12.93</v>
      </c>
      <c r="X50" s="81"/>
      <c r="Y50" s="81"/>
      <c r="Z50" s="81"/>
      <c r="AA50" s="141">
        <v>0</v>
      </c>
      <c r="AB50" s="79">
        <f t="shared" si="23"/>
        <v>0</v>
      </c>
      <c r="AC50" s="81"/>
      <c r="AD50" s="107"/>
      <c r="AE50">
        <v>0</v>
      </c>
      <c r="AF50">
        <f t="shared" si="63"/>
        <v>1.1000000000000001</v>
      </c>
      <c r="AG50">
        <f t="shared" si="64"/>
        <v>33</v>
      </c>
      <c r="AH50">
        <f t="shared" si="65"/>
        <v>3.9689752621423988</v>
      </c>
      <c r="AI50">
        <f t="shared" si="66"/>
        <v>18.5</v>
      </c>
      <c r="AJ50">
        <v>20</v>
      </c>
      <c r="AK50">
        <v>454</v>
      </c>
      <c r="AL50">
        <f t="shared" si="67"/>
        <v>1.9921641543263164E-2</v>
      </c>
      <c r="AM50">
        <f t="shared" si="13"/>
        <v>2.5155164856665302E-2</v>
      </c>
      <c r="AN50">
        <f t="shared" si="14"/>
        <v>0.13563643659038133</v>
      </c>
      <c r="AO50">
        <f t="shared" si="15"/>
        <v>1</v>
      </c>
      <c r="AP50">
        <f t="shared" si="16"/>
        <v>2.0124131885332242E-2</v>
      </c>
      <c r="AQ50">
        <f t="shared" si="17"/>
        <v>8.8652563371507671E-4</v>
      </c>
      <c r="AR50">
        <f t="shared" si="68"/>
        <v>3.6081593292203622</v>
      </c>
      <c r="AT50">
        <v>4</v>
      </c>
      <c r="AU50" s="79">
        <f>'Files A-HS'!AB50</f>
        <v>0</v>
      </c>
      <c r="AV50" s="179">
        <f t="shared" si="83"/>
        <v>19.337999999999997</v>
      </c>
      <c r="AW50" s="179">
        <f t="shared" si="84"/>
        <v>5.8739999999999997</v>
      </c>
      <c r="AX50" s="179">
        <f t="shared" si="20"/>
        <v>25.211999999999996</v>
      </c>
      <c r="AY50" s="179"/>
      <c r="AZ50" s="179"/>
      <c r="BA50" s="179"/>
      <c r="BB50" s="187"/>
      <c r="BC50" s="179"/>
      <c r="BD50" s="179"/>
      <c r="BE50" s="187">
        <v>53.4</v>
      </c>
      <c r="BF50" s="179"/>
      <c r="BG50" s="179"/>
      <c r="BH50" s="179"/>
      <c r="BI50" s="189">
        <f>2*MIN(BE49,BE51)</f>
        <v>173.4</v>
      </c>
      <c r="BJ50" s="76" t="str">
        <f t="shared" ref="BJ50" si="90">IF(BE50&lt;=BI50,"OK","Pbm")</f>
        <v>OK</v>
      </c>
    </row>
    <row r="51" spans="1:62" x14ac:dyDescent="0.35">
      <c r="A51" s="209"/>
      <c r="B51" s="64" t="s">
        <v>8</v>
      </c>
      <c r="C51" s="10">
        <v>2.2000000000000002</v>
      </c>
      <c r="D51" s="10">
        <v>23.5</v>
      </c>
      <c r="E51" s="85">
        <v>3</v>
      </c>
      <c r="F51" s="64" t="s">
        <v>23</v>
      </c>
      <c r="G51" s="96">
        <v>2.8159999999999998</v>
      </c>
      <c r="H51" s="64" t="s">
        <v>23</v>
      </c>
      <c r="I51" s="96">
        <v>2.8159999999999998</v>
      </c>
      <c r="J51" s="64" t="s">
        <v>24</v>
      </c>
      <c r="K51" s="27" t="s">
        <v>24</v>
      </c>
      <c r="L51" s="89">
        <f>'Files A'!L51</f>
        <v>7.6</v>
      </c>
      <c r="M51" s="32">
        <f t="shared" si="6"/>
        <v>0.83881941994972442</v>
      </c>
      <c r="N51" s="32">
        <f t="shared" si="44"/>
        <v>9.7279999999999998</v>
      </c>
      <c r="O51" s="69">
        <f t="shared" si="8"/>
        <v>1.0736888575356474</v>
      </c>
      <c r="P51" s="11">
        <f t="shared" si="9"/>
        <v>2.6227337465933478</v>
      </c>
      <c r="Q51" s="37">
        <f t="shared" si="10"/>
        <v>2.6227337465933478</v>
      </c>
      <c r="R51" s="174"/>
      <c r="S51" s="175"/>
      <c r="T51" s="259"/>
      <c r="U51" s="130" t="s">
        <v>8</v>
      </c>
      <c r="V51" s="89" t="s">
        <v>134</v>
      </c>
      <c r="W51" s="69">
        <f t="shared" si="11"/>
        <v>2.8159999999999998</v>
      </c>
      <c r="X51" s="79">
        <f>W51+(W52+W50)/2</f>
        <v>15.745999999999999</v>
      </c>
      <c r="Y51" s="79">
        <f>O51+(O52+O50)/2</f>
        <v>11.974161895307258</v>
      </c>
      <c r="Z51" s="80">
        <f>X51/Y51</f>
        <v>1.3149980881894494</v>
      </c>
      <c r="AA51" s="141">
        <v>3</v>
      </c>
      <c r="AB51" s="79">
        <f t="shared" si="23"/>
        <v>9.5668965517241382</v>
      </c>
      <c r="AC51" s="79">
        <f>X51+AB51+(AB50+AB52)/2</f>
        <v>31.690827586206893</v>
      </c>
      <c r="AD51" s="108">
        <f>AC51/Y51</f>
        <v>2.6466008947671491</v>
      </c>
      <c r="AE51">
        <v>1</v>
      </c>
      <c r="AF51">
        <f t="shared" si="63"/>
        <v>1.28</v>
      </c>
      <c r="AG51">
        <f t="shared" si="64"/>
        <v>9.7279999999999998</v>
      </c>
      <c r="AH51">
        <f t="shared" si="65"/>
        <v>1.0736888575356474</v>
      </c>
      <c r="AI51">
        <f t="shared" si="66"/>
        <v>20</v>
      </c>
      <c r="AJ51">
        <v>20</v>
      </c>
      <c r="AK51">
        <v>454</v>
      </c>
      <c r="AL51">
        <f t="shared" si="67"/>
        <v>4.3181818181818182E-3</v>
      </c>
      <c r="AM51">
        <f t="shared" si="13"/>
        <v>5.4094320547894148E-3</v>
      </c>
      <c r="AN51">
        <f t="shared" si="14"/>
        <v>0.64351801678073806</v>
      </c>
      <c r="AO51">
        <f t="shared" si="15"/>
        <v>1</v>
      </c>
      <c r="AP51">
        <f t="shared" si="16"/>
        <v>4.3275456438315318E-3</v>
      </c>
      <c r="AQ51">
        <f t="shared" si="17"/>
        <v>1.9064077726130098E-4</v>
      </c>
      <c r="AR51">
        <f t="shared" si="68"/>
        <v>0.83881941994972442</v>
      </c>
      <c r="AS51" t="str">
        <f>IF((0.63*Y51-X51)&lt;=0,"",0.63*Y51-X51)</f>
        <v/>
      </c>
      <c r="AT51">
        <v>3</v>
      </c>
      <c r="AU51" s="184">
        <f>'Files A-HS'!AB51</f>
        <v>0</v>
      </c>
      <c r="AV51" s="180">
        <f t="shared" si="83"/>
        <v>5.7006079999999999</v>
      </c>
      <c r="AW51" s="180">
        <f t="shared" si="84"/>
        <v>1.7315839999999998</v>
      </c>
      <c r="AX51" s="180">
        <f t="shared" si="20"/>
        <v>7.4321919999999997</v>
      </c>
      <c r="AY51" s="180">
        <f t="shared" ref="AY51" si="91">N51+(N50+N52)/2</f>
        <v>97.727999999999994</v>
      </c>
      <c r="AZ51" s="180">
        <f>(AV51+AW51)+(AV52+AW52+AV50+AW50)/2</f>
        <v>74.664192</v>
      </c>
      <c r="BA51" s="185">
        <f>AY51/AZ51</f>
        <v>1.3089005235602094</v>
      </c>
      <c r="BB51" s="187"/>
      <c r="BC51" s="180">
        <f>BB51+(BB50+BB52)/2</f>
        <v>0</v>
      </c>
      <c r="BD51" s="185">
        <f>BC51/AZ51</f>
        <v>0</v>
      </c>
      <c r="BE51" s="187">
        <v>86.7</v>
      </c>
      <c r="BF51" s="180">
        <f t="shared" ref="BF51" si="92">BE51+(BE50+BE52)/2</f>
        <v>199.15</v>
      </c>
      <c r="BG51" s="185">
        <f>BF51/$AY51</f>
        <v>2.0377987884741326</v>
      </c>
      <c r="BH51" s="185">
        <f>BE51/$AY51</f>
        <v>0.88715618860510814</v>
      </c>
      <c r="BI51" s="188">
        <f>1.1*AY51/3</f>
        <v>35.833599999999997</v>
      </c>
      <c r="BJ51" s="76" t="str">
        <f t="shared" ref="BJ51" si="93">IF(BE51&gt;=BI51,"OK","Pbm")</f>
        <v>OK</v>
      </c>
    </row>
    <row r="52" spans="1:62" x14ac:dyDescent="0.35">
      <c r="A52" s="244"/>
      <c r="B52" s="63" t="s">
        <v>9</v>
      </c>
      <c r="C52" s="16">
        <v>2.2000000000000002</v>
      </c>
      <c r="D52" s="16">
        <v>22</v>
      </c>
      <c r="E52" s="84">
        <v>3</v>
      </c>
      <c r="F52" s="63" t="s">
        <v>42</v>
      </c>
      <c r="G52" s="95">
        <v>12.93</v>
      </c>
      <c r="H52" s="63" t="s">
        <v>44</v>
      </c>
      <c r="I52" s="95">
        <v>12.93</v>
      </c>
      <c r="J52" s="63" t="s">
        <v>24</v>
      </c>
      <c r="K52" s="49" t="s">
        <v>24</v>
      </c>
      <c r="L52" s="90">
        <f>'Files A'!L52</f>
        <v>130</v>
      </c>
      <c r="M52" s="34">
        <f t="shared" si="6"/>
        <v>16.210882557637113</v>
      </c>
      <c r="N52" s="34">
        <f t="shared" si="44"/>
        <v>143</v>
      </c>
      <c r="O52" s="68">
        <f t="shared" si="8"/>
        <v>17.831970813400826</v>
      </c>
      <c r="P52" s="17">
        <f t="shared" si="9"/>
        <v>0.72510212894039916</v>
      </c>
      <c r="Q52" s="40">
        <f t="shared" si="10"/>
        <v>0.72510212894039916</v>
      </c>
      <c r="R52" s="174"/>
      <c r="S52" s="175"/>
      <c r="T52" s="259"/>
      <c r="U52" s="129" t="s">
        <v>9</v>
      </c>
      <c r="V52" s="90" t="s">
        <v>134</v>
      </c>
      <c r="W52" s="68">
        <f t="shared" si="11"/>
        <v>12.93</v>
      </c>
      <c r="X52" s="81"/>
      <c r="Y52" s="81"/>
      <c r="Z52" s="81"/>
      <c r="AA52" s="141">
        <v>4</v>
      </c>
      <c r="AB52" s="79">
        <f t="shared" si="23"/>
        <v>12.755862068965516</v>
      </c>
      <c r="AC52" s="81"/>
      <c r="AD52" s="107"/>
      <c r="AE52">
        <v>0</v>
      </c>
      <c r="AF52">
        <f t="shared" si="63"/>
        <v>1.1000000000000001</v>
      </c>
      <c r="AG52">
        <f t="shared" si="64"/>
        <v>143</v>
      </c>
      <c r="AH52">
        <f t="shared" si="65"/>
        <v>17.831970813400826</v>
      </c>
      <c r="AI52">
        <f t="shared" si="66"/>
        <v>18.5</v>
      </c>
      <c r="AJ52">
        <v>20</v>
      </c>
      <c r="AK52">
        <v>454</v>
      </c>
      <c r="AL52">
        <f t="shared" si="67"/>
        <v>8.6327113354140381E-2</v>
      </c>
      <c r="AM52">
        <f t="shared" si="13"/>
        <v>0.11301813085330542</v>
      </c>
      <c r="AN52">
        <f t="shared" si="14"/>
        <v>2.7468482433521298E-2</v>
      </c>
      <c r="AO52">
        <f t="shared" si="15"/>
        <v>1</v>
      </c>
      <c r="AP52">
        <f t="shared" si="16"/>
        <v>9.0414504682644337E-2</v>
      </c>
      <c r="AQ52">
        <f t="shared" si="17"/>
        <v>3.9830178274292659E-3</v>
      </c>
      <c r="AR52">
        <f t="shared" si="68"/>
        <v>16.210882557637113</v>
      </c>
      <c r="AT52">
        <v>4</v>
      </c>
      <c r="AU52" s="79">
        <f>'Files A-HS'!AB52</f>
        <v>0</v>
      </c>
      <c r="AV52" s="179">
        <f t="shared" si="83"/>
        <v>83.798000000000002</v>
      </c>
      <c r="AW52" s="179">
        <f t="shared" si="84"/>
        <v>25.453999999999997</v>
      </c>
      <c r="AX52" s="179">
        <f t="shared" si="20"/>
        <v>109.252</v>
      </c>
      <c r="AY52" s="179"/>
      <c r="AZ52" s="179"/>
      <c r="BA52" s="179"/>
      <c r="BB52" s="187"/>
      <c r="BC52" s="179"/>
      <c r="BD52" s="179"/>
      <c r="BE52" s="187">
        <v>171.5</v>
      </c>
      <c r="BF52" s="179"/>
      <c r="BG52" s="179"/>
      <c r="BH52" s="179"/>
      <c r="BI52" s="189">
        <f>2*MIN(BE51,BE53)</f>
        <v>173.4</v>
      </c>
      <c r="BJ52" s="76" t="str">
        <f t="shared" ref="BJ52" si="94">IF(BE52&lt;=BI52,"OK","Pbm")</f>
        <v>OK</v>
      </c>
    </row>
    <row r="53" spans="1:62" x14ac:dyDescent="0.35">
      <c r="A53" s="209"/>
      <c r="B53" s="64" t="s">
        <v>10</v>
      </c>
      <c r="C53" s="10">
        <v>2.2000000000000002</v>
      </c>
      <c r="D53" s="10">
        <v>23.5</v>
      </c>
      <c r="E53" s="85">
        <v>3</v>
      </c>
      <c r="F53" s="64" t="s">
        <v>23</v>
      </c>
      <c r="G53" s="96">
        <v>5.6539999999999999</v>
      </c>
      <c r="H53" s="64" t="s">
        <v>40</v>
      </c>
      <c r="I53" s="96">
        <v>5.6539999999999999</v>
      </c>
      <c r="J53" s="64" t="s">
        <v>24</v>
      </c>
      <c r="K53" s="27" t="s">
        <v>24</v>
      </c>
      <c r="L53" s="89">
        <f>'Files A'!L53</f>
        <v>75</v>
      </c>
      <c r="M53" s="32">
        <f t="shared" si="6"/>
        <v>8.4438289647505567</v>
      </c>
      <c r="N53" s="32">
        <f t="shared" si="44"/>
        <v>96</v>
      </c>
      <c r="O53" s="69">
        <f t="shared" si="8"/>
        <v>10.808101074880712</v>
      </c>
      <c r="P53" s="11">
        <f t="shared" si="9"/>
        <v>0.52312612186247553</v>
      </c>
      <c r="Q53" s="37">
        <f t="shared" si="10"/>
        <v>0.52312612186247553</v>
      </c>
      <c r="R53" s="176"/>
      <c r="S53" s="177"/>
      <c r="T53" s="259"/>
      <c r="U53" s="130" t="s">
        <v>10</v>
      </c>
      <c r="V53" s="89" t="s">
        <v>134</v>
      </c>
      <c r="W53" s="69">
        <f t="shared" si="11"/>
        <v>5.6539999999999999</v>
      </c>
      <c r="X53" s="79">
        <f>W53+(W54+W52)/2</f>
        <v>22.119</v>
      </c>
      <c r="Y53" s="79">
        <f>O53+(O54+O52)/2</f>
        <v>29.7265503225142</v>
      </c>
      <c r="Z53" s="80">
        <f>X53/Y53</f>
        <v>0.74408230218518101</v>
      </c>
      <c r="AA53" s="141">
        <v>3</v>
      </c>
      <c r="AB53" s="79">
        <f t="shared" si="23"/>
        <v>9.5668965517241382</v>
      </c>
      <c r="AC53" s="79">
        <f>X53+AB53+(AB52+AB54)/2</f>
        <v>41.252793103448276</v>
      </c>
      <c r="AD53" s="108">
        <f>AC53/Y53</f>
        <v>1.3877423601420837</v>
      </c>
      <c r="AE53">
        <v>1</v>
      </c>
      <c r="AF53">
        <f t="shared" si="63"/>
        <v>1.28</v>
      </c>
      <c r="AG53">
        <f t="shared" si="64"/>
        <v>96</v>
      </c>
      <c r="AH53">
        <f t="shared" si="65"/>
        <v>10.808101074880712</v>
      </c>
      <c r="AI53">
        <f t="shared" si="66"/>
        <v>20</v>
      </c>
      <c r="AJ53">
        <v>20</v>
      </c>
      <c r="AK53">
        <v>454</v>
      </c>
      <c r="AL53">
        <f t="shared" si="67"/>
        <v>4.261363636363636E-2</v>
      </c>
      <c r="AM53">
        <f t="shared" si="13"/>
        <v>5.4453101562453865E-2</v>
      </c>
      <c r="AN53">
        <f t="shared" si="14"/>
        <v>6.0775493949334493E-2</v>
      </c>
      <c r="AO53">
        <f t="shared" si="15"/>
        <v>1</v>
      </c>
      <c r="AP53">
        <f t="shared" si="16"/>
        <v>4.3562481249963092E-2</v>
      </c>
      <c r="AQ53">
        <f t="shared" si="17"/>
        <v>1.9190520374433081E-3</v>
      </c>
      <c r="AR53">
        <f t="shared" si="68"/>
        <v>8.4438289647505567</v>
      </c>
      <c r="AS53" t="str">
        <f>IF((0.63*Y53-X53)&lt;=0,"",0.63*Y53-X53)</f>
        <v/>
      </c>
      <c r="AT53">
        <v>3</v>
      </c>
      <c r="AU53" s="184">
        <f>'Files A-HS'!AB53</f>
        <v>0</v>
      </c>
      <c r="AV53" s="180">
        <f t="shared" si="83"/>
        <v>56.256</v>
      </c>
      <c r="AW53" s="180">
        <f t="shared" si="84"/>
        <v>17.088000000000001</v>
      </c>
      <c r="AX53" s="180">
        <f t="shared" si="20"/>
        <v>73.343999999999994</v>
      </c>
      <c r="AY53" s="180">
        <f t="shared" ref="AY53" si="95">N53+(N52+N54)/2</f>
        <v>247.25</v>
      </c>
      <c r="AZ53" s="180">
        <f>(AV53+AW53)+(AV54+AW54+AV52+AW52)/2</f>
        <v>188.899</v>
      </c>
      <c r="BA53" s="185">
        <f>AY53/AZ53</f>
        <v>1.3089005235602094</v>
      </c>
      <c r="BB53" s="187"/>
      <c r="BC53" s="180">
        <f>BB53+(BB52+BB54)/2</f>
        <v>0</v>
      </c>
      <c r="BD53" s="185">
        <f>BC53/AZ53</f>
        <v>0</v>
      </c>
      <c r="BE53" s="187">
        <v>124.6</v>
      </c>
      <c r="BF53" s="180">
        <f t="shared" ref="BF53" si="96">BE53+(BE52+BE54)/2</f>
        <v>295.25</v>
      </c>
      <c r="BG53" s="185">
        <f>BF53/$AY53</f>
        <v>1.1941354903943378</v>
      </c>
      <c r="BH53" s="185">
        <f>BE53/$AY53</f>
        <v>0.50394337714863491</v>
      </c>
      <c r="BI53" s="188">
        <f>1.1*AY53/3</f>
        <v>90.658333333333346</v>
      </c>
      <c r="BJ53" s="76" t="str">
        <f t="shared" ref="BJ53" si="97">IF(BE53&gt;=BI53,"OK","Pbm")</f>
        <v>OK</v>
      </c>
    </row>
    <row r="54" spans="1:62" x14ac:dyDescent="0.35">
      <c r="A54" s="244"/>
      <c r="B54" s="63" t="s">
        <v>11</v>
      </c>
      <c r="C54" s="16">
        <v>2.2000000000000002</v>
      </c>
      <c r="D54" s="16">
        <v>25</v>
      </c>
      <c r="E54" s="84">
        <v>6</v>
      </c>
      <c r="F54" s="94" t="s">
        <v>79</v>
      </c>
      <c r="G54" s="95">
        <v>18.899999999999999</v>
      </c>
      <c r="H54" s="94" t="s">
        <v>79</v>
      </c>
      <c r="I54" s="95">
        <v>18.899999999999999</v>
      </c>
      <c r="J54" s="94" t="s">
        <v>74</v>
      </c>
      <c r="K54" s="95">
        <v>20</v>
      </c>
      <c r="L54" s="90">
        <f>'Files A'!L54</f>
        <v>145</v>
      </c>
      <c r="M54" s="34">
        <f t="shared" si="6"/>
        <v>18.186297892605587</v>
      </c>
      <c r="N54" s="34">
        <f t="shared" si="44"/>
        <v>159.5</v>
      </c>
      <c r="O54" s="68">
        <f t="shared" si="8"/>
        <v>20.004927681866146</v>
      </c>
      <c r="P54" s="17">
        <f t="shared" si="9"/>
        <v>0.9447672243840336</v>
      </c>
      <c r="Q54" s="40">
        <f t="shared" si="10"/>
        <v>0.9447672243840336</v>
      </c>
      <c r="R54" s="36">
        <f>K54/O54</f>
        <v>0.99975367659686099</v>
      </c>
      <c r="S54" s="40" t="s">
        <v>72</v>
      </c>
      <c r="T54" s="259"/>
      <c r="U54" s="129" t="s">
        <v>11</v>
      </c>
      <c r="V54" s="90" t="s">
        <v>135</v>
      </c>
      <c r="W54" s="68">
        <f t="shared" si="11"/>
        <v>20</v>
      </c>
      <c r="X54" s="81"/>
      <c r="Y54" s="81"/>
      <c r="Z54" s="81"/>
      <c r="AA54" s="141">
        <v>2</v>
      </c>
      <c r="AB54" s="79">
        <f t="shared" si="23"/>
        <v>6.3779310344827582</v>
      </c>
      <c r="AC54" s="81"/>
      <c r="AD54" s="107"/>
      <c r="AE54">
        <v>0</v>
      </c>
      <c r="AF54">
        <f t="shared" si="63"/>
        <v>1.1000000000000001</v>
      </c>
      <c r="AG54">
        <f t="shared" si="64"/>
        <v>159.5</v>
      </c>
      <c r="AH54">
        <f t="shared" si="65"/>
        <v>20.004927681866146</v>
      </c>
      <c r="AI54">
        <f t="shared" si="66"/>
        <v>18.5</v>
      </c>
      <c r="AJ54">
        <v>20</v>
      </c>
      <c r="AK54">
        <v>454</v>
      </c>
      <c r="AL54">
        <f t="shared" si="67"/>
        <v>9.6287934125771968E-2</v>
      </c>
      <c r="AM54">
        <f t="shared" si="13"/>
        <v>0.1267902217942711</v>
      </c>
      <c r="AN54">
        <f t="shared" si="14"/>
        <v>2.4104652397241442E-2</v>
      </c>
      <c r="AO54">
        <f t="shared" si="15"/>
        <v>1</v>
      </c>
      <c r="AP54">
        <f t="shared" si="16"/>
        <v>0.10143217743541688</v>
      </c>
      <c r="AQ54">
        <f t="shared" si="17"/>
        <v>4.4683778605910524E-3</v>
      </c>
      <c r="AR54">
        <f t="shared" si="68"/>
        <v>18.186297892605587</v>
      </c>
      <c r="AT54">
        <v>2</v>
      </c>
      <c r="AU54" s="79">
        <f>'Files A-HS'!AB54</f>
        <v>0</v>
      </c>
      <c r="AV54" s="179">
        <f t="shared" si="83"/>
        <v>93.466999999999999</v>
      </c>
      <c r="AW54" s="179">
        <f t="shared" si="84"/>
        <v>28.390999999999998</v>
      </c>
      <c r="AX54" s="179">
        <f t="shared" si="20"/>
        <v>121.858</v>
      </c>
      <c r="AY54" s="179"/>
      <c r="AZ54" s="179"/>
      <c r="BA54" s="179"/>
      <c r="BB54" s="187"/>
      <c r="BC54" s="179"/>
      <c r="BD54" s="179"/>
      <c r="BE54" s="187">
        <v>169.8</v>
      </c>
      <c r="BF54" s="179"/>
      <c r="BG54" s="179"/>
      <c r="BH54" s="179"/>
      <c r="BI54" s="189">
        <f>2*MIN(BE53,BE55)</f>
        <v>169.8</v>
      </c>
      <c r="BJ54" s="76" t="str">
        <f t="shared" ref="BJ54" si="98">IF(BE54&lt;=BI54,"OK","Pbm")</f>
        <v>OK</v>
      </c>
    </row>
    <row r="55" spans="1:62" ht="15" thickBot="1" x14ac:dyDescent="0.4">
      <c r="A55" s="210"/>
      <c r="B55" s="64" t="s">
        <v>12</v>
      </c>
      <c r="C55" s="10">
        <v>2.2000000000000002</v>
      </c>
      <c r="D55" s="10">
        <v>26</v>
      </c>
      <c r="E55" s="85">
        <v>3</v>
      </c>
      <c r="F55" s="64" t="s">
        <v>23</v>
      </c>
      <c r="G55" s="96">
        <v>5.6539999999999999</v>
      </c>
      <c r="H55" s="64" t="s">
        <v>23</v>
      </c>
      <c r="I55" s="96">
        <v>5.6539999999999999</v>
      </c>
      <c r="J55" s="64" t="s">
        <v>24</v>
      </c>
      <c r="K55" s="27" t="s">
        <v>24</v>
      </c>
      <c r="L55" s="89">
        <f>'Files A'!L55</f>
        <v>27</v>
      </c>
      <c r="M55" s="32">
        <f t="shared" si="6"/>
        <v>2.6593881944923088</v>
      </c>
      <c r="N55" s="32">
        <f t="shared" si="44"/>
        <v>34.56</v>
      </c>
      <c r="O55" s="69">
        <f t="shared" si="8"/>
        <v>3.4040168889501552</v>
      </c>
      <c r="P55" s="11">
        <f t="shared" si="9"/>
        <v>1.6609788330820443</v>
      </c>
      <c r="Q55" s="37">
        <f t="shared" si="10"/>
        <v>1.6609788330820443</v>
      </c>
      <c r="R55" s="217"/>
      <c r="S55" s="218"/>
      <c r="T55" s="260"/>
      <c r="U55" s="130" t="s">
        <v>12</v>
      </c>
      <c r="V55" s="89" t="s">
        <v>134</v>
      </c>
      <c r="W55" s="69">
        <f t="shared" si="11"/>
        <v>5.6539999999999999</v>
      </c>
      <c r="X55" s="79">
        <f>W55+W54/2</f>
        <v>15.654</v>
      </c>
      <c r="Y55" s="79">
        <f>O55+O54/2</f>
        <v>13.406480729883228</v>
      </c>
      <c r="Z55" s="80">
        <f>X55/Y55</f>
        <v>1.1676442397822586</v>
      </c>
      <c r="AA55" s="141">
        <v>1</v>
      </c>
      <c r="AB55" s="79">
        <f t="shared" si="23"/>
        <v>3.1889655172413791</v>
      </c>
      <c r="AC55" s="79">
        <f>X55+AB55+AB54/2</f>
        <v>22.031931034482756</v>
      </c>
      <c r="AD55" s="108">
        <f>AC55/Y55</f>
        <v>1.6433791595562646</v>
      </c>
      <c r="AE55">
        <v>1</v>
      </c>
      <c r="AF55">
        <f t="shared" si="63"/>
        <v>1.28</v>
      </c>
      <c r="AG55">
        <f t="shared" si="64"/>
        <v>34.56</v>
      </c>
      <c r="AH55">
        <f t="shared" si="65"/>
        <v>3.4040168889501552</v>
      </c>
      <c r="AI55">
        <f t="shared" si="66"/>
        <v>22.5</v>
      </c>
      <c r="AJ55">
        <v>20</v>
      </c>
      <c r="AK55">
        <v>454</v>
      </c>
      <c r="AL55">
        <f t="shared" si="67"/>
        <v>1.2121212121212119E-2</v>
      </c>
      <c r="AM55">
        <f t="shared" si="13"/>
        <v>1.5244472731054393E-2</v>
      </c>
      <c r="AN55">
        <f t="shared" si="14"/>
        <v>0.22609141071964911</v>
      </c>
      <c r="AO55">
        <f t="shared" si="15"/>
        <v>1</v>
      </c>
      <c r="AP55">
        <f t="shared" si="16"/>
        <v>1.2195578184843514E-2</v>
      </c>
      <c r="AQ55">
        <f t="shared" si="17"/>
        <v>5.3725014030147646E-4</v>
      </c>
      <c r="AR55">
        <f t="shared" si="68"/>
        <v>2.6593881944923088</v>
      </c>
      <c r="AS55" t="str">
        <f>IF((0.63*Y55-X55)&lt;=0,"",0.63*Y55-X55)</f>
        <v/>
      </c>
      <c r="AT55">
        <v>1</v>
      </c>
      <c r="AU55" s="184">
        <f>'Files A-HS'!AB55</f>
        <v>0</v>
      </c>
      <c r="AV55" s="180">
        <f t="shared" si="83"/>
        <v>20.25216</v>
      </c>
      <c r="AW55" s="180">
        <f t="shared" si="84"/>
        <v>6.1516799999999998</v>
      </c>
      <c r="AX55" s="180">
        <f t="shared" si="20"/>
        <v>26.403839999999999</v>
      </c>
      <c r="AY55" s="180">
        <f>N55+N54/2</f>
        <v>114.31</v>
      </c>
      <c r="AZ55" s="180">
        <f>(AV55+AW55)+(AV54+AW54)/2</f>
        <v>87.332840000000004</v>
      </c>
      <c r="BA55" s="185">
        <f>AY55/AZ55</f>
        <v>1.3089005235602094</v>
      </c>
      <c r="BB55" s="187"/>
      <c r="BC55" s="180">
        <f>BB55+BB54/2</f>
        <v>0</v>
      </c>
      <c r="BD55" s="185">
        <f>BC55/AZ55</f>
        <v>0</v>
      </c>
      <c r="BE55" s="187">
        <v>84.9</v>
      </c>
      <c r="BF55" s="180">
        <f>BE55+BE54/2</f>
        <v>169.8</v>
      </c>
      <c r="BG55" s="185">
        <f>BF55/$AY55</f>
        <v>1.4854343452016447</v>
      </c>
      <c r="BH55" s="185">
        <f>BE55/$AY55</f>
        <v>0.74271717260082237</v>
      </c>
      <c r="BI55" s="188">
        <f>1.15*AY55/2</f>
        <v>65.728250000000003</v>
      </c>
      <c r="BJ55" s="76" t="str">
        <f t="shared" ref="BJ55" si="99">IF(BE55&gt;=BI55,"OK","Pbm")</f>
        <v>OK</v>
      </c>
    </row>
    <row r="56" spans="1:62" s="44" customFormat="1" ht="15" thickBot="1" x14ac:dyDescent="0.4">
      <c r="A56" s="43"/>
      <c r="B56" s="65"/>
      <c r="C56" s="57"/>
      <c r="D56" s="57"/>
      <c r="E56" s="86"/>
      <c r="F56" s="65"/>
      <c r="G56" s="97"/>
      <c r="H56" s="65"/>
      <c r="I56" s="97"/>
      <c r="J56" s="65"/>
      <c r="K56" s="61"/>
      <c r="L56" s="91">
        <f>'Files A'!L56</f>
        <v>0</v>
      </c>
      <c r="M56" s="58" t="e">
        <f t="shared" si="6"/>
        <v>#DIV/0!</v>
      </c>
      <c r="N56" s="58">
        <f t="shared" si="44"/>
        <v>0</v>
      </c>
      <c r="O56" s="70" t="e">
        <f t="shared" si="8"/>
        <v>#DIV/0!</v>
      </c>
      <c r="P56" s="59" t="e">
        <f t="shared" si="9"/>
        <v>#DIV/0!</v>
      </c>
      <c r="Q56" s="60" t="e">
        <f t="shared" si="10"/>
        <v>#DIV/0!</v>
      </c>
      <c r="R56" s="223"/>
      <c r="S56" s="224"/>
      <c r="T56" s="133"/>
      <c r="U56" s="131"/>
      <c r="V56" s="91">
        <v>0</v>
      </c>
      <c r="W56" s="70">
        <f t="shared" si="11"/>
        <v>0</v>
      </c>
      <c r="X56" s="82"/>
      <c r="Y56" s="82"/>
      <c r="Z56" s="82"/>
      <c r="AA56" s="142"/>
      <c r="AB56" s="82"/>
      <c r="AC56" s="82"/>
      <c r="AD56" s="51"/>
      <c r="AE56"/>
      <c r="AF56">
        <f t="shared" si="63"/>
        <v>1.1000000000000001</v>
      </c>
      <c r="AG56">
        <f t="shared" si="64"/>
        <v>0</v>
      </c>
      <c r="AH56" t="e">
        <f t="shared" si="65"/>
        <v>#DIV/0!</v>
      </c>
      <c r="AI56">
        <f t="shared" si="66"/>
        <v>-0.5</v>
      </c>
      <c r="AJ56">
        <v>20</v>
      </c>
      <c r="AK56">
        <v>454</v>
      </c>
      <c r="AL56" t="e">
        <f t="shared" si="67"/>
        <v>#DIV/0!</v>
      </c>
      <c r="AM56" t="e">
        <f t="shared" si="13"/>
        <v>#DIV/0!</v>
      </c>
      <c r="AN56" t="e">
        <f t="shared" si="14"/>
        <v>#DIV/0!</v>
      </c>
      <c r="AO56" t="e">
        <f t="shared" si="15"/>
        <v>#DIV/0!</v>
      </c>
      <c r="AP56" t="e">
        <f t="shared" si="16"/>
        <v>#DIV/0!</v>
      </c>
      <c r="AQ56" t="e">
        <f t="shared" si="17"/>
        <v>#DIV/0!</v>
      </c>
      <c r="AR56" t="e">
        <f t="shared" si="68"/>
        <v>#DIV/0!</v>
      </c>
      <c r="AX56" s="44">
        <f t="shared" si="20"/>
        <v>0</v>
      </c>
    </row>
    <row r="57" spans="1:62" x14ac:dyDescent="0.35">
      <c r="A57" s="208" t="s">
        <v>45</v>
      </c>
      <c r="B57" s="64" t="s">
        <v>2</v>
      </c>
      <c r="C57" s="10">
        <v>2.2000000000000002</v>
      </c>
      <c r="D57" s="10">
        <v>26</v>
      </c>
      <c r="E57" s="85">
        <v>3</v>
      </c>
      <c r="F57" s="64" t="s">
        <v>23</v>
      </c>
      <c r="G57" s="96">
        <v>5.6539999999999999</v>
      </c>
      <c r="H57" s="64" t="s">
        <v>23</v>
      </c>
      <c r="I57" s="96">
        <v>5.6539999999999999</v>
      </c>
      <c r="J57" s="64" t="s">
        <v>24</v>
      </c>
      <c r="K57" s="27" t="s">
        <v>24</v>
      </c>
      <c r="L57" s="89">
        <f>'Files A'!L57</f>
        <v>39</v>
      </c>
      <c r="M57" s="32">
        <f t="shared" si="6"/>
        <v>3.8519359647012861</v>
      </c>
      <c r="N57" s="32">
        <f t="shared" si="44"/>
        <v>49.92</v>
      </c>
      <c r="O57" s="69">
        <f t="shared" si="8"/>
        <v>4.9304780348176465</v>
      </c>
      <c r="P57" s="11">
        <f t="shared" si="9"/>
        <v>1.14674479027653</v>
      </c>
      <c r="Q57" s="37">
        <f t="shared" si="10"/>
        <v>1.14674479027653</v>
      </c>
      <c r="R57" s="153"/>
      <c r="S57" s="154"/>
      <c r="T57" s="258" t="s">
        <v>45</v>
      </c>
      <c r="U57" s="130" t="s">
        <v>2</v>
      </c>
      <c r="V57" s="89" t="s">
        <v>134</v>
      </c>
      <c r="W57" s="69">
        <f t="shared" si="11"/>
        <v>5.6539999999999999</v>
      </c>
      <c r="X57" s="79">
        <f>W57+W58/2</f>
        <v>15.144</v>
      </c>
      <c r="Y57" s="79">
        <f>O57+O58/2</f>
        <v>17.165457692061779</v>
      </c>
      <c r="Z57" s="80">
        <f>X57/Y57</f>
        <v>0.88223688943659173</v>
      </c>
      <c r="AA57" s="141">
        <v>2</v>
      </c>
      <c r="AB57" s="79">
        <f t="shared" si="23"/>
        <v>6.3779310344827582</v>
      </c>
      <c r="AC57" s="79">
        <f>X57+AB57+AB58/2</f>
        <v>24.600877241379308</v>
      </c>
      <c r="AD57" s="108">
        <f>AC57/Y57</f>
        <v>1.4331617416036662</v>
      </c>
      <c r="AE57">
        <v>1</v>
      </c>
      <c r="AF57">
        <f t="shared" si="63"/>
        <v>1.28</v>
      </c>
      <c r="AG57">
        <f t="shared" si="64"/>
        <v>49.92</v>
      </c>
      <c r="AH57">
        <f t="shared" si="65"/>
        <v>4.9304780348176465</v>
      </c>
      <c r="AI57">
        <f t="shared" si="66"/>
        <v>22.5</v>
      </c>
      <c r="AJ57">
        <v>20</v>
      </c>
      <c r="AK57">
        <v>454</v>
      </c>
      <c r="AL57">
        <f t="shared" si="67"/>
        <v>1.7508417508417504E-2</v>
      </c>
      <c r="AM57">
        <f t="shared" si="13"/>
        <v>2.208054201987858E-2</v>
      </c>
      <c r="AN57">
        <f t="shared" si="14"/>
        <v>0.15501060163509728</v>
      </c>
      <c r="AO57">
        <f t="shared" si="15"/>
        <v>1</v>
      </c>
      <c r="AP57">
        <f t="shared" si="16"/>
        <v>1.7664433615902864E-2</v>
      </c>
      <c r="AQ57">
        <f t="shared" si="17"/>
        <v>7.7816888175783546E-4</v>
      </c>
      <c r="AR57">
        <f t="shared" si="68"/>
        <v>3.8519359647012861</v>
      </c>
      <c r="AS57" t="str">
        <f>IF((0.63*Y57-X57)&lt;=0,"",0.63*Y57-X57)</f>
        <v/>
      </c>
      <c r="AT57">
        <v>2</v>
      </c>
      <c r="AU57" s="184">
        <f>'Files A-HS'!AB57</f>
        <v>0</v>
      </c>
      <c r="AV57" s="180">
        <f t="shared" si="18"/>
        <v>29.253119999999999</v>
      </c>
      <c r="AW57" s="180">
        <f t="shared" si="19"/>
        <v>8.8857599999999994</v>
      </c>
      <c r="AX57" s="180">
        <f t="shared" si="20"/>
        <v>38.13888</v>
      </c>
      <c r="AY57" s="180">
        <f>N57+N58/2</f>
        <v>132.42000000000002</v>
      </c>
      <c r="AZ57" s="180">
        <f>(AV57+AW57)+(AV58+AW58)/2</f>
        <v>101.16888</v>
      </c>
      <c r="BA57" s="185">
        <f>AY57/AZ57</f>
        <v>1.3089005235602096</v>
      </c>
      <c r="BB57" s="187"/>
      <c r="BC57" s="180">
        <f>BB57+BB58/2</f>
        <v>0</v>
      </c>
      <c r="BD57" s="185">
        <f>BC57/AZ57</f>
        <v>0</v>
      </c>
      <c r="BE57" s="187">
        <v>117.4</v>
      </c>
      <c r="BF57" s="180">
        <f>BE57+BE58/2</f>
        <v>198.55</v>
      </c>
      <c r="BG57" s="185">
        <f>BF57/$AY57</f>
        <v>1.4993958616523182</v>
      </c>
      <c r="BH57" s="185">
        <f>BE57/$AY57</f>
        <v>0.88657302522277592</v>
      </c>
      <c r="BI57" s="188">
        <f>1.15*AY57/2</f>
        <v>76.141500000000008</v>
      </c>
      <c r="BJ57" s="76" t="str">
        <f>IF(BE57&gt;=BI57,"OK","Pbm")</f>
        <v>OK</v>
      </c>
    </row>
    <row r="58" spans="1:62" x14ac:dyDescent="0.35">
      <c r="A58" s="244"/>
      <c r="B58" s="63" t="s">
        <v>3</v>
      </c>
      <c r="C58" s="16">
        <v>2.2000000000000002</v>
      </c>
      <c r="D58" s="16">
        <v>25</v>
      </c>
      <c r="E58" s="196">
        <v>8.5</v>
      </c>
      <c r="F58" s="94" t="s">
        <v>81</v>
      </c>
      <c r="G58" s="95">
        <v>18.981000000000002</v>
      </c>
      <c r="H58" s="94" t="s">
        <v>81</v>
      </c>
      <c r="I58" s="95">
        <v>18.981000000000002</v>
      </c>
      <c r="J58" s="63" t="s">
        <v>81</v>
      </c>
      <c r="K58" s="95">
        <v>18.98</v>
      </c>
      <c r="L58" s="90">
        <f>'Files A'!L58</f>
        <v>150</v>
      </c>
      <c r="M58" s="34">
        <f t="shared" si="6"/>
        <v>22.245417558625693</v>
      </c>
      <c r="N58" s="34">
        <f t="shared" si="44"/>
        <v>165</v>
      </c>
      <c r="O58" s="68">
        <f t="shared" si="8"/>
        <v>24.469959314488264</v>
      </c>
      <c r="P58" s="17">
        <f t="shared" si="9"/>
        <v>0.77568580135569176</v>
      </c>
      <c r="Q58" s="40">
        <f t="shared" si="10"/>
        <v>0.77568580135569176</v>
      </c>
      <c r="R58" s="42">
        <f>+K58/O58</f>
        <v>0.77564493492076436</v>
      </c>
      <c r="S58" s="40" t="s">
        <v>141</v>
      </c>
      <c r="T58" s="259"/>
      <c r="U58" s="129" t="s">
        <v>3</v>
      </c>
      <c r="V58" s="90" t="s">
        <v>135</v>
      </c>
      <c r="W58" s="68">
        <f t="shared" si="11"/>
        <v>18.98</v>
      </c>
      <c r="X58" s="81"/>
      <c r="Y58" s="81"/>
      <c r="Z58" s="81"/>
      <c r="AA58" s="141">
        <v>0</v>
      </c>
      <c r="AB58" s="79">
        <f t="shared" si="23"/>
        <v>6.1578924137931033</v>
      </c>
      <c r="AC58" s="81"/>
      <c r="AD58" s="107"/>
      <c r="AE58">
        <v>0</v>
      </c>
      <c r="AF58">
        <f t="shared" si="63"/>
        <v>1.1000000000000001</v>
      </c>
      <c r="AG58">
        <f t="shared" si="64"/>
        <v>165</v>
      </c>
      <c r="AH58">
        <f t="shared" si="65"/>
        <v>24.469959314488264</v>
      </c>
      <c r="AI58">
        <f t="shared" si="66"/>
        <v>16</v>
      </c>
      <c r="AJ58">
        <v>20</v>
      </c>
      <c r="AK58">
        <v>454</v>
      </c>
      <c r="AL58">
        <f t="shared" si="67"/>
        <v>0.13316761363636365</v>
      </c>
      <c r="AM58">
        <f t="shared" si="13"/>
        <v>0.1793220804619329</v>
      </c>
      <c r="AN58">
        <f t="shared" si="14"/>
        <v>1.6017953343972005E-2</v>
      </c>
      <c r="AO58">
        <f t="shared" si="15"/>
        <v>1</v>
      </c>
      <c r="AP58">
        <f t="shared" si="16"/>
        <v>0.14345766436954632</v>
      </c>
      <c r="AQ58">
        <f t="shared" si="17"/>
        <v>6.3197208973368429E-3</v>
      </c>
      <c r="AR58">
        <f t="shared" si="68"/>
        <v>22.245417558625693</v>
      </c>
      <c r="AT58">
        <v>0</v>
      </c>
      <c r="AU58" s="79">
        <f>'Files A-HS'!AB58</f>
        <v>6.1578924137931033</v>
      </c>
      <c r="AV58" s="179">
        <f t="shared" si="18"/>
        <v>96.69</v>
      </c>
      <c r="AW58" s="179">
        <f t="shared" si="19"/>
        <v>29.369999999999997</v>
      </c>
      <c r="AX58" s="179">
        <f t="shared" si="20"/>
        <v>126.06</v>
      </c>
      <c r="AY58" s="179"/>
      <c r="AZ58" s="179"/>
      <c r="BA58" s="179"/>
      <c r="BB58" s="187"/>
      <c r="BC58" s="179"/>
      <c r="BD58" s="179"/>
      <c r="BE58" s="206">
        <v>162.30000000000001</v>
      </c>
      <c r="BF58" s="179"/>
      <c r="BG58" s="179"/>
      <c r="BH58" s="179"/>
      <c r="BI58" s="189">
        <f>2*MIN(BE57,BE59)</f>
        <v>234.8</v>
      </c>
      <c r="BJ58" s="76" t="str">
        <f>IF(BE58&lt;=BI58,"OK","Pbm")</f>
        <v>OK</v>
      </c>
    </row>
    <row r="59" spans="1:62" x14ac:dyDescent="0.35">
      <c r="A59" s="209"/>
      <c r="B59" s="64" t="s">
        <v>4</v>
      </c>
      <c r="C59" s="10">
        <v>2.2000000000000002</v>
      </c>
      <c r="D59" s="10">
        <v>23.5</v>
      </c>
      <c r="E59" s="85">
        <v>3</v>
      </c>
      <c r="F59" s="64" t="s">
        <v>39</v>
      </c>
      <c r="G59" s="96">
        <v>8.4700000000000006</v>
      </c>
      <c r="H59" s="64" t="s">
        <v>39</v>
      </c>
      <c r="I59" s="96">
        <v>8.4700000000000006</v>
      </c>
      <c r="J59" s="64" t="s">
        <v>24</v>
      </c>
      <c r="K59" s="27" t="s">
        <v>24</v>
      </c>
      <c r="L59" s="89">
        <f>'Files A'!L59</f>
        <v>68</v>
      </c>
      <c r="M59" s="32">
        <f t="shared" si="6"/>
        <v>7.6395355130987994</v>
      </c>
      <c r="N59" s="32">
        <f t="shared" si="44"/>
        <v>87.04</v>
      </c>
      <c r="O59" s="69">
        <f t="shared" si="8"/>
        <v>9.7786054567664635</v>
      </c>
      <c r="P59" s="11">
        <f t="shared" si="9"/>
        <v>0.86617667902114281</v>
      </c>
      <c r="Q59" s="37">
        <f t="shared" si="10"/>
        <v>0.86617667902114281</v>
      </c>
      <c r="R59" s="247"/>
      <c r="S59" s="216"/>
      <c r="T59" s="259"/>
      <c r="U59" s="130" t="s">
        <v>4</v>
      </c>
      <c r="V59" s="89" t="s">
        <v>134</v>
      </c>
      <c r="W59" s="69">
        <f t="shared" si="11"/>
        <v>8.4700000000000006</v>
      </c>
      <c r="X59" s="79">
        <f>W59+W58/2</f>
        <v>17.96</v>
      </c>
      <c r="Y59" s="79">
        <f>O59+O58/2</f>
        <v>22.013585114010596</v>
      </c>
      <c r="Z59" s="80">
        <f>X59/Y59</f>
        <v>0.81585983868521805</v>
      </c>
      <c r="AA59" s="141">
        <v>2</v>
      </c>
      <c r="AB59" s="79">
        <f t="shared" si="23"/>
        <v>6.3779310344827582</v>
      </c>
      <c r="AC59" s="79">
        <f>X59+AB59+AB58/2</f>
        <v>27.416877241379311</v>
      </c>
      <c r="AD59" s="108">
        <f>AC59/Y59</f>
        <v>1.2454526193432154</v>
      </c>
      <c r="AE59">
        <v>1</v>
      </c>
      <c r="AF59">
        <f t="shared" si="63"/>
        <v>1.28</v>
      </c>
      <c r="AG59">
        <f t="shared" si="64"/>
        <v>87.04</v>
      </c>
      <c r="AH59">
        <f t="shared" si="65"/>
        <v>9.7786054567664635</v>
      </c>
      <c r="AI59">
        <f t="shared" si="66"/>
        <v>20</v>
      </c>
      <c r="AJ59">
        <v>20</v>
      </c>
      <c r="AK59">
        <v>454</v>
      </c>
      <c r="AL59">
        <f t="shared" si="67"/>
        <v>3.8636363636363635E-2</v>
      </c>
      <c r="AM59">
        <f t="shared" si="13"/>
        <v>4.9266322769131454E-2</v>
      </c>
      <c r="AN59">
        <f t="shared" si="14"/>
        <v>6.7542444478786573E-2</v>
      </c>
      <c r="AO59">
        <f t="shared" si="15"/>
        <v>1</v>
      </c>
      <c r="AP59">
        <f t="shared" si="16"/>
        <v>3.9413058215305163E-2</v>
      </c>
      <c r="AQ59">
        <f t="shared" si="17"/>
        <v>1.7362580711588178E-3</v>
      </c>
      <c r="AR59">
        <f t="shared" si="68"/>
        <v>7.6395355130987994</v>
      </c>
      <c r="AS59" t="str">
        <f>IF((0.63*Y59-X59)&lt;=0,"",0.63*Y59-X59)</f>
        <v/>
      </c>
      <c r="AT59">
        <v>2</v>
      </c>
      <c r="AU59" s="184">
        <f>'Files A-HS'!AB59</f>
        <v>0</v>
      </c>
      <c r="AV59" s="180">
        <f t="shared" si="18"/>
        <v>51.00544</v>
      </c>
      <c r="AW59" s="180">
        <f t="shared" si="19"/>
        <v>15.493120000000001</v>
      </c>
      <c r="AX59" s="180">
        <f t="shared" si="20"/>
        <v>66.498559999999998</v>
      </c>
      <c r="AY59" s="180">
        <f>N59+N58/2</f>
        <v>169.54000000000002</v>
      </c>
      <c r="AZ59" s="180">
        <f>(AV59+AW59)+(AV58+AW58)/2</f>
        <v>129.52856</v>
      </c>
      <c r="BA59" s="185">
        <f>AY59/AZ59</f>
        <v>1.3089005235602096</v>
      </c>
      <c r="BB59" s="187"/>
      <c r="BC59" s="180">
        <f>BB59+BB58/2</f>
        <v>0</v>
      </c>
      <c r="BD59" s="185">
        <f>BC59/AZ59</f>
        <v>0</v>
      </c>
      <c r="BE59" s="187">
        <v>126.4</v>
      </c>
      <c r="BF59" s="180">
        <f>BE59+BE58/2</f>
        <v>207.55</v>
      </c>
      <c r="BG59" s="185">
        <f>BF59/$AY59</f>
        <v>1.2241948802642444</v>
      </c>
      <c r="BH59" s="185">
        <f>BE59/$AY59</f>
        <v>0.7455467736227438</v>
      </c>
      <c r="BI59" s="188">
        <f>1.15*AY59/2</f>
        <v>97.485500000000002</v>
      </c>
      <c r="BJ59" s="76" t="str">
        <f t="shared" ref="BJ59" si="100">IF(BE59&gt;=BI59,"OK","Pbm")</f>
        <v>OK</v>
      </c>
    </row>
    <row r="60" spans="1:62" x14ac:dyDescent="0.35">
      <c r="A60" s="244"/>
      <c r="B60" s="63" t="s">
        <v>6</v>
      </c>
      <c r="C60" s="16">
        <v>2.2000000000000002</v>
      </c>
      <c r="D60" s="16">
        <v>23.5</v>
      </c>
      <c r="E60" s="84">
        <v>3</v>
      </c>
      <c r="F60" s="63" t="s">
        <v>39</v>
      </c>
      <c r="G60" s="95">
        <v>2.8159999999999998</v>
      </c>
      <c r="H60" s="63" t="s">
        <v>39</v>
      </c>
      <c r="I60" s="95">
        <v>2.8159999999999998</v>
      </c>
      <c r="J60" s="63" t="s">
        <v>24</v>
      </c>
      <c r="K60" s="49" t="s">
        <v>24</v>
      </c>
      <c r="L60" s="90">
        <f>'Files A'!L60</f>
        <v>46</v>
      </c>
      <c r="M60" s="34">
        <f t="shared" si="6"/>
        <v>5.1340727681522518</v>
      </c>
      <c r="N60" s="34">
        <f t="shared" si="44"/>
        <v>50.6</v>
      </c>
      <c r="O60" s="68">
        <f t="shared" si="8"/>
        <v>5.6474800449674776</v>
      </c>
      <c r="P60" s="17">
        <f t="shared" si="9"/>
        <v>0.49862947324787166</v>
      </c>
      <c r="Q60" s="40">
        <f t="shared" si="10"/>
        <v>0.49862947324787166</v>
      </c>
      <c r="R60" s="248"/>
      <c r="S60" s="218"/>
      <c r="T60" s="259"/>
      <c r="U60" s="129" t="s">
        <v>6</v>
      </c>
      <c r="V60" s="90" t="s">
        <v>134</v>
      </c>
      <c r="W60" s="68">
        <f t="shared" si="11"/>
        <v>2.8159999999999998</v>
      </c>
      <c r="X60" s="79">
        <f>W60+W61/2</f>
        <v>8.4589999999999996</v>
      </c>
      <c r="Y60" s="79">
        <f>O60+O61/2</f>
        <v>11.512322849832485</v>
      </c>
      <c r="Z60" s="80">
        <f>X60/Y60</f>
        <v>0.73477786458386951</v>
      </c>
      <c r="AA60" s="141">
        <v>3</v>
      </c>
      <c r="AB60" s="79">
        <f t="shared" si="23"/>
        <v>9.5668965517241382</v>
      </c>
      <c r="AC60" s="79">
        <f>X60+AB60+AB61/2</f>
        <v>18.025896551724138</v>
      </c>
      <c r="AD60" s="108">
        <f>AC60/Y60</f>
        <v>1.5657914381706584</v>
      </c>
      <c r="AE60">
        <v>0</v>
      </c>
      <c r="AF60">
        <f t="shared" si="63"/>
        <v>1.1000000000000001</v>
      </c>
      <c r="AG60">
        <f t="shared" si="64"/>
        <v>50.6</v>
      </c>
      <c r="AH60">
        <f t="shared" si="65"/>
        <v>5.6474800449674776</v>
      </c>
      <c r="AI60">
        <f t="shared" si="66"/>
        <v>20</v>
      </c>
      <c r="AJ60">
        <v>20</v>
      </c>
      <c r="AK60">
        <v>454</v>
      </c>
      <c r="AL60">
        <f t="shared" si="67"/>
        <v>2.6136363636363635E-2</v>
      </c>
      <c r="AM60">
        <f t="shared" si="13"/>
        <v>3.3108935180981847E-2</v>
      </c>
      <c r="AN60">
        <f t="shared" si="14"/>
        <v>0.10221164493415784</v>
      </c>
      <c r="AO60">
        <f t="shared" si="15"/>
        <v>1</v>
      </c>
      <c r="AP60">
        <f t="shared" si="16"/>
        <v>2.6487148144785477E-2</v>
      </c>
      <c r="AQ60">
        <f t="shared" si="17"/>
        <v>1.1668347200346025E-3</v>
      </c>
      <c r="AR60">
        <f t="shared" si="68"/>
        <v>5.1340727681522518</v>
      </c>
      <c r="AS60" t="str">
        <f>IF((0.63*Y60-X60)&lt;=0,"",0.63*Y60-X60)</f>
        <v/>
      </c>
      <c r="AT60">
        <v>3</v>
      </c>
      <c r="AU60" s="79">
        <f>'Files A-HS'!AB60</f>
        <v>0</v>
      </c>
      <c r="AV60" s="179">
        <f t="shared" si="18"/>
        <v>29.651599999999998</v>
      </c>
      <c r="AW60" s="179">
        <f t="shared" si="19"/>
        <v>9.0068000000000001</v>
      </c>
      <c r="AX60" s="179">
        <f t="shared" si="20"/>
        <v>38.6584</v>
      </c>
      <c r="AY60" s="179">
        <f>N60+N61/2</f>
        <v>98.6</v>
      </c>
      <c r="AZ60" s="179">
        <f>(AV60+AW60)+(AV61+AW61)/2</f>
        <v>75.330399999999997</v>
      </c>
      <c r="BA60" s="186">
        <f>AY60/AZ60</f>
        <v>1.3089005235602094</v>
      </c>
      <c r="BB60" s="187"/>
      <c r="BC60" s="179">
        <f>BB60+BB61/2</f>
        <v>0</v>
      </c>
      <c r="BD60" s="186">
        <f>BC60/AZ60</f>
        <v>0</v>
      </c>
      <c r="BE60" s="187">
        <v>86.7</v>
      </c>
      <c r="BF60" s="180">
        <f>BE60+BE61/2</f>
        <v>132.05000000000001</v>
      </c>
      <c r="BG60" s="185">
        <f>BF60/$AY60</f>
        <v>1.3392494929006087</v>
      </c>
      <c r="BH60" s="185">
        <f>BE60/$AY60</f>
        <v>0.8793103448275863</v>
      </c>
      <c r="BI60" s="188">
        <f>1.15*AY60/2</f>
        <v>56.694999999999993</v>
      </c>
      <c r="BJ60" s="76" t="str">
        <f>IF(BE60&gt;=BI60,"OK","Pbm")</f>
        <v>OK</v>
      </c>
    </row>
    <row r="61" spans="1:62" ht="15" thickBot="1" x14ac:dyDescent="0.4">
      <c r="A61" s="210"/>
      <c r="B61" s="64" t="s">
        <v>5</v>
      </c>
      <c r="C61" s="10">
        <v>2.2000000000000002</v>
      </c>
      <c r="D61" s="10">
        <v>25</v>
      </c>
      <c r="E61" s="85">
        <v>6</v>
      </c>
      <c r="F61" s="64" t="s">
        <v>30</v>
      </c>
      <c r="G61" s="96">
        <v>11.286</v>
      </c>
      <c r="H61" s="64" t="s">
        <v>30</v>
      </c>
      <c r="I61" s="96">
        <v>11.286</v>
      </c>
      <c r="J61" s="64" t="s">
        <v>24</v>
      </c>
      <c r="K61" s="27" t="s">
        <v>24</v>
      </c>
      <c r="L61" s="89">
        <f>'Files A'!L61</f>
        <v>75</v>
      </c>
      <c r="M61" s="32">
        <f t="shared" si="6"/>
        <v>9.1638168826015729</v>
      </c>
      <c r="N61" s="32">
        <f t="shared" si="44"/>
        <v>96</v>
      </c>
      <c r="O61" s="69">
        <f t="shared" si="8"/>
        <v>11.729685609730014</v>
      </c>
      <c r="P61" s="11">
        <f t="shared" si="9"/>
        <v>0.96217412601732755</v>
      </c>
      <c r="Q61" s="37">
        <f t="shared" si="10"/>
        <v>0.96217412601732755</v>
      </c>
      <c r="R61" s="248"/>
      <c r="S61" s="218"/>
      <c r="T61" s="260"/>
      <c r="U61" s="130" t="s">
        <v>5</v>
      </c>
      <c r="V61" s="89" t="s">
        <v>134</v>
      </c>
      <c r="W61" s="69">
        <f t="shared" si="11"/>
        <v>11.286</v>
      </c>
      <c r="X61" s="81"/>
      <c r="Y61" s="81"/>
      <c r="Z61" s="81"/>
      <c r="AA61" s="141">
        <v>0</v>
      </c>
      <c r="AB61" s="79">
        <f t="shared" si="23"/>
        <v>0</v>
      </c>
      <c r="AC61" s="81"/>
      <c r="AD61" s="107"/>
      <c r="AE61">
        <v>1</v>
      </c>
      <c r="AF61">
        <f t="shared" si="63"/>
        <v>1.28</v>
      </c>
      <c r="AG61">
        <f t="shared" si="64"/>
        <v>96</v>
      </c>
      <c r="AH61">
        <f t="shared" si="65"/>
        <v>11.729685609730014</v>
      </c>
      <c r="AI61">
        <f t="shared" si="66"/>
        <v>18.5</v>
      </c>
      <c r="AJ61">
        <v>20</v>
      </c>
      <c r="AK61">
        <v>454</v>
      </c>
      <c r="AL61">
        <f t="shared" si="67"/>
        <v>4.9804103858157915E-2</v>
      </c>
      <c r="AM61">
        <f t="shared" si="13"/>
        <v>6.3887789691356167E-2</v>
      </c>
      <c r="AN61">
        <f t="shared" si="14"/>
        <v>5.1283551237389889E-2</v>
      </c>
      <c r="AO61">
        <f t="shared" si="15"/>
        <v>1</v>
      </c>
      <c r="AP61">
        <f t="shared" si="16"/>
        <v>5.1110231753084934E-2</v>
      </c>
      <c r="AQ61">
        <f t="shared" si="17"/>
        <v>2.2515520596072657E-3</v>
      </c>
      <c r="AR61">
        <f t="shared" si="68"/>
        <v>9.1638168826015729</v>
      </c>
      <c r="AT61">
        <v>0</v>
      </c>
      <c r="AU61" s="184">
        <f>'Files A-HS'!AB61</f>
        <v>0</v>
      </c>
      <c r="AV61" s="180">
        <f t="shared" si="18"/>
        <v>56.256</v>
      </c>
      <c r="AW61" s="180">
        <f t="shared" si="19"/>
        <v>17.088000000000001</v>
      </c>
      <c r="AX61" s="180">
        <f t="shared" si="20"/>
        <v>73.343999999999994</v>
      </c>
      <c r="AY61" s="180"/>
      <c r="AZ61" s="180"/>
      <c r="BA61" s="180"/>
      <c r="BB61" s="187"/>
      <c r="BC61" s="180"/>
      <c r="BD61" s="180"/>
      <c r="BE61" s="187">
        <v>90.7</v>
      </c>
      <c r="BF61" s="179"/>
      <c r="BG61" s="179"/>
      <c r="BH61" s="179"/>
      <c r="BI61" s="189">
        <f>2*MIN(BE60,BE62)</f>
        <v>173.4</v>
      </c>
      <c r="BJ61" s="76" t="str">
        <f>IF(BE61&lt;=BI61,"OK","Pbm")</f>
        <v>OK</v>
      </c>
    </row>
    <row r="62" spans="1:62" s="44" customFormat="1" ht="15" thickBot="1" x14ac:dyDescent="0.4">
      <c r="A62" s="43"/>
      <c r="B62" s="65"/>
      <c r="C62" s="57"/>
      <c r="D62" s="57"/>
      <c r="E62" s="86"/>
      <c r="F62" s="65"/>
      <c r="G62" s="97"/>
      <c r="H62" s="65"/>
      <c r="I62" s="97"/>
      <c r="J62" s="65"/>
      <c r="K62" s="61"/>
      <c r="L62" s="91">
        <f>'Files A'!L62</f>
        <v>0</v>
      </c>
      <c r="M62" s="58" t="e">
        <f t="shared" si="6"/>
        <v>#DIV/0!</v>
      </c>
      <c r="N62" s="58">
        <f t="shared" si="44"/>
        <v>0</v>
      </c>
      <c r="O62" s="70" t="e">
        <f t="shared" si="8"/>
        <v>#DIV/0!</v>
      </c>
      <c r="P62" s="59" t="e">
        <f t="shared" si="9"/>
        <v>#DIV/0!</v>
      </c>
      <c r="Q62" s="60" t="e">
        <f t="shared" si="10"/>
        <v>#DIV/0!</v>
      </c>
      <c r="R62" s="223"/>
      <c r="S62" s="224"/>
      <c r="T62" s="133"/>
      <c r="U62" s="131"/>
      <c r="V62" s="91">
        <v>0</v>
      </c>
      <c r="W62" s="70">
        <f t="shared" si="11"/>
        <v>0</v>
      </c>
      <c r="X62" s="82"/>
      <c r="Y62" s="82"/>
      <c r="Z62" s="82"/>
      <c r="AA62" s="142"/>
      <c r="AB62" s="82"/>
      <c r="AC62" s="82"/>
      <c r="AD62" s="51"/>
      <c r="AE62"/>
      <c r="AF62">
        <f t="shared" si="63"/>
        <v>1.1000000000000001</v>
      </c>
      <c r="AG62">
        <f t="shared" si="64"/>
        <v>0</v>
      </c>
      <c r="AH62" t="e">
        <f t="shared" si="65"/>
        <v>#DIV/0!</v>
      </c>
      <c r="AI62">
        <f t="shared" si="66"/>
        <v>-0.5</v>
      </c>
      <c r="AJ62">
        <v>20</v>
      </c>
      <c r="AK62">
        <v>454</v>
      </c>
      <c r="AL62" t="e">
        <f t="shared" si="67"/>
        <v>#DIV/0!</v>
      </c>
      <c r="AM62" t="e">
        <f t="shared" si="13"/>
        <v>#DIV/0!</v>
      </c>
      <c r="AN62" t="e">
        <f t="shared" si="14"/>
        <v>#DIV/0!</v>
      </c>
      <c r="AO62" t="e">
        <f t="shared" si="15"/>
        <v>#DIV/0!</v>
      </c>
      <c r="AP62" t="e">
        <f t="shared" si="16"/>
        <v>#DIV/0!</v>
      </c>
      <c r="AQ62" t="e">
        <f t="shared" si="17"/>
        <v>#DIV/0!</v>
      </c>
      <c r="AR62" t="e">
        <f t="shared" si="68"/>
        <v>#DIV/0!</v>
      </c>
      <c r="AX62" s="44">
        <f t="shared" si="20"/>
        <v>0</v>
      </c>
    </row>
    <row r="63" spans="1:62" x14ac:dyDescent="0.35">
      <c r="A63" s="208" t="s">
        <v>46</v>
      </c>
      <c r="B63" s="64" t="s">
        <v>2</v>
      </c>
      <c r="C63" s="10">
        <v>2.2000000000000002</v>
      </c>
      <c r="D63" s="10">
        <v>26</v>
      </c>
      <c r="E63" s="85">
        <v>3</v>
      </c>
      <c r="F63" s="64" t="s">
        <v>23</v>
      </c>
      <c r="G63" s="96">
        <v>5.6539999999999999</v>
      </c>
      <c r="H63" s="64" t="s">
        <v>23</v>
      </c>
      <c r="I63" s="96">
        <v>5.6539999999999999</v>
      </c>
      <c r="J63" s="64" t="s">
        <v>24</v>
      </c>
      <c r="K63" s="27" t="s">
        <v>24</v>
      </c>
      <c r="L63" s="89">
        <f>'Files A'!L63</f>
        <v>43</v>
      </c>
      <c r="M63" s="32">
        <f t="shared" si="6"/>
        <v>4.2509300024421384</v>
      </c>
      <c r="N63" s="32">
        <f t="shared" si="44"/>
        <v>55.04</v>
      </c>
      <c r="O63" s="69">
        <f t="shared" si="8"/>
        <v>5.4411904031259368</v>
      </c>
      <c r="P63" s="11">
        <f t="shared" si="9"/>
        <v>1.0391108527927648</v>
      </c>
      <c r="Q63" s="37">
        <f t="shared" si="10"/>
        <v>1.0391108527927648</v>
      </c>
      <c r="R63" s="219"/>
      <c r="S63" s="220"/>
      <c r="T63" s="258" t="s">
        <v>46</v>
      </c>
      <c r="U63" s="130" t="s">
        <v>2</v>
      </c>
      <c r="V63" s="89" t="s">
        <v>134</v>
      </c>
      <c r="W63" s="69">
        <f t="shared" si="11"/>
        <v>5.6539999999999999</v>
      </c>
      <c r="X63" s="79">
        <f>W63+W64/2</f>
        <v>10.154</v>
      </c>
      <c r="Y63" s="79">
        <f>O63+O64/2</f>
        <v>15.808786302261671</v>
      </c>
      <c r="Z63" s="80">
        <f>X63/Y63</f>
        <v>0.64230104739586025</v>
      </c>
      <c r="AA63" s="141">
        <v>2</v>
      </c>
      <c r="AB63" s="79">
        <f t="shared" ref="AB63:AB65" si="101">AA63*$AB$1</f>
        <v>6.3779310344827582</v>
      </c>
      <c r="AC63" s="79">
        <f>X63+AB63+AB64/2</f>
        <v>16.53193103448276</v>
      </c>
      <c r="AD63" s="108">
        <f>AC63/Y63</f>
        <v>1.0457432163604889</v>
      </c>
      <c r="AE63">
        <v>1</v>
      </c>
      <c r="AF63">
        <f t="shared" si="63"/>
        <v>1.28</v>
      </c>
      <c r="AG63">
        <f t="shared" si="64"/>
        <v>55.04</v>
      </c>
      <c r="AH63">
        <f t="shared" si="65"/>
        <v>5.4411904031259368</v>
      </c>
      <c r="AI63">
        <f t="shared" si="66"/>
        <v>22.5</v>
      </c>
      <c r="AJ63">
        <v>20</v>
      </c>
      <c r="AK63">
        <v>454</v>
      </c>
      <c r="AL63">
        <f t="shared" si="67"/>
        <v>1.9304152637485968E-2</v>
      </c>
      <c r="AM63">
        <f t="shared" si="13"/>
        <v>2.4367704811978919E-2</v>
      </c>
      <c r="AN63">
        <f t="shared" si="14"/>
        <v>0.14013273139616478</v>
      </c>
      <c r="AO63">
        <f t="shared" si="15"/>
        <v>1</v>
      </c>
      <c r="AP63">
        <f t="shared" si="16"/>
        <v>1.9494163849583135E-2</v>
      </c>
      <c r="AQ63">
        <f t="shared" si="17"/>
        <v>8.5877373786709854E-4</v>
      </c>
      <c r="AR63">
        <f t="shared" si="68"/>
        <v>4.2509300024421384</v>
      </c>
      <c r="AT63">
        <v>2</v>
      </c>
      <c r="AU63" s="184">
        <f>'Files A-HS'!AB63</f>
        <v>0</v>
      </c>
      <c r="AV63" s="180">
        <f t="shared" ref="AV63:AV65" si="102">N63*$AV$1</f>
        <v>32.253439999999998</v>
      </c>
      <c r="AW63" s="180">
        <f t="shared" ref="AW63:AW65" si="103">N63*$AW$1</f>
        <v>9.7971199999999996</v>
      </c>
      <c r="AX63" s="180">
        <f t="shared" si="20"/>
        <v>42.050559999999997</v>
      </c>
      <c r="AY63" s="180">
        <f>N63+N64/2</f>
        <v>137.54</v>
      </c>
      <c r="AZ63" s="180">
        <f>(AV63+AW63)+(AV64+AW64)/2</f>
        <v>105.08055999999999</v>
      </c>
      <c r="BA63" s="185">
        <f>AY63/AZ63</f>
        <v>1.3089005235602094</v>
      </c>
      <c r="BB63" s="187"/>
      <c r="BC63" s="180">
        <f>BB63+BB64/2</f>
        <v>0</v>
      </c>
      <c r="BD63" s="185">
        <f>BC63/AZ63</f>
        <v>0</v>
      </c>
      <c r="BE63" s="187">
        <v>117.4</v>
      </c>
      <c r="BF63" s="180">
        <f>BE63+BE64/2</f>
        <v>203.15</v>
      </c>
      <c r="BG63" s="185">
        <f>BF63/$AY63</f>
        <v>1.4770248654936746</v>
      </c>
      <c r="BH63" s="185">
        <f>BE63/$AY63</f>
        <v>0.85356987058310319</v>
      </c>
      <c r="BI63" s="188">
        <f>1.15*AY63/2</f>
        <v>79.085499999999996</v>
      </c>
      <c r="BJ63" s="76" t="str">
        <f>IF(BE63&gt;=BI63,"OK","Pbm")</f>
        <v>OK</v>
      </c>
    </row>
    <row r="64" spans="1:62" x14ac:dyDescent="0.35">
      <c r="A64" s="244"/>
      <c r="B64" s="63" t="s">
        <v>3</v>
      </c>
      <c r="C64" s="16">
        <v>2.2000000000000002</v>
      </c>
      <c r="D64" s="16">
        <v>25</v>
      </c>
      <c r="E64" s="84">
        <v>6</v>
      </c>
      <c r="F64" s="94" t="s">
        <v>81</v>
      </c>
      <c r="G64" s="95">
        <v>18.981000000000002</v>
      </c>
      <c r="H64" s="94" t="s">
        <v>81</v>
      </c>
      <c r="I64" s="95">
        <v>18.981000000000002</v>
      </c>
      <c r="J64" s="63" t="s">
        <v>75</v>
      </c>
      <c r="K64" s="95">
        <v>9</v>
      </c>
      <c r="L64" s="90">
        <f>'Files A'!L64</f>
        <v>150</v>
      </c>
      <c r="M64" s="34">
        <f t="shared" si="6"/>
        <v>18.850174362064969</v>
      </c>
      <c r="N64" s="34">
        <f t="shared" si="44"/>
        <v>165</v>
      </c>
      <c r="O64" s="68">
        <f t="shared" si="8"/>
        <v>20.735191798271469</v>
      </c>
      <c r="P64" s="17">
        <f t="shared" si="9"/>
        <v>0.91540026177053735</v>
      </c>
      <c r="Q64" s="40">
        <f t="shared" si="10"/>
        <v>0.91540026177053735</v>
      </c>
      <c r="R64" s="42">
        <f>+K64/O64</f>
        <v>0.43404469500736714</v>
      </c>
      <c r="S64" s="40" t="s">
        <v>63</v>
      </c>
      <c r="T64" s="259"/>
      <c r="U64" s="129" t="s">
        <v>3</v>
      </c>
      <c r="V64" s="90" t="s">
        <v>135</v>
      </c>
      <c r="W64" s="68">
        <f t="shared" si="11"/>
        <v>9</v>
      </c>
      <c r="X64" s="81"/>
      <c r="Y64" s="81"/>
      <c r="Z64" s="81"/>
      <c r="AA64" s="141">
        <v>0</v>
      </c>
      <c r="AB64" s="79">
        <f t="shared" si="101"/>
        <v>0</v>
      </c>
      <c r="AC64" s="81"/>
      <c r="AD64" s="107"/>
      <c r="AE64">
        <v>0</v>
      </c>
      <c r="AF64">
        <f t="shared" si="63"/>
        <v>1.1000000000000001</v>
      </c>
      <c r="AG64">
        <f t="shared" si="64"/>
        <v>165</v>
      </c>
      <c r="AH64">
        <f t="shared" si="65"/>
        <v>20.735191798271469</v>
      </c>
      <c r="AI64">
        <f t="shared" si="66"/>
        <v>18.5</v>
      </c>
      <c r="AJ64">
        <v>20</v>
      </c>
      <c r="AK64">
        <v>454</v>
      </c>
      <c r="AL64">
        <f t="shared" si="67"/>
        <v>9.960820771631583E-2</v>
      </c>
      <c r="AM64">
        <f t="shared" si="13"/>
        <v>0.13141859890014582</v>
      </c>
      <c r="AN64">
        <f t="shared" si="14"/>
        <v>2.3132455598308135E-2</v>
      </c>
      <c r="AO64">
        <f t="shared" si="15"/>
        <v>1</v>
      </c>
      <c r="AP64">
        <f t="shared" si="16"/>
        <v>0.10513487912011665</v>
      </c>
      <c r="AQ64">
        <f t="shared" si="17"/>
        <v>4.6314924722518349E-3</v>
      </c>
      <c r="AR64">
        <f t="shared" si="68"/>
        <v>18.850174362064969</v>
      </c>
      <c r="AT64">
        <v>0</v>
      </c>
      <c r="AU64" s="79">
        <f>'Files A-HS'!AB64</f>
        <v>6.1578924137931033</v>
      </c>
      <c r="AV64" s="179">
        <f t="shared" si="102"/>
        <v>96.69</v>
      </c>
      <c r="AW64" s="179">
        <f t="shared" si="103"/>
        <v>29.369999999999997</v>
      </c>
      <c r="AX64" s="179">
        <f t="shared" si="20"/>
        <v>126.06</v>
      </c>
      <c r="AY64" s="179"/>
      <c r="AZ64" s="179"/>
      <c r="BA64" s="179"/>
      <c r="BB64" s="187"/>
      <c r="BC64" s="179"/>
      <c r="BD64" s="179"/>
      <c r="BE64" s="187">
        <v>171.5</v>
      </c>
      <c r="BF64" s="179"/>
      <c r="BG64" s="179"/>
      <c r="BH64" s="179"/>
      <c r="BI64" s="189">
        <f>2*MIN(BE63,BE65)</f>
        <v>198.6</v>
      </c>
      <c r="BJ64" s="76" t="str">
        <f>IF(BE64&lt;=BI64,"OK","Pbm")</f>
        <v>OK</v>
      </c>
    </row>
    <row r="65" spans="1:62" ht="15" thickBot="1" x14ac:dyDescent="0.4">
      <c r="A65" s="210"/>
      <c r="B65" s="67" t="s">
        <v>4</v>
      </c>
      <c r="C65" s="14">
        <v>2.2000000000000002</v>
      </c>
      <c r="D65" s="14">
        <v>23.5</v>
      </c>
      <c r="E65" s="87">
        <v>3</v>
      </c>
      <c r="F65" s="67" t="s">
        <v>39</v>
      </c>
      <c r="G65" s="98">
        <v>8.4700000000000006</v>
      </c>
      <c r="H65" s="67" t="s">
        <v>39</v>
      </c>
      <c r="I65" s="98">
        <v>8.4700000000000006</v>
      </c>
      <c r="J65" s="67" t="s">
        <v>24</v>
      </c>
      <c r="K65" s="100" t="s">
        <v>24</v>
      </c>
      <c r="L65" s="92">
        <f>'Files A'!L65</f>
        <v>61</v>
      </c>
      <c r="M65" s="33">
        <f t="shared" si="6"/>
        <v>6.8387014362221024</v>
      </c>
      <c r="N65" s="33">
        <f t="shared" si="44"/>
        <v>78.08</v>
      </c>
      <c r="O65" s="71">
        <f t="shared" si="8"/>
        <v>8.7535378383642914</v>
      </c>
      <c r="P65" s="15">
        <f t="shared" si="9"/>
        <v>0.96760877217876129</v>
      </c>
      <c r="Q65" s="38">
        <f t="shared" si="10"/>
        <v>0.96760877217876129</v>
      </c>
      <c r="R65" s="225"/>
      <c r="S65" s="226"/>
      <c r="T65" s="260"/>
      <c r="U65" s="132" t="s">
        <v>4</v>
      </c>
      <c r="V65" s="92" t="s">
        <v>134</v>
      </c>
      <c r="W65" s="71">
        <f t="shared" si="11"/>
        <v>8.4700000000000006</v>
      </c>
      <c r="X65" s="109">
        <f>W65+W64/2</f>
        <v>12.97</v>
      </c>
      <c r="Y65" s="109">
        <f>O65+O64/2</f>
        <v>19.121133737500024</v>
      </c>
      <c r="Z65" s="110">
        <f>X65/Y65</f>
        <v>0.67830705951098857</v>
      </c>
      <c r="AA65" s="144">
        <v>1</v>
      </c>
      <c r="AB65" s="109">
        <f t="shared" si="101"/>
        <v>3.1889655172413791</v>
      </c>
      <c r="AC65" s="109">
        <f>X65+AB65+(AB64+AB66)/2</f>
        <v>16.158965517241381</v>
      </c>
      <c r="AD65" s="111">
        <f>AC65/Y65</f>
        <v>0.84508406975631933</v>
      </c>
      <c r="AE65">
        <v>1</v>
      </c>
      <c r="AF65">
        <f t="shared" si="63"/>
        <v>1.28</v>
      </c>
      <c r="AG65">
        <f t="shared" si="64"/>
        <v>78.08</v>
      </c>
      <c r="AH65">
        <f t="shared" si="65"/>
        <v>8.7535378383642914</v>
      </c>
      <c r="AI65">
        <f t="shared" si="66"/>
        <v>20</v>
      </c>
      <c r="AJ65">
        <v>20</v>
      </c>
      <c r="AK65">
        <v>454</v>
      </c>
      <c r="AL65">
        <f t="shared" si="67"/>
        <v>3.465909090909091E-2</v>
      </c>
      <c r="AM65">
        <f t="shared" si="13"/>
        <v>4.410185301200048E-2</v>
      </c>
      <c r="AN65">
        <f t="shared" si="14"/>
        <v>7.5861744710536791E-2</v>
      </c>
      <c r="AO65">
        <f t="shared" si="15"/>
        <v>1</v>
      </c>
      <c r="AP65">
        <f t="shared" si="16"/>
        <v>3.5281482409600384E-2</v>
      </c>
      <c r="AQ65">
        <f t="shared" si="17"/>
        <v>1.5542503264141139E-3</v>
      </c>
      <c r="AR65">
        <f t="shared" si="68"/>
        <v>6.8387014362221024</v>
      </c>
      <c r="AT65">
        <v>2</v>
      </c>
      <c r="AU65" s="184">
        <f>'Files A-HS'!AB65</f>
        <v>0</v>
      </c>
      <c r="AV65" s="180">
        <f t="shared" si="102"/>
        <v>45.754879999999993</v>
      </c>
      <c r="AW65" s="180">
        <f t="shared" si="103"/>
        <v>13.898239999999999</v>
      </c>
      <c r="AX65" s="180">
        <f t="shared" si="20"/>
        <v>59.653119999999994</v>
      </c>
      <c r="AY65" s="180">
        <f>N65+N64/2</f>
        <v>160.57999999999998</v>
      </c>
      <c r="AZ65" s="180">
        <f>(AV65+AW65)+(AV64+AW64)/2</f>
        <v>122.68312</v>
      </c>
      <c r="BA65" s="185">
        <f>AY65/AZ65</f>
        <v>1.3089005235602094</v>
      </c>
      <c r="BB65" s="187"/>
      <c r="BC65" s="180">
        <f>BB65+BB64/2</f>
        <v>0</v>
      </c>
      <c r="BD65" s="185">
        <f>BC65/AZ65</f>
        <v>0</v>
      </c>
      <c r="BE65" s="187">
        <v>99.3</v>
      </c>
      <c r="BF65" s="180">
        <f>BE65+BE64/2</f>
        <v>185.05</v>
      </c>
      <c r="BG65" s="185">
        <f>BF65/$AY65</f>
        <v>1.1523851039980073</v>
      </c>
      <c r="BH65" s="185">
        <f>BE65/$AY65</f>
        <v>0.61838336031884422</v>
      </c>
      <c r="BI65" s="188">
        <f>1.15*AY65/2</f>
        <v>92.333499999999987</v>
      </c>
      <c r="BJ65" s="76" t="str">
        <f t="shared" ref="BJ65" si="104">IF(BE65&gt;=BI65,"OK","Pbm")</f>
        <v>OK</v>
      </c>
    </row>
    <row r="70" spans="1:62" x14ac:dyDescent="0.35">
      <c r="B70" s="6">
        <v>0.96</v>
      </c>
    </row>
    <row r="71" spans="1:62" x14ac:dyDescent="0.35">
      <c r="A71">
        <v>1</v>
      </c>
      <c r="B71" s="6">
        <f>A71*$B$70</f>
        <v>0.96</v>
      </c>
    </row>
    <row r="72" spans="1:62" x14ac:dyDescent="0.35">
      <c r="A72">
        <v>2</v>
      </c>
      <c r="B72" s="6">
        <f t="shared" ref="B72:B78" si="105">A72*$B$70</f>
        <v>1.92</v>
      </c>
    </row>
    <row r="73" spans="1:62" x14ac:dyDescent="0.35">
      <c r="A73">
        <v>3</v>
      </c>
      <c r="B73" s="6">
        <f t="shared" si="105"/>
        <v>2.88</v>
      </c>
    </row>
    <row r="74" spans="1:62" x14ac:dyDescent="0.35">
      <c r="A74">
        <v>4</v>
      </c>
      <c r="B74" s="6">
        <f t="shared" si="105"/>
        <v>3.84</v>
      </c>
    </row>
    <row r="75" spans="1:62" x14ac:dyDescent="0.35">
      <c r="A75">
        <v>5</v>
      </c>
      <c r="B75" s="6">
        <f t="shared" si="105"/>
        <v>4.8</v>
      </c>
    </row>
    <row r="76" spans="1:62" x14ac:dyDescent="0.35">
      <c r="A76">
        <v>6</v>
      </c>
      <c r="B76" s="6">
        <f t="shared" si="105"/>
        <v>5.76</v>
      </c>
    </row>
    <row r="77" spans="1:62" x14ac:dyDescent="0.35">
      <c r="A77">
        <v>7</v>
      </c>
      <c r="B77" s="6">
        <f t="shared" si="105"/>
        <v>6.72</v>
      </c>
    </row>
    <row r="78" spans="1:62" x14ac:dyDescent="0.35">
      <c r="A78">
        <v>8</v>
      </c>
      <c r="B78" s="6">
        <f t="shared" si="105"/>
        <v>7.68</v>
      </c>
    </row>
  </sheetData>
  <mergeCells count="57">
    <mergeCell ref="BE2:BE3"/>
    <mergeCell ref="BF2:BF3"/>
    <mergeCell ref="BG2:BG3"/>
    <mergeCell ref="BH2:BH3"/>
    <mergeCell ref="BI2:BI3"/>
    <mergeCell ref="T63:T65"/>
    <mergeCell ref="W2:X2"/>
    <mergeCell ref="T4:T7"/>
    <mergeCell ref="T9:T19"/>
    <mergeCell ref="T21:T31"/>
    <mergeCell ref="T33:T43"/>
    <mergeCell ref="T45:T55"/>
    <mergeCell ref="O2:O3"/>
    <mergeCell ref="P2:P3"/>
    <mergeCell ref="Q2:Q3"/>
    <mergeCell ref="R2:R3"/>
    <mergeCell ref="S2:S3"/>
    <mergeCell ref="A9:A19"/>
    <mergeCell ref="R20:S20"/>
    <mergeCell ref="A21:A31"/>
    <mergeCell ref="R32:S32"/>
    <mergeCell ref="A63:A65"/>
    <mergeCell ref="R63:S63"/>
    <mergeCell ref="R65:S65"/>
    <mergeCell ref="A45:A55"/>
    <mergeCell ref="R55:S55"/>
    <mergeCell ref="R62:S62"/>
    <mergeCell ref="R39:S43"/>
    <mergeCell ref="R59:S61"/>
    <mergeCell ref="R44:S44"/>
    <mergeCell ref="BC2:BC3"/>
    <mergeCell ref="R8:S8"/>
    <mergeCell ref="T57:T61"/>
    <mergeCell ref="AU2:AU3"/>
    <mergeCell ref="AV2:AV3"/>
    <mergeCell ref="AW2:AW3"/>
    <mergeCell ref="AY2:AY3"/>
    <mergeCell ref="BB2:BB3"/>
    <mergeCell ref="AZ2:AZ3"/>
    <mergeCell ref="BA2:BA3"/>
    <mergeCell ref="AX2:AX3"/>
    <mergeCell ref="BD2:BD3"/>
    <mergeCell ref="AI2:AQ2"/>
    <mergeCell ref="R56:S56"/>
    <mergeCell ref="A57:A61"/>
    <mergeCell ref="F2:G2"/>
    <mergeCell ref="H2:I2"/>
    <mergeCell ref="J2:K2"/>
    <mergeCell ref="A4:A7"/>
    <mergeCell ref="R4:S4"/>
    <mergeCell ref="R6:S7"/>
    <mergeCell ref="AA2:AB2"/>
    <mergeCell ref="C2:C3"/>
    <mergeCell ref="D2:D3"/>
    <mergeCell ref="E2:E3"/>
    <mergeCell ref="N2:N3"/>
    <mergeCell ref="A33:A43"/>
  </mergeCells>
  <conditionalFormatting sqref="P4:R4 R5:R6 P5:Q65 R8:R10 R20:R22">
    <cfRule type="cellIs" dxfId="626" priority="110" operator="lessThan">
      <formula>1</formula>
    </cfRule>
  </conditionalFormatting>
  <conditionalFormatting sqref="R30:R34">
    <cfRule type="cellIs" dxfId="625" priority="6" operator="lessThan">
      <formula>1</formula>
    </cfRule>
  </conditionalFormatting>
  <conditionalFormatting sqref="R38">
    <cfRule type="cellIs" dxfId="624" priority="8" operator="lessThan">
      <formula>1</formula>
    </cfRule>
  </conditionalFormatting>
  <conditionalFormatting sqref="R44:R46">
    <cfRule type="cellIs" dxfId="623" priority="4" operator="lessThan">
      <formula>1</formula>
    </cfRule>
  </conditionalFormatting>
  <conditionalFormatting sqref="R54:R58">
    <cfRule type="cellIs" dxfId="622" priority="10" operator="lessThan">
      <formula>1</formula>
    </cfRule>
  </conditionalFormatting>
  <conditionalFormatting sqref="R62:R64">
    <cfRule type="cellIs" dxfId="621" priority="105" operator="lessThan">
      <formula>1</formula>
    </cfRule>
  </conditionalFormatting>
  <conditionalFormatting sqref="S5">
    <cfRule type="cellIs" dxfId="620" priority="104" operator="lessThan">
      <formula>1</formula>
    </cfRule>
  </conditionalFormatting>
  <conditionalFormatting sqref="S10">
    <cfRule type="cellIs" dxfId="619" priority="7" operator="lessThan">
      <formula>1</formula>
    </cfRule>
  </conditionalFormatting>
  <conditionalFormatting sqref="S22">
    <cfRule type="cellIs" dxfId="618" priority="11" operator="lessThan">
      <formula>1</formula>
    </cfRule>
  </conditionalFormatting>
  <conditionalFormatting sqref="S24">
    <cfRule type="cellIs" dxfId="617" priority="2" operator="lessThan">
      <formula>1</formula>
    </cfRule>
  </conditionalFormatting>
  <conditionalFormatting sqref="S28">
    <cfRule type="cellIs" dxfId="616" priority="1" operator="lessThan">
      <formula>1</formula>
    </cfRule>
  </conditionalFormatting>
  <conditionalFormatting sqref="S30:S31">
    <cfRule type="cellIs" dxfId="615" priority="103" operator="lessThan">
      <formula>1</formula>
    </cfRule>
  </conditionalFormatting>
  <conditionalFormatting sqref="S34">
    <cfRule type="cellIs" dxfId="614" priority="5" operator="lessThan">
      <formula>1</formula>
    </cfRule>
  </conditionalFormatting>
  <conditionalFormatting sqref="S46">
    <cfRule type="cellIs" dxfId="613" priority="3" operator="lessThan">
      <formula>1</formula>
    </cfRule>
  </conditionalFormatting>
  <conditionalFormatting sqref="S54">
    <cfRule type="cellIs" dxfId="612" priority="101" operator="lessThan">
      <formula>1</formula>
    </cfRule>
  </conditionalFormatting>
  <conditionalFormatting sqref="S58">
    <cfRule type="cellIs" dxfId="611" priority="9" operator="lessThan">
      <formula>1</formula>
    </cfRule>
  </conditionalFormatting>
  <conditionalFormatting sqref="S64">
    <cfRule type="cellIs" dxfId="610" priority="100" operator="lessThan">
      <formula>1</formula>
    </cfRule>
  </conditionalFormatting>
  <conditionalFormatting sqref="Z4">
    <cfRule type="cellIs" dxfId="609" priority="69" operator="lessThan">
      <formula>1</formula>
    </cfRule>
  </conditionalFormatting>
  <conditionalFormatting sqref="Z6">
    <cfRule type="cellIs" dxfId="608" priority="93" operator="lessThan">
      <formula>1</formula>
    </cfRule>
  </conditionalFormatting>
  <conditionalFormatting sqref="Z9">
    <cfRule type="cellIs" dxfId="607" priority="99" operator="lessThan">
      <formula>1</formula>
    </cfRule>
  </conditionalFormatting>
  <conditionalFormatting sqref="Z11">
    <cfRule type="cellIs" dxfId="606" priority="98" operator="lessThan">
      <formula>1</formula>
    </cfRule>
  </conditionalFormatting>
  <conditionalFormatting sqref="Z13">
    <cfRule type="cellIs" dxfId="605" priority="97" operator="lessThan">
      <formula>1</formula>
    </cfRule>
  </conditionalFormatting>
  <conditionalFormatting sqref="Z15">
    <cfRule type="cellIs" dxfId="604" priority="96" operator="lessThan">
      <formula>1</formula>
    </cfRule>
  </conditionalFormatting>
  <conditionalFormatting sqref="Z17">
    <cfRule type="cellIs" dxfId="603" priority="95" operator="lessThan">
      <formula>1</formula>
    </cfRule>
  </conditionalFormatting>
  <conditionalFormatting sqref="Z19">
    <cfRule type="cellIs" dxfId="602" priority="94" operator="lessThan">
      <formula>1</formula>
    </cfRule>
  </conditionalFormatting>
  <conditionalFormatting sqref="Z21">
    <cfRule type="cellIs" dxfId="601" priority="92" operator="lessThan">
      <formula>1</formula>
    </cfRule>
  </conditionalFormatting>
  <conditionalFormatting sqref="Z23">
    <cfRule type="cellIs" dxfId="600" priority="91" operator="lessThan">
      <formula>1</formula>
    </cfRule>
  </conditionalFormatting>
  <conditionalFormatting sqref="Z25">
    <cfRule type="cellIs" dxfId="599" priority="90" operator="lessThan">
      <formula>1</formula>
    </cfRule>
  </conditionalFormatting>
  <conditionalFormatting sqref="Z27">
    <cfRule type="cellIs" dxfId="598" priority="89" operator="lessThan">
      <formula>1</formula>
    </cfRule>
  </conditionalFormatting>
  <conditionalFormatting sqref="Z29">
    <cfRule type="cellIs" dxfId="597" priority="88" operator="lessThan">
      <formula>1</formula>
    </cfRule>
  </conditionalFormatting>
  <conditionalFormatting sqref="Z31">
    <cfRule type="cellIs" dxfId="596" priority="87" operator="lessThan">
      <formula>1</formula>
    </cfRule>
  </conditionalFormatting>
  <conditionalFormatting sqref="Z33">
    <cfRule type="cellIs" dxfId="595" priority="86" operator="lessThan">
      <formula>1</formula>
    </cfRule>
  </conditionalFormatting>
  <conditionalFormatting sqref="Z35">
    <cfRule type="cellIs" dxfId="594" priority="85" operator="lessThan">
      <formula>1</formula>
    </cfRule>
  </conditionalFormatting>
  <conditionalFormatting sqref="Z37">
    <cfRule type="cellIs" dxfId="593" priority="84" operator="lessThan">
      <formula>1</formula>
    </cfRule>
  </conditionalFormatting>
  <conditionalFormatting sqref="Z39">
    <cfRule type="cellIs" dxfId="592" priority="83" operator="lessThan">
      <formula>1</formula>
    </cfRule>
  </conditionalFormatting>
  <conditionalFormatting sqref="Z41">
    <cfRule type="cellIs" dxfId="591" priority="82" operator="lessThan">
      <formula>1</formula>
    </cfRule>
  </conditionalFormatting>
  <conditionalFormatting sqref="Z43">
    <cfRule type="cellIs" dxfId="590" priority="81" operator="lessThan">
      <formula>1</formula>
    </cfRule>
  </conditionalFormatting>
  <conditionalFormatting sqref="Z45">
    <cfRule type="cellIs" dxfId="589" priority="80" operator="lessThan">
      <formula>1</formula>
    </cfRule>
  </conditionalFormatting>
  <conditionalFormatting sqref="Z47">
    <cfRule type="cellIs" dxfId="588" priority="79" operator="lessThan">
      <formula>1</formula>
    </cfRule>
  </conditionalFormatting>
  <conditionalFormatting sqref="Z49">
    <cfRule type="cellIs" dxfId="587" priority="78" operator="lessThan">
      <formula>1</formula>
    </cfRule>
  </conditionalFormatting>
  <conditionalFormatting sqref="Z51">
    <cfRule type="cellIs" dxfId="586" priority="77" operator="lessThan">
      <formula>1</formula>
    </cfRule>
  </conditionalFormatting>
  <conditionalFormatting sqref="Z53">
    <cfRule type="cellIs" dxfId="585" priority="76" operator="lessThan">
      <formula>1</formula>
    </cfRule>
  </conditionalFormatting>
  <conditionalFormatting sqref="Z55">
    <cfRule type="cellIs" dxfId="584" priority="75" operator="lessThan">
      <formula>1</formula>
    </cfRule>
  </conditionalFormatting>
  <conditionalFormatting sqref="Z57">
    <cfRule type="cellIs" dxfId="583" priority="74" operator="lessThan">
      <formula>1</formula>
    </cfRule>
  </conditionalFormatting>
  <conditionalFormatting sqref="Z59:Z60">
    <cfRule type="cellIs" dxfId="582" priority="13" operator="lessThan">
      <formula>1</formula>
    </cfRule>
  </conditionalFormatting>
  <conditionalFormatting sqref="Z63">
    <cfRule type="cellIs" dxfId="581" priority="71" operator="lessThan">
      <formula>1</formula>
    </cfRule>
  </conditionalFormatting>
  <conditionalFormatting sqref="Z65">
    <cfRule type="cellIs" dxfId="580" priority="70" operator="lessThan">
      <formula>1</formula>
    </cfRule>
  </conditionalFormatting>
  <conditionalFormatting sqref="AD4">
    <cfRule type="cellIs" dxfId="579" priority="68" operator="lessThan">
      <formula>1</formula>
    </cfRule>
  </conditionalFormatting>
  <conditionalFormatting sqref="AD6">
    <cfRule type="cellIs" dxfId="578" priority="42" operator="lessThan">
      <formula>1</formula>
    </cfRule>
  </conditionalFormatting>
  <conditionalFormatting sqref="AD9">
    <cfRule type="cellIs" dxfId="577" priority="41" operator="lessThan">
      <formula>1</formula>
    </cfRule>
  </conditionalFormatting>
  <conditionalFormatting sqref="AD11">
    <cfRule type="cellIs" dxfId="576" priority="65" operator="lessThan">
      <formula>1</formula>
    </cfRule>
  </conditionalFormatting>
  <conditionalFormatting sqref="AD13">
    <cfRule type="cellIs" dxfId="575" priority="40" operator="lessThan">
      <formula>1</formula>
    </cfRule>
  </conditionalFormatting>
  <conditionalFormatting sqref="AD15">
    <cfRule type="cellIs" dxfId="574" priority="39" operator="lessThan">
      <formula>1</formula>
    </cfRule>
  </conditionalFormatting>
  <conditionalFormatting sqref="AD17">
    <cfRule type="cellIs" dxfId="573" priority="38" operator="lessThan">
      <formula>1</formula>
    </cfRule>
  </conditionalFormatting>
  <conditionalFormatting sqref="AD19">
    <cfRule type="cellIs" dxfId="572" priority="37" operator="lessThan">
      <formula>1</formula>
    </cfRule>
  </conditionalFormatting>
  <conditionalFormatting sqref="AD21">
    <cfRule type="cellIs" dxfId="571" priority="35" operator="lessThan">
      <formula>1</formula>
    </cfRule>
  </conditionalFormatting>
  <conditionalFormatting sqref="AD23">
    <cfRule type="cellIs" dxfId="570" priority="36" operator="lessThan">
      <formula>1</formula>
    </cfRule>
  </conditionalFormatting>
  <conditionalFormatting sqref="AD25">
    <cfRule type="cellIs" dxfId="569" priority="34" operator="lessThan">
      <formula>1</formula>
    </cfRule>
  </conditionalFormatting>
  <conditionalFormatting sqref="AD27">
    <cfRule type="cellIs" dxfId="568" priority="33" operator="lessThan">
      <formula>1</formula>
    </cfRule>
  </conditionalFormatting>
  <conditionalFormatting sqref="AD29">
    <cfRule type="cellIs" dxfId="567" priority="32" operator="lessThan">
      <formula>1</formula>
    </cfRule>
  </conditionalFormatting>
  <conditionalFormatting sqref="AD31">
    <cfRule type="cellIs" dxfId="566" priority="31" operator="lessThan">
      <formula>1</formula>
    </cfRule>
  </conditionalFormatting>
  <conditionalFormatting sqref="AD33">
    <cfRule type="cellIs" dxfId="565" priority="29" operator="lessThan">
      <formula>1</formula>
    </cfRule>
  </conditionalFormatting>
  <conditionalFormatting sqref="AD35">
    <cfRule type="cellIs" dxfId="564" priority="30" operator="lessThan">
      <formula>1</formula>
    </cfRule>
  </conditionalFormatting>
  <conditionalFormatting sqref="AD37">
    <cfRule type="cellIs" dxfId="563" priority="28" operator="lessThan">
      <formula>1</formula>
    </cfRule>
  </conditionalFormatting>
  <conditionalFormatting sqref="AD39">
    <cfRule type="cellIs" dxfId="562" priority="27" operator="lessThan">
      <formula>1</formula>
    </cfRule>
  </conditionalFormatting>
  <conditionalFormatting sqref="AD41">
    <cfRule type="cellIs" dxfId="561" priority="26" operator="lessThan">
      <formula>1</formula>
    </cfRule>
  </conditionalFormatting>
  <conditionalFormatting sqref="AD43">
    <cfRule type="cellIs" dxfId="560" priority="25" operator="lessThan">
      <formula>1</formula>
    </cfRule>
  </conditionalFormatting>
  <conditionalFormatting sqref="AD45">
    <cfRule type="cellIs" dxfId="559" priority="23" operator="lessThan">
      <formula>1</formula>
    </cfRule>
  </conditionalFormatting>
  <conditionalFormatting sqref="AD47">
    <cfRule type="cellIs" dxfId="558" priority="24" operator="lessThan">
      <formula>1</formula>
    </cfRule>
  </conditionalFormatting>
  <conditionalFormatting sqref="AD49">
    <cfRule type="cellIs" dxfId="557" priority="22" operator="lessThan">
      <formula>1</formula>
    </cfRule>
  </conditionalFormatting>
  <conditionalFormatting sqref="AD51">
    <cfRule type="cellIs" dxfId="556" priority="21" operator="lessThan">
      <formula>1</formula>
    </cfRule>
  </conditionalFormatting>
  <conditionalFormatting sqref="AD53">
    <cfRule type="cellIs" dxfId="555" priority="20" operator="lessThan">
      <formula>1</formula>
    </cfRule>
  </conditionalFormatting>
  <conditionalFormatting sqref="AD55">
    <cfRule type="cellIs" dxfId="554" priority="19" operator="lessThan">
      <formula>1</formula>
    </cfRule>
  </conditionalFormatting>
  <conditionalFormatting sqref="AD57">
    <cfRule type="cellIs" dxfId="553" priority="17" operator="lessThan">
      <formula>1</formula>
    </cfRule>
  </conditionalFormatting>
  <conditionalFormatting sqref="AD59:AD60">
    <cfRule type="cellIs" dxfId="552" priority="12" operator="lessThan">
      <formula>1</formula>
    </cfRule>
  </conditionalFormatting>
  <conditionalFormatting sqref="AD63">
    <cfRule type="cellIs" dxfId="551" priority="14" operator="lessThan">
      <formula>1</formula>
    </cfRule>
  </conditionalFormatting>
  <conditionalFormatting sqref="AD65">
    <cfRule type="cellIs" dxfId="550" priority="15" operator="lessThan">
      <formula>1</formula>
    </cfRule>
  </conditionalFormatting>
  <dataValidations disablePrompts="1" count="1">
    <dataValidation type="list" allowBlank="1" showInputMessage="1" showErrorMessage="1" sqref="V4:V7 V9:V19 V21:V31 V33:V43 V45:V55 V57:V61 V63:V65" xr:uid="{9EE48E31-7D0F-4802-B419-8FACDFD38137}">
      <formula1>"0,A,place"</formula1>
    </dataValidation>
  </dataValidations>
  <pageMargins left="0.17" right="0.17" top="0.75" bottom="0.75" header="0.3" footer="0.19"/>
  <pageSetup paperSize="8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868E-0E8D-4319-B279-EA0973C2EEDD}">
  <sheetPr codeName="Feuil4">
    <tabColor rgb="FF00B050"/>
    <pageSetUpPr fitToPage="1"/>
  </sheetPr>
  <dimension ref="A1:BK64"/>
  <sheetViews>
    <sheetView zoomScaleNormal="100" workbookViewId="0">
      <pane xSplit="5" topLeftCell="AC1" activePane="topRight" state="frozen"/>
      <selection activeCell="P1" sqref="P1:P1048576"/>
      <selection pane="topRight" activeCell="BN9" sqref="BN9"/>
    </sheetView>
  </sheetViews>
  <sheetFormatPr baseColWidth="10" defaultRowHeight="14.5" outlineLevelCol="1" x14ac:dyDescent="0.35"/>
  <cols>
    <col min="1" max="1" width="8.36328125" bestFit="1" customWidth="1"/>
    <col min="2" max="2" width="8.36328125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20.36328125" style="6" hidden="1" customWidth="1" outlineLevel="1"/>
    <col min="7" max="7" width="13" style="6" hidden="1" customWidth="1" outlineLevel="1"/>
    <col min="8" max="8" width="20.36328125" style="6" bestFit="1" customWidth="1" collapsed="1"/>
    <col min="9" max="9" width="13" style="6" bestFit="1" customWidth="1"/>
    <col min="10" max="10" width="20.36328125" style="6" bestFit="1" customWidth="1"/>
    <col min="11" max="11" width="13" style="6" bestFit="1" customWidth="1"/>
    <col min="12" max="12" width="25.36328125" style="6" hidden="1" customWidth="1" outlineLevel="1"/>
    <col min="13" max="13" width="18.6328125" style="6" hidden="1" customWidth="1" outlineLevel="1"/>
    <col min="14" max="14" width="13.90625" style="6" customWidth="1" collapsed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8.08984375" bestFit="1" customWidth="1"/>
    <col min="20" max="21" width="8.36328125" bestFit="1" customWidth="1"/>
    <col min="22" max="22" width="7.6328125" bestFit="1" customWidth="1"/>
    <col min="23" max="23" width="7.5429687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5.453125" bestFit="1" customWidth="1"/>
    <col min="29" max="29" width="5.54296875" bestFit="1" customWidth="1"/>
    <col min="30" max="30" width="5.453125" bestFit="1" customWidth="1"/>
    <col min="31" max="42" width="11.453125" hidden="1" customWidth="1" outlineLevel="1"/>
    <col min="43" max="44" width="11.54296875" hidden="1" customWidth="1" outlineLevel="1"/>
    <col min="45" max="45" width="5.453125" bestFit="1" customWidth="1" collapsed="1"/>
    <col min="46" max="46" width="5" bestFit="1" customWidth="1"/>
    <col min="48" max="49" width="9" customWidth="1"/>
    <col min="50" max="50" width="8.36328125" customWidth="1"/>
    <col min="51" max="51" width="9.54296875" customWidth="1"/>
    <col min="52" max="52" width="9.54296875" hidden="1" customWidth="1" outlineLevel="1"/>
    <col min="53" max="53" width="7.6328125" hidden="1" customWidth="1" outlineLevel="1"/>
    <col min="54" max="54" width="9.08984375" hidden="1" customWidth="1" outlineLevel="1"/>
    <col min="55" max="55" width="10" hidden="1" customWidth="1" outlineLevel="1"/>
    <col min="56" max="56" width="7.90625" hidden="1" customWidth="1" outlineLevel="1"/>
    <col min="57" max="57" width="10.36328125" customWidth="1" collapsed="1"/>
    <col min="58" max="58" width="10" customWidth="1"/>
    <col min="59" max="60" width="7.90625" customWidth="1"/>
    <col min="61" max="61" width="11.6328125" customWidth="1"/>
    <col min="62" max="62" width="7.08984375" customWidth="1"/>
    <col min="63" max="63" width="6.36328125" customWidth="1"/>
  </cols>
  <sheetData>
    <row r="1" spans="1:63" ht="15" thickBot="1" x14ac:dyDescent="0.4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customHeight="1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5" t="s">
        <v>82</v>
      </c>
      <c r="U2" s="45">
        <v>1.28</v>
      </c>
      <c r="V2" s="112" t="s">
        <v>133</v>
      </c>
      <c r="W2" s="272" t="s">
        <v>132</v>
      </c>
      <c r="X2" s="272"/>
      <c r="Y2" s="113" t="s">
        <v>124</v>
      </c>
      <c r="Z2" s="114"/>
      <c r="AA2" s="249" t="s">
        <v>130</v>
      </c>
      <c r="AB2" s="250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  <c r="AU2" s="242" t="s">
        <v>157</v>
      </c>
      <c r="AV2" s="242" t="s">
        <v>158</v>
      </c>
      <c r="AW2" s="242" t="s">
        <v>159</v>
      </c>
      <c r="AX2" s="242" t="s">
        <v>164</v>
      </c>
      <c r="AY2" s="242" t="s">
        <v>160</v>
      </c>
      <c r="AZ2" s="242" t="s">
        <v>161</v>
      </c>
      <c r="BA2" s="242" t="s">
        <v>162</v>
      </c>
      <c r="BB2" s="242" t="s">
        <v>163</v>
      </c>
      <c r="BC2" s="242" t="s">
        <v>165</v>
      </c>
      <c r="BD2" s="242" t="s">
        <v>162</v>
      </c>
      <c r="BE2" s="242" t="s">
        <v>166</v>
      </c>
      <c r="BF2" s="242" t="s">
        <v>167</v>
      </c>
      <c r="BG2" s="242" t="s">
        <v>162</v>
      </c>
      <c r="BH2" s="242" t="s">
        <v>162</v>
      </c>
      <c r="BI2" s="242" t="s">
        <v>168</v>
      </c>
    </row>
    <row r="3" spans="1:63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54"/>
      <c r="O3" s="254"/>
      <c r="P3" s="254"/>
      <c r="Q3" s="267"/>
      <c r="R3" s="269"/>
      <c r="S3" s="271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</row>
    <row r="4" spans="1:63" x14ac:dyDescent="0.35">
      <c r="A4" s="227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54">
        <v>3.3279999999999998</v>
      </c>
      <c r="H4" s="12" t="s">
        <v>23</v>
      </c>
      <c r="I4" s="54">
        <v>3.3279999999999998</v>
      </c>
      <c r="J4" s="12" t="s">
        <v>24</v>
      </c>
      <c r="K4" s="12" t="s">
        <v>24</v>
      </c>
      <c r="L4" s="12">
        <f>'Files B'!L4</f>
        <v>46</v>
      </c>
      <c r="M4" s="31">
        <f>AR4</f>
        <v>4.7586092747968332</v>
      </c>
      <c r="N4" s="31">
        <f>AG4</f>
        <v>58.88</v>
      </c>
      <c r="O4" s="31">
        <f>AH4</f>
        <v>6.0910198717399462</v>
      </c>
      <c r="P4" s="13">
        <f>G4/O4</f>
        <v>0.54637812223215276</v>
      </c>
      <c r="Q4" s="25">
        <f>I4/O4</f>
        <v>0.54637812223215276</v>
      </c>
      <c r="R4" s="236"/>
      <c r="S4" s="237"/>
      <c r="T4" s="273" t="s">
        <v>48</v>
      </c>
      <c r="U4" s="123" t="s">
        <v>2</v>
      </c>
      <c r="V4" s="62" t="s">
        <v>134</v>
      </c>
      <c r="W4" s="54">
        <f t="shared" ref="W4:W13" si="0">IF(V4=0,G4,IF(V4="A",I4,K4))</f>
        <v>3.3279999999999998</v>
      </c>
      <c r="X4" s="104">
        <f>W4+W5/2</f>
        <v>9.9969999999999999</v>
      </c>
      <c r="Y4" s="104">
        <f>O4+O5/2</f>
        <v>18.618379238059777</v>
      </c>
      <c r="Z4" s="105">
        <f>X4/Y4</f>
        <v>0.53694254865987934</v>
      </c>
      <c r="AA4" s="140">
        <v>3</v>
      </c>
      <c r="AB4" s="104">
        <f>AA4*$AB$1+AU4</f>
        <v>9.5668965517241382</v>
      </c>
      <c r="AC4" s="104">
        <f>X4+AB4+AB5/2</f>
        <v>22.642842758620688</v>
      </c>
      <c r="AD4" s="106">
        <f>AC4/Y4</f>
        <v>1.2161554165968478</v>
      </c>
      <c r="AE4">
        <v>1</v>
      </c>
      <c r="AF4">
        <f t="shared" ref="AF4:AF35" si="1">IF(AE4=0,U$3,U$2)</f>
        <v>1.28</v>
      </c>
      <c r="AG4">
        <f>L4*AF4</f>
        <v>58.88</v>
      </c>
      <c r="AH4">
        <f>M4*AF4</f>
        <v>6.0910198717399462</v>
      </c>
      <c r="AI4">
        <f>D4-E4-0.5</f>
        <v>21.5</v>
      </c>
      <c r="AJ4">
        <v>20</v>
      </c>
      <c r="AK4">
        <v>454</v>
      </c>
      <c r="AL4">
        <f>L4*10/(C4*AI4*AI4*AJ4)</f>
        <v>1.9137163539543204E-2</v>
      </c>
      <c r="AM4">
        <f>1.25*(1-SQRT(1-2*AL4))</f>
        <v>2.415483688235423E-2</v>
      </c>
      <c r="AN4">
        <f>(1-AM4)/AM4*0.0035</f>
        <v>0.1413985152351348</v>
      </c>
      <c r="AO4">
        <f>MIN(AN4/(AK4/200000),1)</f>
        <v>1</v>
      </c>
      <c r="AP4">
        <f>0.8*AM4/AO4</f>
        <v>1.9323869505883384E-2</v>
      </c>
      <c r="AQ4">
        <f>AP4*(AJ4/AK4)</f>
        <v>8.5127178440014912E-4</v>
      </c>
      <c r="AR4">
        <f>AQ4*(AI4/100)*C4*10000</f>
        <v>4.7586092747968332</v>
      </c>
      <c r="AS4">
        <f>IF((0.63*Y4-X4)&lt;=0,"",0.63*Y4-X4)</f>
        <v>1.7325789199776604</v>
      </c>
      <c r="AT4">
        <v>4</v>
      </c>
      <c r="AU4" s="184">
        <f>'Files B-HS'!AB4</f>
        <v>0</v>
      </c>
      <c r="AV4" s="180">
        <f>N4*$AV$1</f>
        <v>34.503680000000003</v>
      </c>
      <c r="AW4" s="180">
        <f>N4*$AW$1</f>
        <v>10.480639999999999</v>
      </c>
      <c r="AX4" s="180">
        <f>AV4+AW4</f>
        <v>44.984320000000004</v>
      </c>
      <c r="AY4" s="180">
        <f>N4+N5/2</f>
        <v>141.38</v>
      </c>
      <c r="AZ4" s="180">
        <f>(AV4+AW4)+(AV5+AW5)/2</f>
        <v>108.01432</v>
      </c>
      <c r="BA4" s="185">
        <f>AY4/AZ4</f>
        <v>1.3089005235602094</v>
      </c>
      <c r="BB4" s="187"/>
      <c r="BC4" s="180">
        <f>BB4+BB5/2</f>
        <v>0</v>
      </c>
      <c r="BD4" s="185">
        <f>BC4/$AZ4</f>
        <v>0</v>
      </c>
      <c r="BE4" s="187">
        <v>99.3</v>
      </c>
      <c r="BF4" s="180">
        <f>BE4+BE5/2</f>
        <v>166.3</v>
      </c>
      <c r="BG4" s="185">
        <f>BF4/$AY4</f>
        <v>1.176262554816806</v>
      </c>
      <c r="BH4" s="185">
        <f>BE4/$AY4</f>
        <v>0.70236242750035371</v>
      </c>
      <c r="BI4" s="188">
        <f>1.15*AY4/2</f>
        <v>81.293499999999995</v>
      </c>
      <c r="BJ4" s="76" t="str">
        <f>IF(BE4&gt;=BI4,"OK","Pbm")</f>
        <v>OK</v>
      </c>
      <c r="BK4" s="190">
        <f>2*(1.15*AY4-BE4)</f>
        <v>126.57399999999998</v>
      </c>
    </row>
    <row r="5" spans="1:63" x14ac:dyDescent="0.35">
      <c r="A5" s="228"/>
      <c r="B5" s="63" t="s">
        <v>3</v>
      </c>
      <c r="C5" s="16">
        <v>2.6</v>
      </c>
      <c r="D5" s="16">
        <v>25</v>
      </c>
      <c r="E5" s="200">
        <v>9</v>
      </c>
      <c r="F5" s="16" t="s">
        <v>150</v>
      </c>
      <c r="G5" s="68">
        <v>21</v>
      </c>
      <c r="H5" s="16" t="s">
        <v>150</v>
      </c>
      <c r="I5" s="68">
        <v>21</v>
      </c>
      <c r="J5" s="16" t="s">
        <v>30</v>
      </c>
      <c r="K5" s="68">
        <v>13.337999999999999</v>
      </c>
      <c r="L5" s="16">
        <f>'Files B'!L5</f>
        <v>150</v>
      </c>
      <c r="M5" s="34">
        <f t="shared" ref="M5:M61" si="2">AR5</f>
        <v>22.777017029672418</v>
      </c>
      <c r="N5" s="34">
        <f t="shared" ref="N5:N61" si="3">AG5</f>
        <v>165</v>
      </c>
      <c r="O5" s="34">
        <f t="shared" ref="O5:O61" si="4">AH5</f>
        <v>25.05471873263966</v>
      </c>
      <c r="P5" s="17">
        <f t="shared" ref="P5:P61" si="5">G5/O5</f>
        <v>0.83816546591850438</v>
      </c>
      <c r="Q5" s="40">
        <f t="shared" ref="Q5:Q61" si="6">I5/O5</f>
        <v>0.83816546591850438</v>
      </c>
      <c r="R5" s="21">
        <f>K5/O5</f>
        <v>0.53235480878195285</v>
      </c>
      <c r="S5" s="23" t="s">
        <v>62</v>
      </c>
      <c r="T5" s="274"/>
      <c r="U5" s="119" t="s">
        <v>3</v>
      </c>
      <c r="V5" s="63" t="s">
        <v>135</v>
      </c>
      <c r="W5" s="68">
        <f t="shared" si="0"/>
        <v>13.337999999999999</v>
      </c>
      <c r="X5" s="81"/>
      <c r="Y5" s="81"/>
      <c r="Z5" s="81"/>
      <c r="AA5" s="141">
        <v>0</v>
      </c>
      <c r="AB5" s="79">
        <f t="shared" ref="AB5:AB61" si="7">AA5*$AB$1+AU5</f>
        <v>6.1578924137931033</v>
      </c>
      <c r="AC5" s="81"/>
      <c r="AD5" s="107"/>
      <c r="AE5">
        <v>0</v>
      </c>
      <c r="AF5">
        <f t="shared" si="1"/>
        <v>1.1000000000000001</v>
      </c>
      <c r="AG5">
        <f t="shared" ref="AG5:AG61" si="8">L5*AF5</f>
        <v>165</v>
      </c>
      <c r="AH5">
        <f t="shared" ref="AH5:AH61" si="9">M5*AF5</f>
        <v>25.05471873263966</v>
      </c>
      <c r="AI5">
        <f t="shared" ref="AI5:AI61" si="10">D5-E5-0.5</f>
        <v>15.5</v>
      </c>
      <c r="AJ5">
        <v>20</v>
      </c>
      <c r="AK5">
        <v>454</v>
      </c>
      <c r="AL5">
        <f t="shared" ref="AL5:AL61" si="11">L5*10/(C5*AI5*AI5*AJ5)</f>
        <v>0.1200672376530857</v>
      </c>
      <c r="AM5">
        <f t="shared" ref="AM5:AM61" si="12">1.25*(1-SQRT(1-2*AL5))</f>
        <v>0.16037167697691188</v>
      </c>
      <c r="AN5">
        <f t="shared" ref="AN5:AN61" si="13">(1-AM5)/AM5*0.0035</f>
        <v>1.8324302557513831E-2</v>
      </c>
      <c r="AO5">
        <f t="shared" ref="AO5:AO61" si="14">MIN(AN5/(AK5/200000),1)</f>
        <v>1</v>
      </c>
      <c r="AP5">
        <f t="shared" ref="AP5:AP61" si="15">0.8*AM5/AO5</f>
        <v>0.1282973415815295</v>
      </c>
      <c r="AQ5">
        <f t="shared" ref="AQ5:AQ61" si="16">AP5*(AJ5/AK5)</f>
        <v>5.6518652679087887E-3</v>
      </c>
      <c r="AR5">
        <f t="shared" ref="AR5:AR61" si="17">AQ5*(AI5/100)*C5*10000</f>
        <v>22.777017029672418</v>
      </c>
      <c r="AT5">
        <v>0</v>
      </c>
      <c r="AU5" s="79">
        <f>'Files B-HS'!AB5</f>
        <v>6.1578924137931033</v>
      </c>
      <c r="AV5" s="179">
        <f t="shared" ref="AV5:AV6" si="18">N5*$AV$1</f>
        <v>96.69</v>
      </c>
      <c r="AW5" s="179">
        <f t="shared" ref="AW5:AW6" si="19">N5*$AW$1</f>
        <v>29.369999999999997</v>
      </c>
      <c r="AX5" s="179">
        <f t="shared" ref="AX5:AX18" si="20">AV5+AW5</f>
        <v>126.06</v>
      </c>
      <c r="AY5" s="179"/>
      <c r="AZ5" s="179"/>
      <c r="BA5" s="179"/>
      <c r="BB5" s="187"/>
      <c r="BC5" s="179"/>
      <c r="BD5" s="179"/>
      <c r="BE5" s="206">
        <v>134</v>
      </c>
      <c r="BF5" s="179"/>
      <c r="BG5" s="179"/>
      <c r="BH5" s="179"/>
      <c r="BI5" s="189">
        <f>2*MIN(BE4,BE6)</f>
        <v>198.6</v>
      </c>
      <c r="BJ5" s="76" t="str">
        <f>IF(BE5&lt;=BI5,"OK","Pbm")</f>
        <v>OK</v>
      </c>
    </row>
    <row r="6" spans="1:63" x14ac:dyDescent="0.35">
      <c r="A6" s="228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69">
        <v>3.3279999999999998</v>
      </c>
      <c r="H6" s="10" t="s">
        <v>23</v>
      </c>
      <c r="I6" s="69">
        <v>3.3279999999999998</v>
      </c>
      <c r="J6" s="10" t="s">
        <v>24</v>
      </c>
      <c r="K6" s="10" t="s">
        <v>24</v>
      </c>
      <c r="L6" s="10">
        <f>'Files B'!L6</f>
        <v>64</v>
      </c>
      <c r="M6" s="32">
        <f t="shared" si="2"/>
        <v>6.646397878878382</v>
      </c>
      <c r="N6" s="32">
        <f t="shared" si="3"/>
        <v>81.92</v>
      </c>
      <c r="O6" s="32">
        <f t="shared" si="4"/>
        <v>8.5073892849643293</v>
      </c>
      <c r="P6" s="11">
        <f t="shared" si="5"/>
        <v>0.39118934005780059</v>
      </c>
      <c r="Q6" s="37">
        <f t="shared" si="6"/>
        <v>0.39118934005780059</v>
      </c>
      <c r="R6" s="155"/>
      <c r="S6" s="156"/>
      <c r="T6" s="274"/>
      <c r="U6" s="120" t="s">
        <v>4</v>
      </c>
      <c r="V6" s="64" t="s">
        <v>134</v>
      </c>
      <c r="W6" s="69">
        <f t="shared" si="0"/>
        <v>3.3279999999999998</v>
      </c>
      <c r="X6" s="79">
        <f>W6+(W7+W5)/2</f>
        <v>16.666</v>
      </c>
      <c r="Y6" s="79">
        <f>O6+(O7+O5)/2</f>
        <v>34.592769375034408</v>
      </c>
      <c r="Z6" s="80">
        <f>X6/Y6</f>
        <v>0.48177698117537382</v>
      </c>
      <c r="AA6" s="141">
        <v>6</v>
      </c>
      <c r="AB6" s="79">
        <f t="shared" si="7"/>
        <v>19.133793103448276</v>
      </c>
      <c r="AC6" s="79">
        <f>X6+AB6+(AB5+AB7)/2</f>
        <v>41.957685517241387</v>
      </c>
      <c r="AD6" s="108">
        <f>AC6/Y6</f>
        <v>1.2129033400697382</v>
      </c>
      <c r="AE6">
        <v>1</v>
      </c>
      <c r="AF6">
        <f t="shared" si="1"/>
        <v>1.28</v>
      </c>
      <c r="AG6">
        <f t="shared" si="8"/>
        <v>81.92</v>
      </c>
      <c r="AH6">
        <f t="shared" si="9"/>
        <v>8.5073892849643293</v>
      </c>
      <c r="AI6">
        <f t="shared" si="10"/>
        <v>21.5</v>
      </c>
      <c r="AJ6">
        <v>20</v>
      </c>
      <c r="AK6">
        <v>454</v>
      </c>
      <c r="AL6">
        <f t="shared" si="11"/>
        <v>2.6625618837625327E-2</v>
      </c>
      <c r="AM6">
        <f t="shared" si="12"/>
        <v>3.3737305869977474E-2</v>
      </c>
      <c r="AN6">
        <f t="shared" si="13"/>
        <v>0.10024272366290572</v>
      </c>
      <c r="AO6">
        <f t="shared" si="14"/>
        <v>1</v>
      </c>
      <c r="AP6">
        <f t="shared" si="15"/>
        <v>2.6989844695981979E-2</v>
      </c>
      <c r="AQ6">
        <f t="shared" si="16"/>
        <v>1.1889799425542722E-3</v>
      </c>
      <c r="AR6">
        <f t="shared" si="17"/>
        <v>6.646397878878382</v>
      </c>
      <c r="AS6">
        <f>IF((0.63*Y6-X6)&lt;=0,"",0.63*Y6-X6)</f>
        <v>5.1274447062716781</v>
      </c>
      <c r="AT6">
        <v>6</v>
      </c>
      <c r="AU6" s="184">
        <f>'Files B-HS'!AB6</f>
        <v>0</v>
      </c>
      <c r="AV6" s="180">
        <f t="shared" si="18"/>
        <v>48.005119999999998</v>
      </c>
      <c r="AW6" s="180">
        <f t="shared" si="19"/>
        <v>14.581759999999999</v>
      </c>
      <c r="AX6" s="180">
        <f t="shared" si="20"/>
        <v>62.586879999999994</v>
      </c>
      <c r="AY6" s="180">
        <f>N6+(N5+N7)/2</f>
        <v>271.67</v>
      </c>
      <c r="AZ6" s="180">
        <f>(AV6+AW6)+(AV7+AW7+AV5+AW5)/2</f>
        <v>207.55588</v>
      </c>
      <c r="BA6" s="185">
        <f>AY6/AZ6</f>
        <v>1.3089005235602096</v>
      </c>
      <c r="BB6" s="187"/>
      <c r="BC6" s="180">
        <f>BB6+(BB5+BB7)/2</f>
        <v>0</v>
      </c>
      <c r="BD6" s="185">
        <f>BC6/$AZ6</f>
        <v>0</v>
      </c>
      <c r="BE6" s="187">
        <v>131.80000000000001</v>
      </c>
      <c r="BF6" s="180">
        <f>BE6+(BE5+BE7)/2</f>
        <v>299.89999999999998</v>
      </c>
      <c r="BG6" s="185">
        <f>BF6/$AY6</f>
        <v>1.103912835425332</v>
      </c>
      <c r="BH6" s="185">
        <f>BE6/$AY6</f>
        <v>0.48514742150403062</v>
      </c>
      <c r="BI6" s="188">
        <f>1.1*AY6/3</f>
        <v>99.612333333333353</v>
      </c>
      <c r="BJ6" s="76" t="str">
        <f t="shared" ref="BJ6" si="21">IF(BE6&gt;=BI6,"OK","Pbm")</f>
        <v>OK</v>
      </c>
      <c r="BK6" s="190">
        <f>(1.1*AY6-BE6)</f>
        <v>167.03700000000003</v>
      </c>
    </row>
    <row r="7" spans="1:63" x14ac:dyDescent="0.35">
      <c r="A7" s="228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68">
        <v>24</v>
      </c>
      <c r="H7" s="16" t="s">
        <v>56</v>
      </c>
      <c r="I7" s="68">
        <v>24</v>
      </c>
      <c r="J7" s="16" t="s">
        <v>30</v>
      </c>
      <c r="K7" s="68">
        <v>13.337999999999999</v>
      </c>
      <c r="L7" s="16">
        <f>'Files B'!L7</f>
        <v>195</v>
      </c>
      <c r="M7" s="34">
        <f t="shared" si="2"/>
        <v>24.650946770454986</v>
      </c>
      <c r="N7" s="34">
        <f t="shared" si="3"/>
        <v>214.50000000000003</v>
      </c>
      <c r="O7" s="34">
        <f t="shared" si="4"/>
        <v>27.116041447500486</v>
      </c>
      <c r="P7" s="17">
        <f t="shared" si="5"/>
        <v>0.88508494303884766</v>
      </c>
      <c r="Q7" s="40">
        <f t="shared" si="6"/>
        <v>0.88508494303884766</v>
      </c>
      <c r="R7" s="21">
        <f>K7/O7</f>
        <v>0.49188595709383959</v>
      </c>
      <c r="S7" s="23" t="s">
        <v>156</v>
      </c>
      <c r="T7" s="274"/>
      <c r="U7" s="119" t="s">
        <v>5</v>
      </c>
      <c r="V7" s="63" t="s">
        <v>135</v>
      </c>
      <c r="W7" s="68">
        <f t="shared" si="0"/>
        <v>13.337999999999999</v>
      </c>
      <c r="X7" s="81"/>
      <c r="Y7" s="81"/>
      <c r="Z7" s="81"/>
      <c r="AA7" s="141">
        <v>0</v>
      </c>
      <c r="AB7" s="79">
        <f t="shared" si="7"/>
        <v>6.1578924137931033</v>
      </c>
      <c r="AC7" s="81"/>
      <c r="AD7" s="107"/>
      <c r="AE7">
        <v>0</v>
      </c>
      <c r="AF7">
        <f t="shared" si="1"/>
        <v>1.1000000000000001</v>
      </c>
      <c r="AG7">
        <f t="shared" si="8"/>
        <v>214.50000000000003</v>
      </c>
      <c r="AH7">
        <f t="shared" si="9"/>
        <v>27.116041447500486</v>
      </c>
      <c r="AI7">
        <f t="shared" si="10"/>
        <v>18.5</v>
      </c>
      <c r="AJ7">
        <v>20</v>
      </c>
      <c r="AK7">
        <v>454</v>
      </c>
      <c r="AL7">
        <f t="shared" si="11"/>
        <v>0.1095690284879474</v>
      </c>
      <c r="AM7">
        <f t="shared" si="12"/>
        <v>0.14542008619785038</v>
      </c>
      <c r="AN7">
        <f t="shared" si="13"/>
        <v>2.0568201934897064E-2</v>
      </c>
      <c r="AO7">
        <f t="shared" si="14"/>
        <v>1</v>
      </c>
      <c r="AP7">
        <f t="shared" si="15"/>
        <v>0.1163360689582803</v>
      </c>
      <c r="AQ7">
        <f t="shared" si="16"/>
        <v>5.1249369585145508E-3</v>
      </c>
      <c r="AR7">
        <f t="shared" si="17"/>
        <v>24.650946770454986</v>
      </c>
      <c r="AT7">
        <v>0</v>
      </c>
      <c r="AU7" s="79">
        <f>'Files B-HS'!AB7</f>
        <v>6.1578924137931033</v>
      </c>
      <c r="AV7" s="179">
        <f t="shared" ref="AV7:AV61" si="22">N7*$AV$1</f>
        <v>125.697</v>
      </c>
      <c r="AW7" s="179">
        <f t="shared" ref="AW7:AW61" si="23">N7*$AW$1</f>
        <v>38.181000000000004</v>
      </c>
      <c r="AX7" s="179">
        <f t="shared" si="20"/>
        <v>163.87800000000001</v>
      </c>
      <c r="AY7" s="179"/>
      <c r="AZ7" s="179"/>
      <c r="BA7" s="179"/>
      <c r="BB7" s="187"/>
      <c r="BC7" s="179"/>
      <c r="BD7" s="179"/>
      <c r="BE7" s="187">
        <v>202.2</v>
      </c>
      <c r="BF7" s="179"/>
      <c r="BG7" s="179"/>
      <c r="BH7" s="179"/>
      <c r="BI7" s="189">
        <f>2*MIN(BE6,BE8)</f>
        <v>263.60000000000002</v>
      </c>
      <c r="BJ7" s="76" t="str">
        <f t="shared" ref="BJ7" si="24">IF(BE7&lt;=BI7,"OK","Pbm")</f>
        <v>OK</v>
      </c>
    </row>
    <row r="8" spans="1:63" x14ac:dyDescent="0.35">
      <c r="A8" s="228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69">
        <v>3.3279999999999998</v>
      </c>
      <c r="H8" s="10" t="s">
        <v>23</v>
      </c>
      <c r="I8" s="69">
        <v>3.3279999999999998</v>
      </c>
      <c r="J8" s="10" t="s">
        <v>24</v>
      </c>
      <c r="K8" s="10" t="s">
        <v>24</v>
      </c>
      <c r="L8" s="10">
        <f>'Files B'!L8</f>
        <v>64</v>
      </c>
      <c r="M8" s="32">
        <f t="shared" si="2"/>
        <v>6.646397878878382</v>
      </c>
      <c r="N8" s="32">
        <f t="shared" si="3"/>
        <v>81.92</v>
      </c>
      <c r="O8" s="32">
        <f t="shared" si="4"/>
        <v>8.5073892849643293</v>
      </c>
      <c r="P8" s="11">
        <f t="shared" si="5"/>
        <v>0.39118934005780059</v>
      </c>
      <c r="Q8" s="37">
        <f t="shared" si="6"/>
        <v>0.39118934005780059</v>
      </c>
      <c r="R8" s="157"/>
      <c r="S8" s="158"/>
      <c r="T8" s="274"/>
      <c r="U8" s="120" t="s">
        <v>6</v>
      </c>
      <c r="V8" s="64" t="s">
        <v>134</v>
      </c>
      <c r="W8" s="69">
        <f t="shared" si="0"/>
        <v>3.3279999999999998</v>
      </c>
      <c r="X8" s="79">
        <f>W8+(W9+W7)/2</f>
        <v>15.001999999999999</v>
      </c>
      <c r="Y8" s="79">
        <f>O8+(O9+O7)/2</f>
        <v>35.994625097311825</v>
      </c>
      <c r="Z8" s="80">
        <f>X8/Y8</f>
        <v>0.41678444932936359</v>
      </c>
      <c r="AA8" s="141">
        <v>6</v>
      </c>
      <c r="AB8" s="79">
        <f t="shared" si="7"/>
        <v>19.133793103448276</v>
      </c>
      <c r="AC8" s="79">
        <f>X8+AB8+(AB7+AB9)/2</f>
        <v>41.833158620689659</v>
      </c>
      <c r="AD8" s="108">
        <f>AC8/Y8</f>
        <v>1.1622057045348659</v>
      </c>
      <c r="AE8">
        <v>1</v>
      </c>
      <c r="AF8">
        <f t="shared" si="1"/>
        <v>1.28</v>
      </c>
      <c r="AG8">
        <f t="shared" si="8"/>
        <v>81.92</v>
      </c>
      <c r="AH8">
        <f t="shared" si="9"/>
        <v>8.5073892849643293</v>
      </c>
      <c r="AI8">
        <f t="shared" si="10"/>
        <v>21.5</v>
      </c>
      <c r="AJ8">
        <v>20</v>
      </c>
      <c r="AK8">
        <v>454</v>
      </c>
      <c r="AL8">
        <f t="shared" si="11"/>
        <v>2.6625618837625327E-2</v>
      </c>
      <c r="AM8">
        <f t="shared" si="12"/>
        <v>3.3737305869977474E-2</v>
      </c>
      <c r="AN8">
        <f t="shared" si="13"/>
        <v>0.10024272366290572</v>
      </c>
      <c r="AO8">
        <f t="shared" si="14"/>
        <v>1</v>
      </c>
      <c r="AP8">
        <f t="shared" si="15"/>
        <v>2.6989844695981979E-2</v>
      </c>
      <c r="AQ8">
        <f t="shared" si="16"/>
        <v>1.1889799425542722E-3</v>
      </c>
      <c r="AR8">
        <f t="shared" si="17"/>
        <v>6.646397878878382</v>
      </c>
      <c r="AS8">
        <f>IF((0.63*Y8-X8)&lt;=0,"",0.63*Y8-X8)</f>
        <v>7.6746138113064504</v>
      </c>
      <c r="AT8">
        <v>6</v>
      </c>
      <c r="AU8" s="184">
        <f>'Files B-HS'!AB8</f>
        <v>0</v>
      </c>
      <c r="AV8" s="180">
        <f t="shared" si="22"/>
        <v>48.005119999999998</v>
      </c>
      <c r="AW8" s="180">
        <f t="shared" si="23"/>
        <v>14.581759999999999</v>
      </c>
      <c r="AX8" s="180">
        <f t="shared" si="20"/>
        <v>62.586879999999994</v>
      </c>
      <c r="AY8" s="180">
        <f t="shared" ref="AY8" si="25">N8+(N7+N9)/2</f>
        <v>299.17</v>
      </c>
      <c r="AZ8" s="180">
        <f t="shared" ref="AZ8" si="26">(AV8+AW8)+(AV9+AW9+AV7+AW7)/2</f>
        <v>228.56587999999999</v>
      </c>
      <c r="BA8" s="185">
        <f t="shared" ref="BA8" si="27">AY8/AZ8</f>
        <v>1.3089005235602096</v>
      </c>
      <c r="BB8" s="187"/>
      <c r="BC8" s="180">
        <f t="shared" ref="BC8" si="28">BB8+(BB7+BB9)/2</f>
        <v>0</v>
      </c>
      <c r="BD8" s="185">
        <f>BC8/$AZ8</f>
        <v>0</v>
      </c>
      <c r="BE8" s="187">
        <v>131.80000000000001</v>
      </c>
      <c r="BF8" s="180">
        <f t="shared" ref="BF8" si="29">BE8+(BE7+BE9)/2</f>
        <v>346.65</v>
      </c>
      <c r="BG8" s="185">
        <f>BF8/$AY8</f>
        <v>1.1587057525821438</v>
      </c>
      <c r="BH8" s="185">
        <f>BE8/$AY8</f>
        <v>0.4405521944045192</v>
      </c>
      <c r="BI8" s="188">
        <f>1.1*AY8/3</f>
        <v>109.69566666666668</v>
      </c>
      <c r="BJ8" s="76" t="str">
        <f t="shared" ref="BJ8" si="30">IF(BE8&gt;=BI8,"OK","Pbm")</f>
        <v>OK</v>
      </c>
      <c r="BK8" s="190">
        <f t="shared" ref="BK8" si="31">(1.1*AY8-BE8)</f>
        <v>197.28700000000003</v>
      </c>
    </row>
    <row r="9" spans="1:63" x14ac:dyDescent="0.35">
      <c r="A9" s="228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68">
        <v>21</v>
      </c>
      <c r="H9" s="16" t="s">
        <v>150</v>
      </c>
      <c r="I9" s="68">
        <v>21</v>
      </c>
      <c r="J9" s="16" t="s">
        <v>154</v>
      </c>
      <c r="K9" s="16">
        <v>10.01</v>
      </c>
      <c r="L9" s="16">
        <f>'Files B'!L9</f>
        <v>200</v>
      </c>
      <c r="M9" s="34">
        <f t="shared" si="2"/>
        <v>25.325845615631362</v>
      </c>
      <c r="N9" s="34">
        <f t="shared" si="3"/>
        <v>220.00000000000003</v>
      </c>
      <c r="O9" s="34">
        <f t="shared" si="4"/>
        <v>27.858430177194499</v>
      </c>
      <c r="P9" s="17">
        <f t="shared" si="5"/>
        <v>0.75381131910264798</v>
      </c>
      <c r="Q9" s="40">
        <f t="shared" si="6"/>
        <v>0.75381131910264798</v>
      </c>
      <c r="R9" s="21">
        <f>K9/O9</f>
        <v>0.35931672877226217</v>
      </c>
      <c r="S9" s="23" t="s">
        <v>144</v>
      </c>
      <c r="T9" s="274"/>
      <c r="U9" s="119" t="s">
        <v>7</v>
      </c>
      <c r="V9" s="63" t="s">
        <v>135</v>
      </c>
      <c r="W9" s="68">
        <f t="shared" si="0"/>
        <v>10.01</v>
      </c>
      <c r="X9" s="81"/>
      <c r="Y9" s="81"/>
      <c r="Z9" s="81"/>
      <c r="AA9" s="141">
        <v>0</v>
      </c>
      <c r="AB9" s="79">
        <f t="shared" si="7"/>
        <v>9.2368386206896549</v>
      </c>
      <c r="AC9" s="81"/>
      <c r="AD9" s="107"/>
      <c r="AE9">
        <v>0</v>
      </c>
      <c r="AF9">
        <f t="shared" si="1"/>
        <v>1.1000000000000001</v>
      </c>
      <c r="AG9">
        <f t="shared" si="8"/>
        <v>220.00000000000003</v>
      </c>
      <c r="AH9">
        <f t="shared" si="9"/>
        <v>27.858430177194499</v>
      </c>
      <c r="AI9">
        <f t="shared" si="10"/>
        <v>18.5</v>
      </c>
      <c r="AJ9">
        <v>20</v>
      </c>
      <c r="AK9">
        <v>454</v>
      </c>
      <c r="AL9">
        <f t="shared" si="11"/>
        <v>0.11237849075686913</v>
      </c>
      <c r="AM9">
        <f t="shared" si="12"/>
        <v>0.14940142813795007</v>
      </c>
      <c r="AN9">
        <f t="shared" si="13"/>
        <v>1.9926817558720181E-2</v>
      </c>
      <c r="AO9">
        <f t="shared" si="14"/>
        <v>1</v>
      </c>
      <c r="AP9">
        <f t="shared" si="15"/>
        <v>0.11952114251036006</v>
      </c>
      <c r="AQ9">
        <f t="shared" si="16"/>
        <v>5.2652485687383292E-3</v>
      </c>
      <c r="AR9">
        <f t="shared" si="17"/>
        <v>25.325845615631362</v>
      </c>
      <c r="AT9">
        <v>0</v>
      </c>
      <c r="AU9" s="79">
        <f>'Files B-HS'!AB9</f>
        <v>9.2368386206896549</v>
      </c>
      <c r="AV9" s="179">
        <f t="shared" si="22"/>
        <v>128.92000000000002</v>
      </c>
      <c r="AW9" s="179">
        <f t="shared" si="23"/>
        <v>39.160000000000004</v>
      </c>
      <c r="AX9" s="179">
        <f t="shared" si="20"/>
        <v>168.08</v>
      </c>
      <c r="AY9" s="179"/>
      <c r="AZ9" s="179"/>
      <c r="BA9" s="179"/>
      <c r="BB9" s="187"/>
      <c r="BC9" s="179"/>
      <c r="BD9" s="179"/>
      <c r="BE9" s="187">
        <v>227.5</v>
      </c>
      <c r="BF9" s="179"/>
      <c r="BG9" s="179"/>
      <c r="BH9" s="179"/>
      <c r="BI9" s="189">
        <f>2*MIN(BE8,BE10)</f>
        <v>263.60000000000002</v>
      </c>
      <c r="BJ9" s="76" t="str">
        <f t="shared" ref="BJ9" si="32">IF(BE9&lt;=BI9,"OK","Pbm")</f>
        <v>OK</v>
      </c>
    </row>
    <row r="10" spans="1:63" x14ac:dyDescent="0.35">
      <c r="A10" s="228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69">
        <v>3.3279999999999998</v>
      </c>
      <c r="H10" s="10" t="s">
        <v>23</v>
      </c>
      <c r="I10" s="69">
        <v>3.3279999999999998</v>
      </c>
      <c r="J10" s="10" t="s">
        <v>24</v>
      </c>
      <c r="K10" s="10" t="s">
        <v>24</v>
      </c>
      <c r="L10" s="10">
        <f>'Files B'!L10</f>
        <v>71</v>
      </c>
      <c r="M10" s="32">
        <f t="shared" si="2"/>
        <v>7.3845669427402507</v>
      </c>
      <c r="N10" s="32">
        <f t="shared" si="3"/>
        <v>90.88</v>
      </c>
      <c r="O10" s="32">
        <f t="shared" si="4"/>
        <v>9.4522456867075206</v>
      </c>
      <c r="P10" s="11">
        <f t="shared" si="5"/>
        <v>0.35208564295785189</v>
      </c>
      <c r="Q10" s="37">
        <f t="shared" si="6"/>
        <v>0.35208564295785189</v>
      </c>
      <c r="R10" s="157"/>
      <c r="S10" s="158"/>
      <c r="T10" s="274"/>
      <c r="U10" s="120" t="s">
        <v>8</v>
      </c>
      <c r="V10" s="64" t="s">
        <v>134</v>
      </c>
      <c r="W10" s="69">
        <f t="shared" si="0"/>
        <v>3.3279999999999998</v>
      </c>
      <c r="X10" s="79">
        <f>W10+(W11+W9)/2</f>
        <v>15.001999999999999</v>
      </c>
      <c r="Y10" s="79">
        <f>O10+(O11+O9)/2</f>
        <v>38.057122343692349</v>
      </c>
      <c r="Z10" s="80">
        <f>X10/Y10</f>
        <v>0.39419690917556871</v>
      </c>
      <c r="AA10" s="141">
        <v>6</v>
      </c>
      <c r="AB10" s="79">
        <f t="shared" si="7"/>
        <v>19.133793103448276</v>
      </c>
      <c r="AC10" s="79">
        <f>X10+AB10+(AB9+AB11)/2</f>
        <v>43.372631724137932</v>
      </c>
      <c r="AD10" s="108">
        <f>AC10/Y10</f>
        <v>1.1396718683152507</v>
      </c>
      <c r="AE10">
        <v>1</v>
      </c>
      <c r="AF10">
        <f t="shared" si="1"/>
        <v>1.28</v>
      </c>
      <c r="AG10">
        <f t="shared" si="8"/>
        <v>90.88</v>
      </c>
      <c r="AH10">
        <f t="shared" si="9"/>
        <v>9.4522456867075206</v>
      </c>
      <c r="AI10">
        <f t="shared" si="10"/>
        <v>21.5</v>
      </c>
      <c r="AJ10">
        <v>20</v>
      </c>
      <c r="AK10">
        <v>454</v>
      </c>
      <c r="AL10">
        <f t="shared" si="11"/>
        <v>2.9537795897990597E-2</v>
      </c>
      <c r="AM10">
        <f t="shared" si="12"/>
        <v>3.7484273166414062E-2</v>
      </c>
      <c r="AN10">
        <f t="shared" si="13"/>
        <v>8.9872492097192461E-2</v>
      </c>
      <c r="AO10">
        <f t="shared" si="14"/>
        <v>1</v>
      </c>
      <c r="AP10">
        <f t="shared" si="15"/>
        <v>2.9987418533131249E-2</v>
      </c>
      <c r="AQ10">
        <f t="shared" si="16"/>
        <v>1.3210316534419053E-3</v>
      </c>
      <c r="AR10">
        <f t="shared" si="17"/>
        <v>7.3845669427402507</v>
      </c>
      <c r="AS10">
        <f>IF((0.63*Y10-X10)&lt;=0,"",0.63*Y10-X10)</f>
        <v>8.973987076526182</v>
      </c>
      <c r="AT10">
        <v>6</v>
      </c>
      <c r="AU10" s="184">
        <f>'Files B-HS'!AB10</f>
        <v>0</v>
      </c>
      <c r="AV10" s="180">
        <f t="shared" si="22"/>
        <v>53.255679999999991</v>
      </c>
      <c r="AW10" s="180">
        <f t="shared" si="23"/>
        <v>16.176639999999999</v>
      </c>
      <c r="AX10" s="180">
        <f t="shared" si="20"/>
        <v>69.43231999999999</v>
      </c>
      <c r="AY10" s="180">
        <f t="shared" ref="AY10" si="33">N10+(N9+N11)/2</f>
        <v>316.38</v>
      </c>
      <c r="AZ10" s="180">
        <f t="shared" ref="AZ10" si="34">(AV10+AW10)+(AV11+AW11+AV9+AW9)/2</f>
        <v>241.71431999999999</v>
      </c>
      <c r="BA10" s="185">
        <f t="shared" ref="BA10" si="35">AY10/AZ10</f>
        <v>1.3089005235602096</v>
      </c>
      <c r="BB10" s="187"/>
      <c r="BC10" s="180">
        <f t="shared" ref="BC10" si="36">BB10+(BB9+BB11)/2</f>
        <v>0</v>
      </c>
      <c r="BD10" s="185">
        <f>BC10/$AZ10</f>
        <v>0</v>
      </c>
      <c r="BE10" s="187">
        <v>131.80000000000001</v>
      </c>
      <c r="BF10" s="180">
        <f t="shared" ref="BF10" si="37">BE10+(BE9+BE11)/2</f>
        <v>371.95000000000005</v>
      </c>
      <c r="BG10" s="185">
        <f>BF10/$AY10</f>
        <v>1.1756432138567547</v>
      </c>
      <c r="BH10" s="185">
        <f>BE10/$AY10</f>
        <v>0.41658764776534551</v>
      </c>
      <c r="BI10" s="188">
        <f>1.1*AY10/3</f>
        <v>116.00600000000001</v>
      </c>
      <c r="BJ10" s="76" t="str">
        <f t="shared" ref="BJ10" si="38">IF(BE10&gt;=BI10,"OK","Pbm")</f>
        <v>OK</v>
      </c>
      <c r="BK10" s="190">
        <f t="shared" ref="BK10" si="39">(1.1*AY10-BE10)</f>
        <v>216.21800000000002</v>
      </c>
    </row>
    <row r="11" spans="1:63" x14ac:dyDescent="0.35">
      <c r="A11" s="228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68">
        <v>21</v>
      </c>
      <c r="H11" s="16" t="s">
        <v>150</v>
      </c>
      <c r="I11" s="68">
        <v>21</v>
      </c>
      <c r="J11" s="16" t="s">
        <v>30</v>
      </c>
      <c r="K11" s="68">
        <v>13.337999999999999</v>
      </c>
      <c r="L11" s="16">
        <f>'Files B'!L11</f>
        <v>210</v>
      </c>
      <c r="M11" s="34">
        <f t="shared" si="2"/>
        <v>26.68302103343196</v>
      </c>
      <c r="N11" s="34">
        <f t="shared" si="3"/>
        <v>231.00000000000003</v>
      </c>
      <c r="O11" s="34">
        <f t="shared" si="4"/>
        <v>29.351323136775157</v>
      </c>
      <c r="P11" s="17">
        <f t="shared" si="5"/>
        <v>0.71547030101987008</v>
      </c>
      <c r="Q11" s="40">
        <f t="shared" si="6"/>
        <v>0.71547030101987008</v>
      </c>
      <c r="R11" s="21">
        <f>K11/O11</f>
        <v>0.45442585119062034</v>
      </c>
      <c r="S11" s="23" t="s">
        <v>156</v>
      </c>
      <c r="T11" s="274"/>
      <c r="U11" s="119" t="s">
        <v>9</v>
      </c>
      <c r="V11" s="63" t="s">
        <v>135</v>
      </c>
      <c r="W11" s="68">
        <f t="shared" si="0"/>
        <v>13.337999999999999</v>
      </c>
      <c r="X11" s="81"/>
      <c r="Y11" s="81"/>
      <c r="Z11" s="81"/>
      <c r="AA11" s="141">
        <v>0</v>
      </c>
      <c r="AB11" s="79">
        <f t="shared" si="7"/>
        <v>9.2368386206896549</v>
      </c>
      <c r="AC11" s="81"/>
      <c r="AD11" s="107"/>
      <c r="AE11">
        <v>0</v>
      </c>
      <c r="AF11">
        <f t="shared" si="1"/>
        <v>1.1000000000000001</v>
      </c>
      <c r="AG11">
        <f t="shared" si="8"/>
        <v>231.00000000000003</v>
      </c>
      <c r="AH11">
        <f t="shared" si="9"/>
        <v>29.351323136775157</v>
      </c>
      <c r="AI11">
        <f t="shared" si="10"/>
        <v>18.5</v>
      </c>
      <c r="AJ11">
        <v>20</v>
      </c>
      <c r="AK11">
        <v>454</v>
      </c>
      <c r="AL11">
        <f t="shared" si="11"/>
        <v>0.1179974152947126</v>
      </c>
      <c r="AM11">
        <f t="shared" si="12"/>
        <v>0.15740763447476755</v>
      </c>
      <c r="AN11">
        <f t="shared" si="13"/>
        <v>1.8735262042268032E-2</v>
      </c>
      <c r="AO11">
        <f t="shared" si="14"/>
        <v>1</v>
      </c>
      <c r="AP11">
        <f t="shared" si="15"/>
        <v>0.12592610757981404</v>
      </c>
      <c r="AQ11">
        <f t="shared" si="16"/>
        <v>5.5474056202561252E-3</v>
      </c>
      <c r="AR11">
        <f t="shared" si="17"/>
        <v>26.68302103343196</v>
      </c>
      <c r="AT11">
        <v>0</v>
      </c>
      <c r="AU11" s="79">
        <f>'Files B-HS'!AB11</f>
        <v>9.2368386206896549</v>
      </c>
      <c r="AV11" s="179">
        <f t="shared" si="22"/>
        <v>135.36600000000001</v>
      </c>
      <c r="AW11" s="179">
        <f t="shared" si="23"/>
        <v>41.118000000000002</v>
      </c>
      <c r="AX11" s="179">
        <f t="shared" si="20"/>
        <v>176.48400000000001</v>
      </c>
      <c r="AY11" s="179"/>
      <c r="AZ11" s="179"/>
      <c r="BA11" s="179"/>
      <c r="BB11" s="187"/>
      <c r="BC11" s="179"/>
      <c r="BD11" s="179"/>
      <c r="BE11" s="187">
        <v>252.8</v>
      </c>
      <c r="BF11" s="179"/>
      <c r="BG11" s="179"/>
      <c r="BH11" s="179"/>
      <c r="BI11" s="189">
        <f>2*MIN(BE10,BE12)</f>
        <v>263.60000000000002</v>
      </c>
      <c r="BJ11" s="76" t="str">
        <f t="shared" ref="BJ11" si="40">IF(BE11&lt;=BI11,"OK","Pbm")</f>
        <v>OK</v>
      </c>
    </row>
    <row r="12" spans="1:63" x14ac:dyDescent="0.35">
      <c r="A12" s="228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69">
        <v>3.3279999999999998</v>
      </c>
      <c r="H12" s="10" t="s">
        <v>23</v>
      </c>
      <c r="I12" s="69">
        <v>3.3279999999999998</v>
      </c>
      <c r="J12" s="10" t="s">
        <v>24</v>
      </c>
      <c r="K12" s="10" t="s">
        <v>24</v>
      </c>
      <c r="L12" s="10">
        <f>'Files B'!L12</f>
        <v>71</v>
      </c>
      <c r="M12" s="32">
        <f t="shared" si="2"/>
        <v>7.3845669427402507</v>
      </c>
      <c r="N12" s="32">
        <f t="shared" si="3"/>
        <v>90.88</v>
      </c>
      <c r="O12" s="32">
        <f t="shared" si="4"/>
        <v>9.4522456867075206</v>
      </c>
      <c r="P12" s="11">
        <f t="shared" si="5"/>
        <v>0.35208564295785189</v>
      </c>
      <c r="Q12" s="37">
        <f t="shared" si="6"/>
        <v>0.35208564295785189</v>
      </c>
      <c r="R12" s="157"/>
      <c r="S12" s="158"/>
      <c r="T12" s="274"/>
      <c r="U12" s="120" t="s">
        <v>10</v>
      </c>
      <c r="V12" s="64" t="s">
        <v>134</v>
      </c>
      <c r="W12" s="69">
        <f t="shared" si="0"/>
        <v>3.3279999999999998</v>
      </c>
      <c r="X12" s="79">
        <f>W12+(W13+W11)/2</f>
        <v>16.666</v>
      </c>
      <c r="Y12" s="79">
        <f>O12+(O13+O11)/2</f>
        <v>39.178850782408382</v>
      </c>
      <c r="Z12" s="80">
        <f>X12/Y12</f>
        <v>0.42538256398993635</v>
      </c>
      <c r="AA12" s="141">
        <v>6</v>
      </c>
      <c r="AB12" s="79">
        <f t="shared" si="7"/>
        <v>19.133793103448276</v>
      </c>
      <c r="AC12" s="79">
        <f>X12+AB12+(AB11+AB13)/2</f>
        <v>45.036631724137933</v>
      </c>
      <c r="AD12" s="108">
        <f>AC12/Y12</f>
        <v>1.1495138531311833</v>
      </c>
      <c r="AE12">
        <v>1</v>
      </c>
      <c r="AF12">
        <f t="shared" si="1"/>
        <v>1.28</v>
      </c>
      <c r="AG12">
        <f t="shared" si="8"/>
        <v>90.88</v>
      </c>
      <c r="AH12">
        <f t="shared" si="9"/>
        <v>9.4522456867075206</v>
      </c>
      <c r="AI12">
        <f t="shared" si="10"/>
        <v>21.5</v>
      </c>
      <c r="AJ12">
        <v>20</v>
      </c>
      <c r="AK12">
        <v>454</v>
      </c>
      <c r="AL12">
        <f t="shared" si="11"/>
        <v>2.9537795897990597E-2</v>
      </c>
      <c r="AM12">
        <f t="shared" si="12"/>
        <v>3.7484273166414062E-2</v>
      </c>
      <c r="AN12">
        <f t="shared" si="13"/>
        <v>8.9872492097192461E-2</v>
      </c>
      <c r="AO12">
        <f t="shared" si="14"/>
        <v>1</v>
      </c>
      <c r="AP12">
        <f t="shared" si="15"/>
        <v>2.9987418533131249E-2</v>
      </c>
      <c r="AQ12">
        <f t="shared" si="16"/>
        <v>1.3210316534419053E-3</v>
      </c>
      <c r="AR12">
        <f t="shared" si="17"/>
        <v>7.3845669427402507</v>
      </c>
      <c r="AS12">
        <f>IF((0.63*Y12-X12)&lt;=0,"",0.63*Y12-X12)</f>
        <v>8.0166759929172819</v>
      </c>
      <c r="AT12">
        <v>6</v>
      </c>
      <c r="AU12" s="184">
        <f>'Files B-HS'!AB12</f>
        <v>0</v>
      </c>
      <c r="AV12" s="180">
        <f t="shared" si="22"/>
        <v>53.255679999999991</v>
      </c>
      <c r="AW12" s="180">
        <f t="shared" si="23"/>
        <v>16.176639999999999</v>
      </c>
      <c r="AX12" s="180">
        <f t="shared" si="20"/>
        <v>69.43231999999999</v>
      </c>
      <c r="AY12" s="180">
        <f t="shared" ref="AY12" si="41">N12+(N11+N13)/2</f>
        <v>324.63</v>
      </c>
      <c r="AZ12" s="180">
        <f t="shared" ref="AZ12" si="42">(AV12+AW12)+(AV13+AW13+AV11+AW11)/2</f>
        <v>248.01731999999998</v>
      </c>
      <c r="BA12" s="185">
        <f t="shared" ref="BA12" si="43">AY12/AZ12</f>
        <v>1.3089005235602096</v>
      </c>
      <c r="BB12" s="187"/>
      <c r="BC12" s="180">
        <f t="shared" ref="BC12" si="44">BB12+(BB11+BB13)/2</f>
        <v>0</v>
      </c>
      <c r="BD12" s="185">
        <f>BC12/$AZ12</f>
        <v>0</v>
      </c>
      <c r="BE12" s="187">
        <v>131.80000000000001</v>
      </c>
      <c r="BF12" s="180">
        <f t="shared" ref="BF12" si="45">BE12+(BE11+BE13)/2</f>
        <v>384.6</v>
      </c>
      <c r="BG12" s="185">
        <f>BF12/$AY12</f>
        <v>1.1847333887810738</v>
      </c>
      <c r="BH12" s="185">
        <f>BE12/$AY12</f>
        <v>0.40600067769460618</v>
      </c>
      <c r="BI12" s="188">
        <f>1.1*AY12/3</f>
        <v>119.03100000000001</v>
      </c>
      <c r="BJ12" s="76" t="str">
        <f t="shared" ref="BJ12" si="46">IF(BE12&gt;=BI12,"OK","Pbm")</f>
        <v>OK</v>
      </c>
      <c r="BK12" s="190">
        <f t="shared" ref="BK12" si="47">(1.1*AY12-BE12)</f>
        <v>225.29300000000001</v>
      </c>
    </row>
    <row r="13" spans="1:63" x14ac:dyDescent="0.35">
      <c r="A13" s="228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68">
        <v>21</v>
      </c>
      <c r="H13" s="16" t="s">
        <v>150</v>
      </c>
      <c r="I13" s="68">
        <v>21</v>
      </c>
      <c r="J13" s="16" t="s">
        <v>30</v>
      </c>
      <c r="K13" s="68">
        <v>13.337999999999999</v>
      </c>
      <c r="L13" s="16">
        <f>'Files B'!L13</f>
        <v>215</v>
      </c>
      <c r="M13" s="34">
        <f t="shared" si="2"/>
        <v>27.365351867842332</v>
      </c>
      <c r="N13" s="34">
        <f t="shared" si="3"/>
        <v>236.50000000000003</v>
      </c>
      <c r="O13" s="34">
        <f t="shared" si="4"/>
        <v>30.101887054626566</v>
      </c>
      <c r="P13" s="17">
        <f t="shared" si="5"/>
        <v>0.69763068215261159</v>
      </c>
      <c r="Q13" s="40">
        <f t="shared" si="6"/>
        <v>0.69763068215261159</v>
      </c>
      <c r="R13" s="21">
        <f>K13/O13</f>
        <v>0.44309514469293015</v>
      </c>
      <c r="S13" s="23" t="s">
        <v>156</v>
      </c>
      <c r="T13" s="274"/>
      <c r="U13" s="119" t="s">
        <v>11</v>
      </c>
      <c r="V13" s="63" t="s">
        <v>135</v>
      </c>
      <c r="W13" s="68">
        <f t="shared" si="0"/>
        <v>13.337999999999999</v>
      </c>
      <c r="X13" s="81"/>
      <c r="Y13" s="81"/>
      <c r="Z13" s="81"/>
      <c r="AA13" s="141">
        <v>0</v>
      </c>
      <c r="AB13" s="79">
        <f t="shared" si="7"/>
        <v>9.2368386206896549</v>
      </c>
      <c r="AC13" s="81"/>
      <c r="AD13" s="107"/>
      <c r="AE13">
        <v>0</v>
      </c>
      <c r="AF13">
        <f t="shared" si="1"/>
        <v>1.1000000000000001</v>
      </c>
      <c r="AG13">
        <f t="shared" si="8"/>
        <v>236.50000000000003</v>
      </c>
      <c r="AH13">
        <f t="shared" si="9"/>
        <v>30.101887054626566</v>
      </c>
      <c r="AI13">
        <f t="shared" si="10"/>
        <v>18.5</v>
      </c>
      <c r="AJ13">
        <v>20</v>
      </c>
      <c r="AK13">
        <v>454</v>
      </c>
      <c r="AL13">
        <f t="shared" si="11"/>
        <v>0.12080687756363433</v>
      </c>
      <c r="AM13">
        <f t="shared" si="12"/>
        <v>0.16143281897089939</v>
      </c>
      <c r="AN13">
        <f t="shared" si="13"/>
        <v>1.8180845458264136E-2</v>
      </c>
      <c r="AO13">
        <f t="shared" si="14"/>
        <v>1</v>
      </c>
      <c r="AP13">
        <f t="shared" si="15"/>
        <v>0.12914625517671952</v>
      </c>
      <c r="AQ13">
        <f t="shared" si="16"/>
        <v>5.6892623425867633E-3</v>
      </c>
      <c r="AR13">
        <f t="shared" si="17"/>
        <v>27.365351867842332</v>
      </c>
      <c r="AT13">
        <v>0</v>
      </c>
      <c r="AU13" s="79">
        <f>'Files B-HS'!AB13</f>
        <v>9.2368386206896549</v>
      </c>
      <c r="AV13" s="179">
        <f t="shared" si="22"/>
        <v>138.589</v>
      </c>
      <c r="AW13" s="179">
        <f t="shared" si="23"/>
        <v>42.097000000000001</v>
      </c>
      <c r="AX13" s="179">
        <f t="shared" si="20"/>
        <v>180.68600000000001</v>
      </c>
      <c r="AY13" s="179"/>
      <c r="AZ13" s="179"/>
      <c r="BA13" s="179"/>
      <c r="BB13" s="187"/>
      <c r="BC13" s="179"/>
      <c r="BD13" s="179"/>
      <c r="BE13" s="187">
        <v>252.8</v>
      </c>
      <c r="BF13" s="179"/>
      <c r="BG13" s="179"/>
      <c r="BH13" s="179"/>
      <c r="BI13" s="189">
        <f>2*MIN(BE12,BE14)</f>
        <v>263.60000000000002</v>
      </c>
      <c r="BJ13" s="76" t="str">
        <f t="shared" ref="BJ13" si="48">IF(BE13&lt;=BI13,"OK","Pbm")</f>
        <v>OK</v>
      </c>
    </row>
    <row r="14" spans="1:63" x14ac:dyDescent="0.35">
      <c r="A14" s="228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69">
        <v>3.3279999999999998</v>
      </c>
      <c r="H14" s="10" t="s">
        <v>23</v>
      </c>
      <c r="I14" s="69">
        <v>3.3279999999999998</v>
      </c>
      <c r="J14" s="10"/>
      <c r="K14" s="10"/>
      <c r="L14" s="10">
        <f>'Files B'!L14</f>
        <v>74</v>
      </c>
      <c r="M14" s="32">
        <f t="shared" si="2"/>
        <v>7.7016243424534849</v>
      </c>
      <c r="N14" s="32">
        <f t="shared" si="3"/>
        <v>94.72</v>
      </c>
      <c r="O14" s="32">
        <f t="shared" si="4"/>
        <v>9.8580791583404608</v>
      </c>
      <c r="P14" s="11">
        <f t="shared" si="5"/>
        <v>0.33759112161159044</v>
      </c>
      <c r="Q14" s="37">
        <f t="shared" si="6"/>
        <v>0.33759112161159044</v>
      </c>
      <c r="R14" s="157"/>
      <c r="S14" s="158"/>
      <c r="T14" s="274"/>
      <c r="U14" s="120" t="s">
        <v>12</v>
      </c>
      <c r="V14" s="64" t="s">
        <v>134</v>
      </c>
      <c r="W14" s="69">
        <f t="shared" ref="W14:W15" si="49">IF(V14=0,G14,IF(V14="A",I14,K14))</f>
        <v>3.3279999999999998</v>
      </c>
      <c r="X14" s="79">
        <f>W14+(W15+W13)/2</f>
        <v>20.497</v>
      </c>
      <c r="Y14" s="79">
        <f>O14+(O15+O13)/2</f>
        <v>40.770167081044953</v>
      </c>
      <c r="Z14" s="80">
        <f>X14/Y14</f>
        <v>0.50274505766079036</v>
      </c>
      <c r="AA14" s="141">
        <v>6</v>
      </c>
      <c r="AB14" s="79">
        <f t="shared" si="7"/>
        <v>19.133793103448276</v>
      </c>
      <c r="AC14" s="79">
        <f>X14+AB14+(AB13+AB15)/2</f>
        <v>50.279212413793104</v>
      </c>
      <c r="AD14" s="108">
        <f>AC14/Y14</f>
        <v>1.2332353780607668</v>
      </c>
      <c r="AE14">
        <v>1</v>
      </c>
      <c r="AF14">
        <f t="shared" si="1"/>
        <v>1.28</v>
      </c>
      <c r="AG14">
        <f t="shared" si="8"/>
        <v>94.72</v>
      </c>
      <c r="AH14">
        <f t="shared" si="9"/>
        <v>9.8580791583404608</v>
      </c>
      <c r="AI14">
        <f t="shared" si="10"/>
        <v>21.5</v>
      </c>
      <c r="AJ14">
        <v>20</v>
      </c>
      <c r="AK14">
        <v>454</v>
      </c>
      <c r="AL14">
        <f t="shared" si="11"/>
        <v>3.0785871781004285E-2</v>
      </c>
      <c r="AM14">
        <f t="shared" si="12"/>
        <v>3.9093665602346617E-2</v>
      </c>
      <c r="AN14">
        <f t="shared" si="13"/>
        <v>8.6028570577170713E-2</v>
      </c>
      <c r="AO14">
        <f t="shared" si="14"/>
        <v>1</v>
      </c>
      <c r="AP14">
        <f t="shared" si="15"/>
        <v>3.1274932481877293E-2</v>
      </c>
      <c r="AQ14">
        <f t="shared" si="16"/>
        <v>1.3777503295981188E-3</v>
      </c>
      <c r="AR14">
        <f t="shared" si="17"/>
        <v>7.7016243424534849</v>
      </c>
      <c r="AS14">
        <f>IF((0.63*Y14-X14)&lt;=0,"",0.63*Y14-X14)</f>
        <v>5.1882052610583216</v>
      </c>
      <c r="AT14">
        <v>6</v>
      </c>
      <c r="AU14" s="184">
        <f>'Files B-HS'!AB14</f>
        <v>0</v>
      </c>
      <c r="AV14" s="180">
        <f t="shared" si="22"/>
        <v>55.505919999999996</v>
      </c>
      <c r="AW14" s="180">
        <f t="shared" si="23"/>
        <v>16.86016</v>
      </c>
      <c r="AX14" s="180">
        <f t="shared" si="20"/>
        <v>72.366079999999997</v>
      </c>
      <c r="AY14" s="180">
        <f t="shared" ref="AY14" si="50">N14+(N13+N15)/2</f>
        <v>319.12</v>
      </c>
      <c r="AZ14" s="180">
        <f t="shared" ref="AZ14" si="51">(AV14+AW14)+(AV15+AW15+AV13+AW13)/2</f>
        <v>243.80768</v>
      </c>
      <c r="BA14" s="185">
        <f t="shared" ref="BA14" si="52">AY14/AZ14</f>
        <v>1.3089005235602094</v>
      </c>
      <c r="BB14" s="187"/>
      <c r="BC14" s="180">
        <f t="shared" ref="BC14" si="53">BB14+(BB13+BB15)/2</f>
        <v>0</v>
      </c>
      <c r="BD14" s="185">
        <f>BC14/$AZ14</f>
        <v>0</v>
      </c>
      <c r="BE14" s="187">
        <v>131.80000000000001</v>
      </c>
      <c r="BF14" s="180">
        <f t="shared" ref="BF14" si="54">BE14+(BE13+BE15)/2</f>
        <v>366.35</v>
      </c>
      <c r="BG14" s="185">
        <f>BF14/$AY14</f>
        <v>1.1480007520681876</v>
      </c>
      <c r="BH14" s="185">
        <f>BE14/$AY14</f>
        <v>0.41301077964402111</v>
      </c>
      <c r="BI14" s="188">
        <f>1.1*AY14/3</f>
        <v>117.01066666666668</v>
      </c>
      <c r="BJ14" s="76" t="str">
        <f t="shared" ref="BJ14" si="55">IF(BE14&gt;=BI14,"OK","Pbm")</f>
        <v>OK</v>
      </c>
      <c r="BK14" s="190">
        <f t="shared" ref="BK14" si="56">(1.1*AY14-BE14)</f>
        <v>219.23200000000003</v>
      </c>
    </row>
    <row r="15" spans="1:63" x14ac:dyDescent="0.35">
      <c r="A15" s="228"/>
      <c r="B15" s="63" t="s">
        <v>13</v>
      </c>
      <c r="C15" s="16">
        <v>2.6</v>
      </c>
      <c r="D15" s="16">
        <v>25</v>
      </c>
      <c r="E15" s="200">
        <v>8.5</v>
      </c>
      <c r="F15" s="16" t="s">
        <v>150</v>
      </c>
      <c r="G15" s="68">
        <v>21</v>
      </c>
      <c r="H15" s="16" t="s">
        <v>150</v>
      </c>
      <c r="I15" s="68">
        <v>21</v>
      </c>
      <c r="J15" s="16" t="s">
        <v>150</v>
      </c>
      <c r="K15" s="68">
        <v>21</v>
      </c>
      <c r="L15" s="16">
        <f>'Files B'!L15</f>
        <v>193</v>
      </c>
      <c r="M15" s="34">
        <f t="shared" si="2"/>
        <v>28.838444355256744</v>
      </c>
      <c r="N15" s="34">
        <f t="shared" si="3"/>
        <v>212.3</v>
      </c>
      <c r="O15" s="34">
        <f t="shared" si="4"/>
        <v>31.722288790782422</v>
      </c>
      <c r="P15" s="17">
        <f t="shared" si="5"/>
        <v>0.6619951081872123</v>
      </c>
      <c r="Q15" s="40">
        <f t="shared" si="6"/>
        <v>0.6619951081872123</v>
      </c>
      <c r="R15" s="21">
        <f>K15/O15</f>
        <v>0.6619951081872123</v>
      </c>
      <c r="S15" s="23" t="s">
        <v>141</v>
      </c>
      <c r="T15" s="274"/>
      <c r="U15" s="119" t="s">
        <v>13</v>
      </c>
      <c r="V15" s="63" t="s">
        <v>135</v>
      </c>
      <c r="W15" s="68">
        <f t="shared" si="49"/>
        <v>21</v>
      </c>
      <c r="X15" s="81"/>
      <c r="Y15" s="81"/>
      <c r="Z15" s="81"/>
      <c r="AA15" s="141">
        <v>0</v>
      </c>
      <c r="AB15" s="79">
        <f t="shared" si="7"/>
        <v>12.06</v>
      </c>
      <c r="AC15" s="81"/>
      <c r="AD15" s="107"/>
      <c r="AE15">
        <v>0</v>
      </c>
      <c r="AF15">
        <f t="shared" si="1"/>
        <v>1.1000000000000001</v>
      </c>
      <c r="AG15">
        <f t="shared" si="8"/>
        <v>212.3</v>
      </c>
      <c r="AH15">
        <f t="shared" si="9"/>
        <v>31.722288790782422</v>
      </c>
      <c r="AI15">
        <f t="shared" si="10"/>
        <v>16</v>
      </c>
      <c r="AJ15">
        <v>20</v>
      </c>
      <c r="AK15">
        <v>454</v>
      </c>
      <c r="AL15">
        <f t="shared" si="11"/>
        <v>0.14498197115384615</v>
      </c>
      <c r="AM15">
        <f t="shared" si="12"/>
        <v>0.19670453331259857</v>
      </c>
      <c r="AN15">
        <f t="shared" si="13"/>
        <v>1.4293184229454824E-2</v>
      </c>
      <c r="AO15">
        <f t="shared" si="14"/>
        <v>1</v>
      </c>
      <c r="AP15">
        <f t="shared" si="15"/>
        <v>0.15736362665007886</v>
      </c>
      <c r="AQ15">
        <f t="shared" si="16"/>
        <v>6.9323183546290247E-3</v>
      </c>
      <c r="AR15">
        <f t="shared" si="17"/>
        <v>28.838444355256744</v>
      </c>
      <c r="AT15">
        <v>0</v>
      </c>
      <c r="AU15" s="79">
        <f>'Files B-HS'!AB15</f>
        <v>12.06</v>
      </c>
      <c r="AV15" s="179">
        <f t="shared" si="22"/>
        <v>124.40779999999999</v>
      </c>
      <c r="AW15" s="179">
        <f t="shared" si="23"/>
        <v>37.789400000000001</v>
      </c>
      <c r="AX15" s="179">
        <f t="shared" si="20"/>
        <v>162.19720000000001</v>
      </c>
      <c r="AY15" s="179"/>
      <c r="AZ15" s="179"/>
      <c r="BA15" s="179"/>
      <c r="BB15" s="187"/>
      <c r="BC15" s="179"/>
      <c r="BD15" s="179"/>
      <c r="BE15" s="206">
        <v>216.3</v>
      </c>
      <c r="BF15" s="179"/>
      <c r="BG15" s="179"/>
      <c r="BH15" s="179"/>
      <c r="BI15" s="189">
        <f>2*MIN(BE14,BE16)</f>
        <v>263.60000000000002</v>
      </c>
      <c r="BJ15" s="76" t="str">
        <f t="shared" ref="BJ15" si="57">IF(BE15&lt;=BI15,"OK","Pbm")</f>
        <v>OK</v>
      </c>
    </row>
    <row r="16" spans="1:63" x14ac:dyDescent="0.35">
      <c r="A16" s="228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69">
        <v>10</v>
      </c>
      <c r="H16" s="18" t="s">
        <v>37</v>
      </c>
      <c r="I16" s="69">
        <v>10</v>
      </c>
      <c r="J16" s="10" t="s">
        <v>24</v>
      </c>
      <c r="K16" s="10" t="s">
        <v>24</v>
      </c>
      <c r="L16" s="10">
        <f>'Files B'!L16</f>
        <v>65</v>
      </c>
      <c r="M16" s="32">
        <f t="shared" si="2"/>
        <v>6.7517113107979778</v>
      </c>
      <c r="N16" s="32">
        <f t="shared" si="3"/>
        <v>83.2</v>
      </c>
      <c r="O16" s="32">
        <f t="shared" si="4"/>
        <v>8.642190477821412</v>
      </c>
      <c r="P16" s="11">
        <f t="shared" si="5"/>
        <v>1.1571140471461669</v>
      </c>
      <c r="Q16" s="37">
        <f t="shared" si="6"/>
        <v>1.1571140471461669</v>
      </c>
      <c r="R16" s="159"/>
      <c r="S16" s="160"/>
      <c r="T16" s="274"/>
      <c r="U16" s="120" t="s">
        <v>52</v>
      </c>
      <c r="V16" s="64" t="s">
        <v>134</v>
      </c>
      <c r="W16" s="69">
        <f t="shared" ref="W16:W18" si="58">IF(V16=0,G16,IF(V16="A",I16,K16))</f>
        <v>10</v>
      </c>
      <c r="X16" s="79">
        <f>W16+(W17+W15)/2</f>
        <v>26</v>
      </c>
      <c r="Y16" s="79">
        <f>O16+(O17+O15)/2</f>
        <v>37.617680837162141</v>
      </c>
      <c r="Z16" s="80">
        <f>X16/Y16</f>
        <v>0.6911643520116969</v>
      </c>
      <c r="AA16" s="141">
        <v>4</v>
      </c>
      <c r="AB16" s="79">
        <f t="shared" si="7"/>
        <v>12.755862068965516</v>
      </c>
      <c r="AC16" s="79">
        <f>X16+AB16+(AB15+AB17)/2</f>
        <v>46.325335172413787</v>
      </c>
      <c r="AD16" s="108">
        <f>AC16/Y16</f>
        <v>1.231477702544848</v>
      </c>
      <c r="AE16">
        <v>1</v>
      </c>
      <c r="AF16">
        <f t="shared" si="1"/>
        <v>1.28</v>
      </c>
      <c r="AG16">
        <f t="shared" si="8"/>
        <v>83.2</v>
      </c>
      <c r="AH16">
        <f t="shared" si="9"/>
        <v>8.642190477821412</v>
      </c>
      <c r="AI16">
        <f t="shared" si="10"/>
        <v>21.5</v>
      </c>
      <c r="AJ16">
        <v>20</v>
      </c>
      <c r="AK16">
        <v>454</v>
      </c>
      <c r="AL16">
        <f t="shared" si="11"/>
        <v>2.7041644131963222E-2</v>
      </c>
      <c r="AM16">
        <f t="shared" si="12"/>
        <v>3.4271879864739285E-2</v>
      </c>
      <c r="AN16">
        <f t="shared" si="13"/>
        <v>9.862454098851417E-2</v>
      </c>
      <c r="AO16">
        <f t="shared" si="14"/>
        <v>1</v>
      </c>
      <c r="AP16">
        <f t="shared" si="15"/>
        <v>2.7417503891791428E-2</v>
      </c>
      <c r="AQ16">
        <f t="shared" si="16"/>
        <v>1.2078195547044683E-3</v>
      </c>
      <c r="AR16">
        <f t="shared" si="17"/>
        <v>6.7517113107979778</v>
      </c>
      <c r="AS16" t="str">
        <f>IF((0.63*Y16-X16)&lt;=0,"",0.63*Y16-X16)</f>
        <v/>
      </c>
      <c r="AT16">
        <v>6</v>
      </c>
      <c r="AU16" s="184">
        <f>'Files B-HS'!AB16</f>
        <v>0</v>
      </c>
      <c r="AV16" s="180">
        <f t="shared" si="22"/>
        <v>48.755200000000002</v>
      </c>
      <c r="AW16" s="180">
        <f t="shared" si="23"/>
        <v>14.8096</v>
      </c>
      <c r="AX16" s="180">
        <f t="shared" si="20"/>
        <v>63.564800000000005</v>
      </c>
      <c r="AY16" s="180">
        <f t="shared" ref="AY16" si="59">N16+(N15+N17)/2</f>
        <v>293.3</v>
      </c>
      <c r="AZ16" s="180">
        <f t="shared" ref="AZ16" si="60">(AV16+AW16)+(AV17+AW17+AV15+AW15)/2</f>
        <v>224.08120000000002</v>
      </c>
      <c r="BA16" s="185">
        <f t="shared" ref="BA16" si="61">AY16/AZ16</f>
        <v>1.3089005235602094</v>
      </c>
      <c r="BB16" s="187"/>
      <c r="BC16" s="180">
        <f t="shared" ref="BC16" si="62">BB16+(BB15+BB17)/2</f>
        <v>0</v>
      </c>
      <c r="BD16" s="185">
        <f>BC16/$AZ16</f>
        <v>0</v>
      </c>
      <c r="BE16" s="187">
        <v>205.8</v>
      </c>
      <c r="BF16" s="180">
        <f t="shared" ref="BF16" si="63">BE16+(BE15+BE17)/2</f>
        <v>406.95000000000005</v>
      </c>
      <c r="BG16" s="185">
        <f>BF16/$AY16</f>
        <v>1.3874872144561883</v>
      </c>
      <c r="BH16" s="185">
        <f>BE16/$AY16</f>
        <v>0.70167064439140814</v>
      </c>
      <c r="BI16" s="188">
        <f>1.1*AY16/3</f>
        <v>107.54333333333335</v>
      </c>
      <c r="BJ16" s="76" t="str">
        <f t="shared" ref="BJ16" si="64">IF(BE16&gt;=BI16,"OK","Pbm")</f>
        <v>OK</v>
      </c>
      <c r="BK16" s="190">
        <f t="shared" ref="BK16" si="65">(1.1*AY16-BE16)</f>
        <v>116.83000000000004</v>
      </c>
    </row>
    <row r="17" spans="1:63" x14ac:dyDescent="0.35">
      <c r="A17" s="228"/>
      <c r="B17" s="63" t="s">
        <v>53</v>
      </c>
      <c r="C17" s="16">
        <v>2.6</v>
      </c>
      <c r="D17" s="16">
        <v>25</v>
      </c>
      <c r="E17" s="16">
        <v>6</v>
      </c>
      <c r="F17" s="16" t="s">
        <v>150</v>
      </c>
      <c r="G17" s="68">
        <v>21</v>
      </c>
      <c r="H17" s="16" t="s">
        <v>150</v>
      </c>
      <c r="I17" s="68">
        <v>21</v>
      </c>
      <c r="J17" s="16" t="s">
        <v>155</v>
      </c>
      <c r="K17" s="68">
        <v>11</v>
      </c>
      <c r="L17" s="16">
        <f>'Files B'!L17</f>
        <v>189</v>
      </c>
      <c r="M17" s="34">
        <f t="shared" si="2"/>
        <v>23.844265388999112</v>
      </c>
      <c r="N17" s="34">
        <f t="shared" si="3"/>
        <v>207.9</v>
      </c>
      <c r="O17" s="34">
        <f t="shared" si="4"/>
        <v>26.228691927899025</v>
      </c>
      <c r="P17" s="17">
        <f t="shared" si="5"/>
        <v>0.80064991642464056</v>
      </c>
      <c r="Q17" s="40">
        <f t="shared" si="6"/>
        <v>0.80064991642464056</v>
      </c>
      <c r="R17" s="21">
        <f>K17/O17</f>
        <v>0.41938805146052605</v>
      </c>
      <c r="S17" s="23" t="s">
        <v>63</v>
      </c>
      <c r="T17" s="274"/>
      <c r="U17" s="119" t="s">
        <v>53</v>
      </c>
      <c r="V17" s="63" t="s">
        <v>135</v>
      </c>
      <c r="W17" s="68">
        <f t="shared" si="58"/>
        <v>11</v>
      </c>
      <c r="X17" s="81"/>
      <c r="Y17" s="81"/>
      <c r="Z17" s="81"/>
      <c r="AA17" s="141">
        <v>0</v>
      </c>
      <c r="AB17" s="79">
        <f t="shared" si="7"/>
        <v>3.0789462068965516</v>
      </c>
      <c r="AC17" s="81"/>
      <c r="AD17" s="107"/>
      <c r="AE17">
        <v>0</v>
      </c>
      <c r="AF17">
        <f t="shared" si="1"/>
        <v>1.1000000000000001</v>
      </c>
      <c r="AG17">
        <f t="shared" si="8"/>
        <v>207.9</v>
      </c>
      <c r="AH17">
        <f t="shared" si="9"/>
        <v>26.228691927899025</v>
      </c>
      <c r="AI17">
        <f t="shared" si="10"/>
        <v>18.5</v>
      </c>
      <c r="AJ17">
        <v>20</v>
      </c>
      <c r="AK17">
        <v>454</v>
      </c>
      <c r="AL17">
        <f t="shared" si="11"/>
        <v>0.10619767376524133</v>
      </c>
      <c r="AM17">
        <f t="shared" si="12"/>
        <v>0.14066133688416832</v>
      </c>
      <c r="AN17">
        <f t="shared" si="13"/>
        <v>2.1382459370354042E-2</v>
      </c>
      <c r="AO17">
        <f t="shared" si="14"/>
        <v>1</v>
      </c>
      <c r="AP17">
        <f t="shared" si="15"/>
        <v>0.11252906950733466</v>
      </c>
      <c r="AQ17">
        <f t="shared" si="16"/>
        <v>4.9572277316006462E-3</v>
      </c>
      <c r="AR17">
        <f t="shared" si="17"/>
        <v>23.844265388999112</v>
      </c>
      <c r="AT17">
        <v>0</v>
      </c>
      <c r="AU17" s="79">
        <f>'Files B-HS'!AB17</f>
        <v>3.0789462068965516</v>
      </c>
      <c r="AV17" s="179">
        <f t="shared" si="22"/>
        <v>121.82939999999999</v>
      </c>
      <c r="AW17" s="179">
        <f t="shared" si="23"/>
        <v>37.0062</v>
      </c>
      <c r="AX17" s="179">
        <f t="shared" si="20"/>
        <v>158.8356</v>
      </c>
      <c r="AY17" s="179"/>
      <c r="AZ17" s="179"/>
      <c r="BA17" s="179"/>
      <c r="BB17" s="187"/>
      <c r="BC17" s="179"/>
      <c r="BD17" s="179"/>
      <c r="BE17" s="187">
        <v>186</v>
      </c>
      <c r="BF17" s="179"/>
      <c r="BG17" s="179"/>
      <c r="BH17" s="179"/>
      <c r="BI17" s="189">
        <f>2*MIN(BE16,BE18)</f>
        <v>303.39999999999998</v>
      </c>
      <c r="BJ17" s="76" t="str">
        <f t="shared" ref="BJ17" si="66">IF(BE17&lt;=BI17,"OK","Pbm")</f>
        <v>OK</v>
      </c>
    </row>
    <row r="18" spans="1:63" ht="15" thickBot="1" x14ac:dyDescent="0.4">
      <c r="A18" s="229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69">
        <v>10</v>
      </c>
      <c r="H18" s="10" t="s">
        <v>37</v>
      </c>
      <c r="I18" s="69">
        <v>10</v>
      </c>
      <c r="J18" s="10" t="s">
        <v>37</v>
      </c>
      <c r="K18" s="69">
        <v>10</v>
      </c>
      <c r="L18" s="10">
        <f>'Files B'!L18</f>
        <v>77</v>
      </c>
      <c r="M18" s="32">
        <f t="shared" si="2"/>
        <v>8.0191036982761119</v>
      </c>
      <c r="N18" s="32">
        <f t="shared" si="3"/>
        <v>98.56</v>
      </c>
      <c r="O18" s="32">
        <f t="shared" si="4"/>
        <v>10.264452733793423</v>
      </c>
      <c r="P18" s="11">
        <f t="shared" si="5"/>
        <v>0.97423606103004678</v>
      </c>
      <c r="Q18" s="37">
        <f t="shared" si="6"/>
        <v>0.97423606103004678</v>
      </c>
      <c r="R18" s="22">
        <f>K18/O18</f>
        <v>0.97423606103004678</v>
      </c>
      <c r="S18" s="28" t="s">
        <v>64</v>
      </c>
      <c r="T18" s="275"/>
      <c r="U18" s="120" t="s">
        <v>54</v>
      </c>
      <c r="V18" s="64" t="s">
        <v>135</v>
      </c>
      <c r="W18" s="69">
        <f t="shared" si="58"/>
        <v>10</v>
      </c>
      <c r="X18" s="79">
        <f>W18+W17/2</f>
        <v>15.5</v>
      </c>
      <c r="Y18" s="79">
        <f>O18+O17/2</f>
        <v>23.378798697742937</v>
      </c>
      <c r="Z18" s="80">
        <f>X18/Y18</f>
        <v>0.66299386039439312</v>
      </c>
      <c r="AA18" s="141">
        <v>2</v>
      </c>
      <c r="AB18" s="79">
        <f t="shared" si="7"/>
        <v>6.3779310344827582</v>
      </c>
      <c r="AC18" s="79">
        <f>X18+AB18+AB17/2</f>
        <v>23.417404137931033</v>
      </c>
      <c r="AD18" s="108">
        <f>AC18/Y18</f>
        <v>1.001651301278873</v>
      </c>
      <c r="AE18">
        <v>1</v>
      </c>
      <c r="AF18">
        <f t="shared" si="1"/>
        <v>1.28</v>
      </c>
      <c r="AG18">
        <f t="shared" si="8"/>
        <v>98.56</v>
      </c>
      <c r="AH18">
        <f t="shared" si="9"/>
        <v>10.264452733793423</v>
      </c>
      <c r="AI18">
        <f t="shared" si="10"/>
        <v>21.5</v>
      </c>
      <c r="AJ18">
        <v>20</v>
      </c>
      <c r="AK18">
        <v>454</v>
      </c>
      <c r="AL18">
        <f t="shared" si="11"/>
        <v>3.2033947664017973E-2</v>
      </c>
      <c r="AM18">
        <f t="shared" si="12"/>
        <v>4.0705199899567918E-2</v>
      </c>
      <c r="AN18">
        <f t="shared" si="13"/>
        <v>8.2484100523656984E-2</v>
      </c>
      <c r="AO18">
        <f t="shared" si="14"/>
        <v>1</v>
      </c>
      <c r="AP18">
        <f t="shared" si="15"/>
        <v>3.2564159919654334E-2</v>
      </c>
      <c r="AQ18">
        <f t="shared" si="16"/>
        <v>1.4345444898526138E-3</v>
      </c>
      <c r="AR18">
        <f t="shared" si="17"/>
        <v>8.0191036982761119</v>
      </c>
      <c r="AS18" t="str">
        <f>IF((0.63*Y18-X18)&lt;=0,"",0.63*Y18-X18)</f>
        <v/>
      </c>
      <c r="AT18">
        <v>4</v>
      </c>
      <c r="AU18" s="184">
        <f>'Files B-HS'!AB18</f>
        <v>0</v>
      </c>
      <c r="AV18" s="180">
        <f t="shared" si="22"/>
        <v>57.756160000000001</v>
      </c>
      <c r="AW18" s="180">
        <f t="shared" si="23"/>
        <v>17.543679999999998</v>
      </c>
      <c r="AX18" s="180">
        <f t="shared" si="20"/>
        <v>75.299840000000003</v>
      </c>
      <c r="AY18" s="180">
        <f>N18+N17/2</f>
        <v>202.51</v>
      </c>
      <c r="AZ18" s="180">
        <f>(AV18+AW18)+(AV17+AW17)/2</f>
        <v>154.71764000000002</v>
      </c>
      <c r="BA18" s="185">
        <f t="shared" ref="BA18" si="67">AY18/AZ18</f>
        <v>1.3089005235602091</v>
      </c>
      <c r="BB18" s="187"/>
      <c r="BC18" s="180">
        <f>BB18+BB17/2</f>
        <v>0</v>
      </c>
      <c r="BD18" s="185">
        <f>BC18/$AZ18</f>
        <v>0</v>
      </c>
      <c r="BE18" s="187">
        <v>151.69999999999999</v>
      </c>
      <c r="BF18" s="180">
        <f>BE18+BE17/2</f>
        <v>244.7</v>
      </c>
      <c r="BG18" s="185">
        <f>BF18/$AY18</f>
        <v>1.2083353908448966</v>
      </c>
      <c r="BH18" s="185">
        <f>BE18/$AY18</f>
        <v>0.74909880993531186</v>
      </c>
      <c r="BI18" s="188">
        <f>1.15*AY18/2</f>
        <v>116.44324999999999</v>
      </c>
      <c r="BJ18" s="76" t="str">
        <f t="shared" ref="BJ18" si="68">IF(BE18&gt;=BI18,"OK","Pbm")</f>
        <v>OK</v>
      </c>
      <c r="BK18" s="190">
        <f>2*(1.15*AY18-BE18)</f>
        <v>162.37299999999999</v>
      </c>
    </row>
    <row r="19" spans="1:63" s="44" customFormat="1" ht="15" thickBot="1" x14ac:dyDescent="0.4">
      <c r="A19" s="43"/>
      <c r="B19" s="65"/>
      <c r="C19" s="57"/>
      <c r="D19" s="57"/>
      <c r="E19" s="57"/>
      <c r="F19" s="57"/>
      <c r="G19" s="70"/>
      <c r="H19" s="57"/>
      <c r="I19" s="70"/>
      <c r="J19" s="57"/>
      <c r="K19" s="57"/>
      <c r="L19" s="57">
        <f>'Files B'!L19</f>
        <v>0</v>
      </c>
      <c r="M19" s="58" t="e">
        <f t="shared" si="2"/>
        <v>#DIV/0!</v>
      </c>
      <c r="N19" s="58">
        <f t="shared" si="3"/>
        <v>0</v>
      </c>
      <c r="O19" s="58" t="e">
        <f t="shared" si="4"/>
        <v>#DIV/0!</v>
      </c>
      <c r="P19" s="59" t="e">
        <f t="shared" si="5"/>
        <v>#DIV/0!</v>
      </c>
      <c r="Q19" s="60" t="e">
        <f t="shared" si="6"/>
        <v>#DIV/0!</v>
      </c>
      <c r="R19" s="240"/>
      <c r="S19" s="241"/>
      <c r="T19" s="133"/>
      <c r="U19" s="121"/>
      <c r="V19" s="43"/>
      <c r="AA19" s="143"/>
      <c r="AB19" s="44">
        <f t="shared" si="7"/>
        <v>0</v>
      </c>
      <c r="AD19" s="126"/>
      <c r="AF19" s="44">
        <f t="shared" si="1"/>
        <v>1.1000000000000001</v>
      </c>
      <c r="AG19" s="44">
        <f t="shared" si="8"/>
        <v>0</v>
      </c>
      <c r="AH19" s="44" t="e">
        <f t="shared" si="9"/>
        <v>#DIV/0!</v>
      </c>
      <c r="AI19" s="44">
        <f t="shared" si="10"/>
        <v>-0.5</v>
      </c>
      <c r="AJ19" s="44">
        <v>20</v>
      </c>
      <c r="AK19" s="44">
        <v>454</v>
      </c>
      <c r="AL19" s="44" t="e">
        <f t="shared" si="11"/>
        <v>#DIV/0!</v>
      </c>
      <c r="AM19" s="44" t="e">
        <f t="shared" si="12"/>
        <v>#DIV/0!</v>
      </c>
      <c r="AN19" s="44" t="e">
        <f t="shared" si="13"/>
        <v>#DIV/0!</v>
      </c>
      <c r="AO19" s="44" t="e">
        <f t="shared" si="14"/>
        <v>#DIV/0!</v>
      </c>
      <c r="AP19" s="44" t="e">
        <f t="shared" si="15"/>
        <v>#DIV/0!</v>
      </c>
      <c r="AQ19" s="44" t="e">
        <f t="shared" si="16"/>
        <v>#DIV/0!</v>
      </c>
      <c r="AR19" s="44" t="e">
        <f t="shared" si="17"/>
        <v>#DIV/0!</v>
      </c>
    </row>
    <row r="20" spans="1:63" x14ac:dyDescent="0.35">
      <c r="A20" s="227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69">
        <v>7.48</v>
      </c>
      <c r="H20" s="10" t="s">
        <v>146</v>
      </c>
      <c r="I20" s="69">
        <v>7.48</v>
      </c>
      <c r="J20" s="10" t="s">
        <v>24</v>
      </c>
      <c r="K20" s="10" t="s">
        <v>24</v>
      </c>
      <c r="L20" s="10">
        <f>'Files B'!L20</f>
        <v>69</v>
      </c>
      <c r="M20" s="32">
        <f t="shared" si="2"/>
        <v>8.4011044868400813</v>
      </c>
      <c r="N20" s="32">
        <f t="shared" si="3"/>
        <v>88.320000000000007</v>
      </c>
      <c r="O20" s="32">
        <f t="shared" si="4"/>
        <v>10.753413743155305</v>
      </c>
      <c r="P20" s="11">
        <f t="shared" si="5"/>
        <v>0.69559306269240528</v>
      </c>
      <c r="Q20" s="37">
        <f t="shared" si="6"/>
        <v>0.69559306269240528</v>
      </c>
      <c r="R20" s="155"/>
      <c r="S20" s="156"/>
      <c r="T20" s="273" t="s">
        <v>47</v>
      </c>
      <c r="U20" s="120" t="s">
        <v>2</v>
      </c>
      <c r="V20" s="64" t="s">
        <v>134</v>
      </c>
      <c r="W20" s="69">
        <f t="shared" ref="W20:W28" si="69">IF(V20=0,G20,IF(V20="A",I20,K20))</f>
        <v>7.48</v>
      </c>
      <c r="X20" s="79">
        <f>W20+W21/2</f>
        <v>17.825000000000003</v>
      </c>
      <c r="Y20" s="79">
        <f>O20+O21/2</f>
        <v>20.003375918362664</v>
      </c>
      <c r="Z20" s="80">
        <f>X20/Y20</f>
        <v>0.8910995860272285</v>
      </c>
      <c r="AA20" s="141">
        <v>2</v>
      </c>
      <c r="AB20" s="79">
        <f t="shared" si="7"/>
        <v>6.3779310344827582</v>
      </c>
      <c r="AC20" s="79">
        <f>X20+AB20+AB21/2</f>
        <v>24.202931034482759</v>
      </c>
      <c r="AD20" s="108">
        <f>AC20/Y20</f>
        <v>1.2099423183996154</v>
      </c>
      <c r="AE20">
        <v>1</v>
      </c>
      <c r="AF20">
        <f t="shared" si="1"/>
        <v>1.28</v>
      </c>
      <c r="AG20">
        <f t="shared" si="8"/>
        <v>88.320000000000007</v>
      </c>
      <c r="AH20">
        <f t="shared" si="9"/>
        <v>10.753413743155305</v>
      </c>
      <c r="AI20">
        <f t="shared" si="10"/>
        <v>18.5</v>
      </c>
      <c r="AJ20">
        <v>20</v>
      </c>
      <c r="AK20">
        <v>454</v>
      </c>
      <c r="AL20">
        <f t="shared" si="11"/>
        <v>4.326330738579897E-2</v>
      </c>
      <c r="AM20">
        <f t="shared" si="12"/>
        <v>5.5302479947590133E-2</v>
      </c>
      <c r="AN20">
        <f t="shared" si="13"/>
        <v>5.9788301054797752E-2</v>
      </c>
      <c r="AO20">
        <f t="shared" si="14"/>
        <v>1</v>
      </c>
      <c r="AP20">
        <f t="shared" si="15"/>
        <v>4.4241983958072106E-2</v>
      </c>
      <c r="AQ20">
        <f t="shared" si="16"/>
        <v>1.9489860774481104E-3</v>
      </c>
      <c r="AR20">
        <f t="shared" si="17"/>
        <v>8.4011044868400813</v>
      </c>
      <c r="AS20" t="str">
        <f>IF((0.63*Y20-X20)&lt;=0,"",0.63*Y20-X20)</f>
        <v/>
      </c>
      <c r="AT20">
        <v>2</v>
      </c>
      <c r="AU20" s="184">
        <f>'Files B-HS'!AB20</f>
        <v>0</v>
      </c>
      <c r="AV20" s="180">
        <f t="shared" si="22"/>
        <v>51.755520000000004</v>
      </c>
      <c r="AW20" s="180">
        <f t="shared" si="23"/>
        <v>15.72096</v>
      </c>
      <c r="AX20" s="180">
        <f>AV20+AW20</f>
        <v>67.476480000000009</v>
      </c>
      <c r="AY20" s="180">
        <f>N20+N21/2</f>
        <v>162.57</v>
      </c>
      <c r="AZ20" s="180">
        <f>(AV20+AW20)+(AV21+AW21)/2</f>
        <v>124.20348000000001</v>
      </c>
      <c r="BA20" s="185">
        <f>AY20/AZ20</f>
        <v>1.3089005235602091</v>
      </c>
      <c r="BB20" s="187"/>
      <c r="BC20" s="180">
        <f>BB20+BB21/2</f>
        <v>0</v>
      </c>
      <c r="BD20" s="185">
        <f>BC20/$AZ20</f>
        <v>0</v>
      </c>
      <c r="BE20" s="187">
        <v>113.8</v>
      </c>
      <c r="BF20" s="180">
        <f>BE20+BE21/2</f>
        <v>183.3</v>
      </c>
      <c r="BG20" s="185">
        <f>BF20/$AY20</f>
        <v>1.127514301531648</v>
      </c>
      <c r="BH20" s="185">
        <f>BE20/$AY20</f>
        <v>0.70000615119640774</v>
      </c>
      <c r="BI20" s="188">
        <f>1.15*AY20/2</f>
        <v>93.477749999999986</v>
      </c>
      <c r="BJ20" s="76" t="str">
        <f>IF(BE20&gt;=BI20,"OK","Pbm")</f>
        <v>OK</v>
      </c>
      <c r="BK20" s="190">
        <f>2*(1.15*AY20-BE20)</f>
        <v>146.31099999999995</v>
      </c>
    </row>
    <row r="21" spans="1:63" x14ac:dyDescent="0.35">
      <c r="A21" s="228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68">
        <v>20.69</v>
      </c>
      <c r="H21" s="39" t="s">
        <v>57</v>
      </c>
      <c r="I21" s="68">
        <v>20.69</v>
      </c>
      <c r="J21" s="16" t="s">
        <v>24</v>
      </c>
      <c r="K21" s="16" t="s">
        <v>24</v>
      </c>
      <c r="L21" s="16">
        <f>'Files B'!L21</f>
        <v>135</v>
      </c>
      <c r="M21" s="34">
        <f t="shared" si="2"/>
        <v>16.818113045831559</v>
      </c>
      <c r="N21" s="34">
        <f t="shared" si="3"/>
        <v>148.5</v>
      </c>
      <c r="O21" s="34">
        <f t="shared" si="4"/>
        <v>18.499924350414716</v>
      </c>
      <c r="P21" s="17">
        <f t="shared" si="5"/>
        <v>1.1183829516327828</v>
      </c>
      <c r="Q21" s="40">
        <f t="shared" si="6"/>
        <v>1.1183829516327828</v>
      </c>
      <c r="R21" s="157"/>
      <c r="S21" s="158"/>
      <c r="T21" s="274"/>
      <c r="U21" s="119" t="s">
        <v>3</v>
      </c>
      <c r="V21" s="63" t="s">
        <v>134</v>
      </c>
      <c r="W21" s="68">
        <f t="shared" si="69"/>
        <v>20.69</v>
      </c>
      <c r="X21" s="81"/>
      <c r="Y21" s="81"/>
      <c r="Z21" s="81"/>
      <c r="AA21" s="141">
        <v>0</v>
      </c>
      <c r="AB21" s="79">
        <f t="shared" si="7"/>
        <v>0</v>
      </c>
      <c r="AC21" s="81"/>
      <c r="AD21" s="107"/>
      <c r="AE21">
        <v>0</v>
      </c>
      <c r="AF21">
        <f t="shared" si="1"/>
        <v>1.1000000000000001</v>
      </c>
      <c r="AG21">
        <f t="shared" si="8"/>
        <v>148.5</v>
      </c>
      <c r="AH21">
        <f t="shared" si="9"/>
        <v>18.499924350414716</v>
      </c>
      <c r="AI21">
        <f t="shared" si="10"/>
        <v>18.5</v>
      </c>
      <c r="AJ21">
        <v>20</v>
      </c>
      <c r="AK21">
        <v>454</v>
      </c>
      <c r="AL21">
        <f t="shared" si="11"/>
        <v>8.4645601406997992E-2</v>
      </c>
      <c r="AM21">
        <f t="shared" si="12"/>
        <v>0.11070965263321436</v>
      </c>
      <c r="AN21">
        <f t="shared" si="13"/>
        <v>2.8114226192142835E-2</v>
      </c>
      <c r="AO21">
        <f t="shared" si="14"/>
        <v>1</v>
      </c>
      <c r="AP21">
        <f t="shared" si="15"/>
        <v>8.8567722106571489E-2</v>
      </c>
      <c r="AQ21">
        <f t="shared" si="16"/>
        <v>3.9016617668093168E-3</v>
      </c>
      <c r="AR21">
        <f t="shared" si="17"/>
        <v>16.818113045831559</v>
      </c>
      <c r="AT21">
        <v>0</v>
      </c>
      <c r="AU21" s="79">
        <f>'Files B-HS'!AB21</f>
        <v>0</v>
      </c>
      <c r="AV21" s="179">
        <f t="shared" si="22"/>
        <v>87.021000000000001</v>
      </c>
      <c r="AW21" s="179">
        <f t="shared" si="23"/>
        <v>26.433</v>
      </c>
      <c r="AX21" s="179">
        <f t="shared" ref="AX21:AX28" si="70">AV21+AW21</f>
        <v>113.45400000000001</v>
      </c>
      <c r="AY21" s="179"/>
      <c r="AZ21" s="179"/>
      <c r="BA21" s="179"/>
      <c r="BB21" s="187"/>
      <c r="BC21" s="179"/>
      <c r="BD21" s="179"/>
      <c r="BE21" s="187">
        <v>139</v>
      </c>
      <c r="BF21" s="179"/>
      <c r="BG21" s="179"/>
      <c r="BH21" s="179"/>
      <c r="BI21" s="189">
        <f>2*MIN(BE20,BE22)</f>
        <v>227.6</v>
      </c>
      <c r="BJ21" s="76" t="str">
        <f>IF(BE21&lt;=BI21,"OK","Pbm")</f>
        <v>OK</v>
      </c>
    </row>
    <row r="22" spans="1:63" x14ac:dyDescent="0.35">
      <c r="A22" s="228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69">
        <v>7.48</v>
      </c>
      <c r="H22" s="10" t="s">
        <v>146</v>
      </c>
      <c r="I22" s="69">
        <v>7.48</v>
      </c>
      <c r="J22" s="10" t="s">
        <v>24</v>
      </c>
      <c r="K22" s="10" t="s">
        <v>24</v>
      </c>
      <c r="L22" s="10">
        <f>'Files B'!L22</f>
        <v>15</v>
      </c>
      <c r="M22" s="32">
        <f t="shared" si="2"/>
        <v>1.794405205295335</v>
      </c>
      <c r="N22" s="32">
        <f t="shared" si="3"/>
        <v>19.2</v>
      </c>
      <c r="O22" s="32">
        <f t="shared" si="4"/>
        <v>2.2968386627780286</v>
      </c>
      <c r="P22" s="11">
        <f t="shared" si="5"/>
        <v>3.256650160596362</v>
      </c>
      <c r="Q22" s="37">
        <f t="shared" si="6"/>
        <v>3.256650160596362</v>
      </c>
      <c r="R22" s="157"/>
      <c r="S22" s="158"/>
      <c r="T22" s="274"/>
      <c r="U22" s="120" t="s">
        <v>4</v>
      </c>
      <c r="V22" s="64" t="s">
        <v>134</v>
      </c>
      <c r="W22" s="69">
        <f t="shared" si="69"/>
        <v>7.48</v>
      </c>
      <c r="X22" s="79">
        <f>W22+(W23+W21)/2</f>
        <v>27.525000000000002</v>
      </c>
      <c r="Y22" s="79">
        <f>O22+(O23+O21)/2</f>
        <v>24.559507887963235</v>
      </c>
      <c r="Z22" s="80">
        <f>X22/Y22</f>
        <v>1.120747212263572</v>
      </c>
      <c r="AA22" s="141">
        <v>2</v>
      </c>
      <c r="AB22" s="79">
        <f t="shared" si="7"/>
        <v>6.3779310344827582</v>
      </c>
      <c r="AC22" s="79">
        <f>X22+AB22+(AB21+AB23)/2</f>
        <v>33.902931034482762</v>
      </c>
      <c r="AD22" s="108">
        <f>AC22/Y22</f>
        <v>1.3804401614699615</v>
      </c>
      <c r="AE22">
        <v>1</v>
      </c>
      <c r="AF22">
        <f t="shared" si="1"/>
        <v>1.28</v>
      </c>
      <c r="AG22">
        <f t="shared" si="8"/>
        <v>19.2</v>
      </c>
      <c r="AH22">
        <f t="shared" si="9"/>
        <v>2.2968386627780286</v>
      </c>
      <c r="AI22">
        <f t="shared" si="10"/>
        <v>18.5</v>
      </c>
      <c r="AJ22">
        <v>20</v>
      </c>
      <c r="AK22">
        <v>454</v>
      </c>
      <c r="AL22">
        <f t="shared" si="11"/>
        <v>9.4050668229997761E-3</v>
      </c>
      <c r="AM22">
        <f t="shared" si="12"/>
        <v>1.1812144229266935E-2</v>
      </c>
      <c r="AN22">
        <f t="shared" si="13"/>
        <v>0.29280522046353402</v>
      </c>
      <c r="AO22">
        <f t="shared" si="14"/>
        <v>1</v>
      </c>
      <c r="AP22">
        <f t="shared" si="15"/>
        <v>9.4497153834135483E-3</v>
      </c>
      <c r="AQ22">
        <f t="shared" si="16"/>
        <v>4.1628702129575107E-4</v>
      </c>
      <c r="AR22">
        <f t="shared" si="17"/>
        <v>1.794405205295335</v>
      </c>
      <c r="AS22" t="str">
        <f>IF((0.63*Y22-X22)&lt;=0,"",0.63*Y22-X22)</f>
        <v/>
      </c>
      <c r="AT22">
        <v>2</v>
      </c>
      <c r="AU22" s="184">
        <f>'Files B-HS'!AB22</f>
        <v>0</v>
      </c>
      <c r="AV22" s="180">
        <f t="shared" si="22"/>
        <v>11.251199999999999</v>
      </c>
      <c r="AW22" s="180">
        <f t="shared" si="23"/>
        <v>3.4175999999999997</v>
      </c>
      <c r="AX22" s="180">
        <f t="shared" si="70"/>
        <v>14.668799999999999</v>
      </c>
      <c r="AY22" s="180">
        <f>N22+(N21+N23)/2</f>
        <v>169.35</v>
      </c>
      <c r="AZ22" s="180">
        <f>(AV22+AW22)+(AV23+AW23+AV21+AW21)/2</f>
        <v>129.38339999999999</v>
      </c>
      <c r="BA22" s="185">
        <f>AY22/AZ22</f>
        <v>1.3089005235602094</v>
      </c>
      <c r="BB22" s="187"/>
      <c r="BC22" s="180">
        <f>BB22+(BB21+BB23)/2</f>
        <v>0</v>
      </c>
      <c r="BD22" s="185">
        <f>BC22/$AZ22</f>
        <v>0</v>
      </c>
      <c r="BE22" s="187">
        <v>113.8</v>
      </c>
      <c r="BF22" s="180">
        <f>BE22+(BE21+BE23)/2</f>
        <v>236.45</v>
      </c>
      <c r="BG22" s="185">
        <f>BF22/$AY22</f>
        <v>1.3962208444050783</v>
      </c>
      <c r="BH22" s="185">
        <f>BE22/$AY22</f>
        <v>0.67198110422202539</v>
      </c>
      <c r="BI22" s="188">
        <f>1.1*AY22/3</f>
        <v>62.094999999999999</v>
      </c>
      <c r="BJ22" s="76" t="str">
        <f t="shared" ref="BJ22" si="71">IF(BE22&gt;=BI22,"OK","Pbm")</f>
        <v>OK</v>
      </c>
      <c r="BK22" s="190">
        <f>(1.1*AY22-BE22)</f>
        <v>72.484999999999999</v>
      </c>
    </row>
    <row r="23" spans="1:63" x14ac:dyDescent="0.35">
      <c r="A23" s="228"/>
      <c r="B23" s="63" t="s">
        <v>5</v>
      </c>
      <c r="C23" s="16">
        <v>2.33</v>
      </c>
      <c r="D23" s="16">
        <v>22</v>
      </c>
      <c r="E23" s="200">
        <v>7.5</v>
      </c>
      <c r="F23" s="16" t="s">
        <v>58</v>
      </c>
      <c r="G23" s="68">
        <v>19.399999999999999</v>
      </c>
      <c r="H23" s="16" t="s">
        <v>58</v>
      </c>
      <c r="I23" s="68">
        <v>19.399999999999999</v>
      </c>
      <c r="J23" s="16" t="s">
        <v>24</v>
      </c>
      <c r="K23" s="16" t="s">
        <v>24</v>
      </c>
      <c r="L23" s="16">
        <f>'Files B'!L23</f>
        <v>138</v>
      </c>
      <c r="M23" s="34">
        <f t="shared" si="2"/>
        <v>23.659467363596082</v>
      </c>
      <c r="N23" s="34">
        <f t="shared" si="3"/>
        <v>151.80000000000001</v>
      </c>
      <c r="O23" s="34">
        <f t="shared" si="4"/>
        <v>26.025414099955693</v>
      </c>
      <c r="P23" s="17">
        <f t="shared" si="5"/>
        <v>0.74542521880691326</v>
      </c>
      <c r="Q23" s="40">
        <f t="shared" si="6"/>
        <v>0.74542521880691326</v>
      </c>
      <c r="R23" s="157"/>
      <c r="S23" s="49" t="s">
        <v>169</v>
      </c>
      <c r="T23" s="274"/>
      <c r="U23" s="119" t="s">
        <v>5</v>
      </c>
      <c r="V23" s="63" t="s">
        <v>134</v>
      </c>
      <c r="W23" s="68">
        <f t="shared" si="69"/>
        <v>19.399999999999999</v>
      </c>
      <c r="X23" s="81"/>
      <c r="Y23" s="81"/>
      <c r="Z23" s="81"/>
      <c r="AA23" s="141">
        <v>0</v>
      </c>
      <c r="AB23" s="79">
        <f t="shared" si="7"/>
        <v>0</v>
      </c>
      <c r="AC23" s="81"/>
      <c r="AD23" s="107"/>
      <c r="AE23">
        <v>0</v>
      </c>
      <c r="AF23">
        <f t="shared" si="1"/>
        <v>1.1000000000000001</v>
      </c>
      <c r="AG23">
        <f t="shared" si="8"/>
        <v>151.80000000000001</v>
      </c>
      <c r="AH23">
        <f t="shared" si="9"/>
        <v>26.025414099955693</v>
      </c>
      <c r="AI23">
        <f t="shared" si="10"/>
        <v>14</v>
      </c>
      <c r="AJ23">
        <v>20</v>
      </c>
      <c r="AK23">
        <v>454</v>
      </c>
      <c r="AL23">
        <f t="shared" si="11"/>
        <v>0.15109047911009893</v>
      </c>
      <c r="AM23">
        <f t="shared" si="12"/>
        <v>0.20580545261865077</v>
      </c>
      <c r="AN23">
        <f t="shared" si="13"/>
        <v>1.3506352142114326E-2</v>
      </c>
      <c r="AO23">
        <f t="shared" si="14"/>
        <v>1</v>
      </c>
      <c r="AP23">
        <f t="shared" si="15"/>
        <v>0.16464436209492062</v>
      </c>
      <c r="AQ23">
        <f t="shared" si="16"/>
        <v>7.2530555988951813E-3</v>
      </c>
      <c r="AR23">
        <f t="shared" si="17"/>
        <v>23.659467363596082</v>
      </c>
      <c r="AT23">
        <v>0</v>
      </c>
      <c r="AU23" s="79">
        <f>'Files B-HS'!AB23</f>
        <v>0</v>
      </c>
      <c r="AV23" s="179">
        <f t="shared" si="22"/>
        <v>88.954800000000006</v>
      </c>
      <c r="AW23" s="179">
        <f t="shared" si="23"/>
        <v>27.020400000000002</v>
      </c>
      <c r="AX23" s="179">
        <f t="shared" si="70"/>
        <v>115.9752</v>
      </c>
      <c r="AY23" s="179"/>
      <c r="AZ23" s="179"/>
      <c r="BA23" s="179"/>
      <c r="BB23" s="187"/>
      <c r="BC23" s="179"/>
      <c r="BD23" s="179"/>
      <c r="BE23" s="206">
        <v>106.3</v>
      </c>
      <c r="BF23" s="179"/>
      <c r="BG23" s="179"/>
      <c r="BH23" s="179"/>
      <c r="BI23" s="189">
        <f>2*MIN(BE22,BE24)</f>
        <v>227.6</v>
      </c>
      <c r="BJ23" s="76" t="str">
        <f t="shared" ref="BJ23" si="72">IF(BE23&lt;=BI23,"OK","Pbm")</f>
        <v>OK</v>
      </c>
    </row>
    <row r="24" spans="1:63" x14ac:dyDescent="0.35">
      <c r="A24" s="228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69">
        <v>10.46</v>
      </c>
      <c r="H24" s="10" t="s">
        <v>147</v>
      </c>
      <c r="I24" s="69">
        <v>10.46</v>
      </c>
      <c r="J24" s="10" t="s">
        <v>24</v>
      </c>
      <c r="K24" s="10" t="s">
        <v>24</v>
      </c>
      <c r="L24" s="10">
        <f>'Files B'!L24</f>
        <v>71</v>
      </c>
      <c r="M24" s="32">
        <f t="shared" si="2"/>
        <v>8.6504220483748444</v>
      </c>
      <c r="N24" s="32">
        <f t="shared" si="3"/>
        <v>90.88</v>
      </c>
      <c r="O24" s="32">
        <f t="shared" si="4"/>
        <v>11.072540221919802</v>
      </c>
      <c r="P24" s="11">
        <f t="shared" si="5"/>
        <v>0.94467934099646056</v>
      </c>
      <c r="Q24" s="37">
        <f t="shared" si="6"/>
        <v>0.94467934099646056</v>
      </c>
      <c r="R24" s="157"/>
      <c r="S24" s="158"/>
      <c r="T24" s="274"/>
      <c r="U24" s="120" t="s">
        <v>6</v>
      </c>
      <c r="V24" s="64" t="s">
        <v>134</v>
      </c>
      <c r="W24" s="69">
        <f t="shared" si="69"/>
        <v>10.46</v>
      </c>
      <c r="X24" s="79">
        <f>W24+(W25+W23)/2</f>
        <v>29.86</v>
      </c>
      <c r="Y24" s="79">
        <f>O24+(O25+O23)/2</f>
        <v>37.372427374595112</v>
      </c>
      <c r="Z24" s="80">
        <f>X24/Y24</f>
        <v>0.79898476223404524</v>
      </c>
      <c r="AA24" s="141">
        <v>2</v>
      </c>
      <c r="AB24" s="79">
        <f t="shared" si="7"/>
        <v>6.3779310344827582</v>
      </c>
      <c r="AC24" s="79">
        <f>X24+AB24+(AB23+AB25)/2</f>
        <v>42.615862068965512</v>
      </c>
      <c r="AD24" s="108">
        <f>AC24/Y24</f>
        <v>1.1403022244665533</v>
      </c>
      <c r="AE24">
        <v>1</v>
      </c>
      <c r="AF24">
        <f t="shared" si="1"/>
        <v>1.28</v>
      </c>
      <c r="AG24">
        <f t="shared" si="8"/>
        <v>90.88</v>
      </c>
      <c r="AH24">
        <f t="shared" si="9"/>
        <v>11.072540221919802</v>
      </c>
      <c r="AI24">
        <f t="shared" si="10"/>
        <v>18.5</v>
      </c>
      <c r="AJ24">
        <v>20</v>
      </c>
      <c r="AK24">
        <v>454</v>
      </c>
      <c r="AL24">
        <f t="shared" si="11"/>
        <v>4.4517316295532273E-2</v>
      </c>
      <c r="AM24">
        <f t="shared" si="12"/>
        <v>5.694367837203021E-2</v>
      </c>
      <c r="AN24">
        <f t="shared" si="13"/>
        <v>5.7964241511295513E-2</v>
      </c>
      <c r="AO24">
        <f t="shared" si="14"/>
        <v>1</v>
      </c>
      <c r="AP24">
        <f t="shared" si="15"/>
        <v>4.5554942697624168E-2</v>
      </c>
      <c r="AQ24">
        <f t="shared" si="16"/>
        <v>2.006825669498862E-3</v>
      </c>
      <c r="AR24">
        <f t="shared" si="17"/>
        <v>8.6504220483748444</v>
      </c>
      <c r="AS24" t="str">
        <f>IF((0.63*Y24-X24)&lt;=0,"",0.63*Y24-X24)</f>
        <v/>
      </c>
      <c r="AT24">
        <v>2</v>
      </c>
      <c r="AU24" s="184">
        <f>'Files B-HS'!AB24</f>
        <v>0</v>
      </c>
      <c r="AV24" s="180">
        <f t="shared" si="22"/>
        <v>53.255679999999991</v>
      </c>
      <c r="AW24" s="180">
        <f t="shared" si="23"/>
        <v>16.176639999999999</v>
      </c>
      <c r="AX24" s="180">
        <f t="shared" si="70"/>
        <v>69.43231999999999</v>
      </c>
      <c r="AY24" s="180">
        <f t="shared" ref="AY24" si="73">N24+(N23+N25)/2</f>
        <v>271.28000000000003</v>
      </c>
      <c r="AZ24" s="180">
        <f t="shared" ref="AZ24" si="74">(AV24+AW24)+(AV25+AW25+AV23+AW23)/2</f>
        <v>207.25792000000001</v>
      </c>
      <c r="BA24" s="185">
        <f t="shared" ref="BA24" si="75">AY24/AZ24</f>
        <v>1.3089005235602096</v>
      </c>
      <c r="BB24" s="187"/>
      <c r="BC24" s="180">
        <f t="shared" ref="BC24" si="76">BB24+(BB23+BB25)/2</f>
        <v>0</v>
      </c>
      <c r="BD24" s="185">
        <f>BC24/$AZ24</f>
        <v>0</v>
      </c>
      <c r="BE24" s="187">
        <v>131.80000000000001</v>
      </c>
      <c r="BF24" s="180">
        <f t="shared" ref="BF24" si="77">BE24+(BE23+BE25)/2</f>
        <v>298.45000000000005</v>
      </c>
      <c r="BG24" s="185">
        <f>BF24/$AY24</f>
        <v>1.1001548215865526</v>
      </c>
      <c r="BH24" s="185">
        <f>BE24/$AY24</f>
        <v>0.48584488351518723</v>
      </c>
      <c r="BI24" s="188">
        <f>1.1*AY24/3</f>
        <v>99.469333333333353</v>
      </c>
      <c r="BJ24" s="76" t="str">
        <f t="shared" ref="BJ24" si="78">IF(BE24&gt;=BI24,"OK","Pbm")</f>
        <v>OK</v>
      </c>
      <c r="BK24" s="190">
        <f t="shared" ref="BK24" si="79">(1.1*AY24-BE24)</f>
        <v>166.60800000000006</v>
      </c>
    </row>
    <row r="25" spans="1:63" x14ac:dyDescent="0.35">
      <c r="A25" s="228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68">
        <v>19.399999999999999</v>
      </c>
      <c r="H25" s="16" t="s">
        <v>58</v>
      </c>
      <c r="I25" s="68">
        <v>19.399999999999999</v>
      </c>
      <c r="J25" s="16" t="s">
        <v>24</v>
      </c>
      <c r="K25" s="16" t="s">
        <v>24</v>
      </c>
      <c r="L25" s="16">
        <f>'Files B'!L25</f>
        <v>190</v>
      </c>
      <c r="M25" s="34">
        <f t="shared" si="2"/>
        <v>24.158509277631754</v>
      </c>
      <c r="N25" s="34">
        <f t="shared" si="3"/>
        <v>209.00000000000003</v>
      </c>
      <c r="O25" s="34">
        <f t="shared" si="4"/>
        <v>26.574360205394932</v>
      </c>
      <c r="P25" s="17">
        <f t="shared" si="5"/>
        <v>0.73002698277799183</v>
      </c>
      <c r="Q25" s="40">
        <f t="shared" si="6"/>
        <v>0.73002698277799183</v>
      </c>
      <c r="R25" s="157"/>
      <c r="S25" s="158"/>
      <c r="T25" s="274"/>
      <c r="U25" s="119" t="s">
        <v>7</v>
      </c>
      <c r="V25" s="63" t="s">
        <v>134</v>
      </c>
      <c r="W25" s="68">
        <f t="shared" si="69"/>
        <v>19.399999999999999</v>
      </c>
      <c r="X25" s="81"/>
      <c r="Y25" s="81"/>
      <c r="Z25" s="81"/>
      <c r="AA25" s="141">
        <v>4</v>
      </c>
      <c r="AB25" s="79">
        <f t="shared" si="7"/>
        <v>12.755862068965516</v>
      </c>
      <c r="AC25" s="81"/>
      <c r="AD25" s="107"/>
      <c r="AE25">
        <v>0</v>
      </c>
      <c r="AF25">
        <f t="shared" si="1"/>
        <v>1.1000000000000001</v>
      </c>
      <c r="AG25">
        <f t="shared" si="8"/>
        <v>209.00000000000003</v>
      </c>
      <c r="AH25">
        <f t="shared" si="9"/>
        <v>26.574360205394932</v>
      </c>
      <c r="AI25">
        <f t="shared" si="10"/>
        <v>18.5</v>
      </c>
      <c r="AJ25">
        <v>20</v>
      </c>
      <c r="AK25">
        <v>454</v>
      </c>
      <c r="AL25">
        <f t="shared" si="11"/>
        <v>0.11913084642466383</v>
      </c>
      <c r="AM25">
        <f t="shared" si="12"/>
        <v>0.15902974150395571</v>
      </c>
      <c r="AN25">
        <f t="shared" si="13"/>
        <v>1.8508461856884432E-2</v>
      </c>
      <c r="AO25">
        <f t="shared" si="14"/>
        <v>1</v>
      </c>
      <c r="AP25">
        <f t="shared" si="15"/>
        <v>0.12722379320316457</v>
      </c>
      <c r="AQ25">
        <f t="shared" si="16"/>
        <v>5.6045723878046065E-3</v>
      </c>
      <c r="AR25">
        <f t="shared" si="17"/>
        <v>24.158509277631754</v>
      </c>
      <c r="AT25">
        <v>4</v>
      </c>
      <c r="AU25" s="79">
        <f>'Files B-HS'!AB25</f>
        <v>0</v>
      </c>
      <c r="AV25" s="179">
        <f t="shared" si="22"/>
        <v>122.474</v>
      </c>
      <c r="AW25" s="179">
        <f t="shared" si="23"/>
        <v>37.202000000000005</v>
      </c>
      <c r="AX25" s="179">
        <f t="shared" si="70"/>
        <v>159.67600000000002</v>
      </c>
      <c r="AY25" s="179"/>
      <c r="AZ25" s="179"/>
      <c r="BA25" s="179"/>
      <c r="BB25" s="187"/>
      <c r="BC25" s="179"/>
      <c r="BD25" s="179"/>
      <c r="BE25" s="187">
        <v>227</v>
      </c>
      <c r="BF25" s="179"/>
      <c r="BG25" s="179"/>
      <c r="BH25" s="179"/>
      <c r="BI25" s="189">
        <f>2*MIN(BE24,BE26)</f>
        <v>227.6</v>
      </c>
      <c r="BJ25" s="76" t="str">
        <f t="shared" ref="BJ25" si="80">IF(BE25&lt;=BI25,"OK","Pbm")</f>
        <v>OK</v>
      </c>
    </row>
    <row r="26" spans="1:63" x14ac:dyDescent="0.35">
      <c r="A26" s="228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69">
        <v>10.46</v>
      </c>
      <c r="H26" s="10" t="s">
        <v>147</v>
      </c>
      <c r="I26" s="69">
        <v>10.46</v>
      </c>
      <c r="J26" s="10" t="s">
        <v>146</v>
      </c>
      <c r="K26" s="10">
        <v>7.48</v>
      </c>
      <c r="L26" s="10">
        <f>'Files B'!L26</f>
        <v>62</v>
      </c>
      <c r="M26" s="32">
        <f t="shared" si="2"/>
        <v>7.5311772942166835</v>
      </c>
      <c r="N26" s="32">
        <f t="shared" si="3"/>
        <v>79.36</v>
      </c>
      <c r="O26" s="32">
        <f t="shared" si="4"/>
        <v>9.6399069365973542</v>
      </c>
      <c r="P26" s="11">
        <f t="shared" si="5"/>
        <v>1.0850727158256279</v>
      </c>
      <c r="Q26" s="37">
        <f t="shared" si="6"/>
        <v>1.0850727158256279</v>
      </c>
      <c r="R26" s="26">
        <f>K26/O26</f>
        <v>0.77594110080073586</v>
      </c>
      <c r="S26" s="27" t="s">
        <v>145</v>
      </c>
      <c r="T26" s="274"/>
      <c r="U26" s="120" t="s">
        <v>8</v>
      </c>
      <c r="V26" s="64" t="s">
        <v>135</v>
      </c>
      <c r="W26" s="69">
        <f t="shared" si="69"/>
        <v>7.48</v>
      </c>
      <c r="X26" s="79">
        <f>W26+(W27+W25)/2</f>
        <v>26.88</v>
      </c>
      <c r="Y26" s="79">
        <f>O26+(O27+O25)/2</f>
        <v>34.725829056267649</v>
      </c>
      <c r="Z26" s="80">
        <f>X26/Y26</f>
        <v>0.77406359273511538</v>
      </c>
      <c r="AA26" s="141">
        <v>2</v>
      </c>
      <c r="AB26" s="79">
        <f t="shared" si="7"/>
        <v>6.3779310344827582</v>
      </c>
      <c r="AC26" s="79">
        <f>X26+AB26+(AB25+AB27)/2</f>
        <v>46.013793103448279</v>
      </c>
      <c r="AD26" s="108">
        <f>AC26/Y26</f>
        <v>1.3250595984012445</v>
      </c>
      <c r="AE26">
        <v>1</v>
      </c>
      <c r="AF26">
        <f t="shared" si="1"/>
        <v>1.28</v>
      </c>
      <c r="AG26">
        <f t="shared" si="8"/>
        <v>79.36</v>
      </c>
      <c r="AH26">
        <f t="shared" si="9"/>
        <v>9.6399069365973542</v>
      </c>
      <c r="AI26">
        <f t="shared" si="10"/>
        <v>18.5</v>
      </c>
      <c r="AJ26">
        <v>20</v>
      </c>
      <c r="AK26">
        <v>454</v>
      </c>
      <c r="AL26">
        <f t="shared" si="11"/>
        <v>3.8874276201732408E-2</v>
      </c>
      <c r="AM26">
        <f t="shared" si="12"/>
        <v>4.9575955393434262E-2</v>
      </c>
      <c r="AN26">
        <f t="shared" si="13"/>
        <v>6.7098740301100329E-2</v>
      </c>
      <c r="AO26">
        <f t="shared" si="14"/>
        <v>1</v>
      </c>
      <c r="AP26">
        <f t="shared" si="15"/>
        <v>3.966076431474741E-2</v>
      </c>
      <c r="AQ26">
        <f t="shared" si="16"/>
        <v>1.747170234129842E-3</v>
      </c>
      <c r="AR26">
        <f t="shared" si="17"/>
        <v>7.5311772942166835</v>
      </c>
      <c r="AS26" t="str">
        <f>IF((0.63*Y26-X26)&lt;=0,"",0.63*Y26-X26)</f>
        <v/>
      </c>
      <c r="AT26">
        <v>2</v>
      </c>
      <c r="AU26" s="184">
        <f>'Files B-HS'!AB26</f>
        <v>0</v>
      </c>
      <c r="AV26" s="180">
        <f t="shared" si="22"/>
        <v>46.504959999999997</v>
      </c>
      <c r="AW26" s="180">
        <f t="shared" si="23"/>
        <v>14.12608</v>
      </c>
      <c r="AX26" s="180">
        <f t="shared" si="70"/>
        <v>60.631039999999999</v>
      </c>
      <c r="AY26" s="180">
        <f t="shared" ref="AY26" si="81">N26+(N25+N27)/2</f>
        <v>277.36</v>
      </c>
      <c r="AZ26" s="180">
        <f t="shared" ref="AZ26" si="82">(AV26+AW26)+(AV27+AW27+AV25+AW25)/2</f>
        <v>211.90303999999998</v>
      </c>
      <c r="BA26" s="185">
        <f t="shared" ref="BA26" si="83">AY26/AZ26</f>
        <v>1.3089005235602096</v>
      </c>
      <c r="BB26" s="187"/>
      <c r="BC26" s="180">
        <f t="shared" ref="BC26" si="84">BB26+(BB25+BB27)/2</f>
        <v>0</v>
      </c>
      <c r="BD26" s="185">
        <f>BC26/$AZ26</f>
        <v>0</v>
      </c>
      <c r="BE26" s="187">
        <v>113.8</v>
      </c>
      <c r="BF26" s="180">
        <f t="shared" ref="BF26" si="85">BE26+(BE25+BE27)/2</f>
        <v>340.8</v>
      </c>
      <c r="BG26" s="185">
        <f>BF26/$AY26</f>
        <v>1.2287280069224114</v>
      </c>
      <c r="BH26" s="185">
        <f>BE26/$AY26</f>
        <v>0.41029708681857513</v>
      </c>
      <c r="BI26" s="188">
        <f>1.1*AY26/3</f>
        <v>101.69866666666668</v>
      </c>
      <c r="BJ26" s="76" t="str">
        <f t="shared" ref="BJ26" si="86">IF(BE26&gt;=BI26,"OK","Pbm")</f>
        <v>OK</v>
      </c>
      <c r="BK26" s="190">
        <f t="shared" ref="BK26" si="87">(1.1*AY26-BE26)</f>
        <v>191.29600000000005</v>
      </c>
    </row>
    <row r="27" spans="1:63" x14ac:dyDescent="0.35">
      <c r="A27" s="228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68">
        <v>19.399999999999999</v>
      </c>
      <c r="H27" s="16" t="s">
        <v>58</v>
      </c>
      <c r="I27" s="68">
        <v>19.399999999999999</v>
      </c>
      <c r="J27" s="16" t="s">
        <v>24</v>
      </c>
      <c r="K27" s="16" t="s">
        <v>24</v>
      </c>
      <c r="L27" s="16">
        <f>'Files B'!L27</f>
        <v>170</v>
      </c>
      <c r="M27" s="34">
        <f t="shared" si="2"/>
        <v>21.452258212677869</v>
      </c>
      <c r="N27" s="34">
        <f t="shared" si="3"/>
        <v>187.00000000000003</v>
      </c>
      <c r="O27" s="34">
        <f t="shared" si="4"/>
        <v>23.597484033945658</v>
      </c>
      <c r="P27" s="17">
        <f t="shared" si="5"/>
        <v>0.82212154363967538</v>
      </c>
      <c r="Q27" s="40">
        <f t="shared" si="6"/>
        <v>0.82212154363967538</v>
      </c>
      <c r="R27" s="157"/>
      <c r="S27" s="158"/>
      <c r="T27" s="274"/>
      <c r="U27" s="119" t="s">
        <v>9</v>
      </c>
      <c r="V27" s="63" t="s">
        <v>134</v>
      </c>
      <c r="W27" s="68">
        <f t="shared" si="69"/>
        <v>19.399999999999999</v>
      </c>
      <c r="X27" s="81"/>
      <c r="Y27" s="81"/>
      <c r="Z27" s="81"/>
      <c r="AA27" s="141">
        <v>4</v>
      </c>
      <c r="AB27" s="79">
        <f t="shared" si="7"/>
        <v>12.755862068965516</v>
      </c>
      <c r="AC27" s="81"/>
      <c r="AD27" s="107"/>
      <c r="AE27">
        <v>0</v>
      </c>
      <c r="AF27">
        <f t="shared" si="1"/>
        <v>1.1000000000000001</v>
      </c>
      <c r="AG27">
        <f t="shared" si="8"/>
        <v>187.00000000000003</v>
      </c>
      <c r="AH27">
        <f t="shared" si="9"/>
        <v>23.597484033945658</v>
      </c>
      <c r="AI27">
        <f t="shared" si="10"/>
        <v>18.5</v>
      </c>
      <c r="AJ27">
        <v>20</v>
      </c>
      <c r="AK27">
        <v>454</v>
      </c>
      <c r="AL27">
        <f t="shared" si="11"/>
        <v>0.1065907573273308</v>
      </c>
      <c r="AM27">
        <f t="shared" si="12"/>
        <v>0.14121513206930392</v>
      </c>
      <c r="AN27">
        <f t="shared" si="13"/>
        <v>2.1284879274002386E-2</v>
      </c>
      <c r="AO27">
        <f t="shared" si="14"/>
        <v>1</v>
      </c>
      <c r="AP27">
        <f t="shared" si="15"/>
        <v>0.11297210565544313</v>
      </c>
      <c r="AQ27">
        <f t="shared" si="16"/>
        <v>4.9767447425305344E-3</v>
      </c>
      <c r="AR27">
        <f t="shared" si="17"/>
        <v>21.452258212677869</v>
      </c>
      <c r="AT27">
        <v>4</v>
      </c>
      <c r="AU27" s="79">
        <f>'Files B-HS'!AB27</f>
        <v>0</v>
      </c>
      <c r="AV27" s="179">
        <f t="shared" si="22"/>
        <v>109.58200000000001</v>
      </c>
      <c r="AW27" s="179">
        <f t="shared" si="23"/>
        <v>33.286000000000001</v>
      </c>
      <c r="AX27" s="179">
        <f t="shared" si="70"/>
        <v>142.86799999999999</v>
      </c>
      <c r="AY27" s="179"/>
      <c r="AZ27" s="179"/>
      <c r="BA27" s="179"/>
      <c r="BB27" s="187"/>
      <c r="BC27" s="179"/>
      <c r="BD27" s="179"/>
      <c r="BE27" s="187">
        <v>227</v>
      </c>
      <c r="BF27" s="179"/>
      <c r="BG27" s="179"/>
      <c r="BH27" s="179"/>
      <c r="BI27" s="189">
        <f>2*MIN(BE26,BE28)</f>
        <v>227.6</v>
      </c>
      <c r="BJ27" s="76" t="str">
        <f t="shared" ref="BJ27" si="88">IF(BE27&lt;=BI27,"OK","Pbm")</f>
        <v>OK</v>
      </c>
    </row>
    <row r="28" spans="1:63" x14ac:dyDescent="0.35">
      <c r="A28" s="228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69">
        <v>10.46</v>
      </c>
      <c r="H28" s="10" t="s">
        <v>147</v>
      </c>
      <c r="I28" s="69">
        <v>10.46</v>
      </c>
      <c r="J28" s="10" t="s">
        <v>24</v>
      </c>
      <c r="K28" s="10" t="s">
        <v>24</v>
      </c>
      <c r="L28" s="10">
        <f>'Files B'!L28</f>
        <v>54</v>
      </c>
      <c r="M28" s="32">
        <f t="shared" si="2"/>
        <v>6.5420288344960795</v>
      </c>
      <c r="N28" s="32">
        <f t="shared" si="3"/>
        <v>69.12</v>
      </c>
      <c r="O28" s="32">
        <f t="shared" si="4"/>
        <v>8.3737969081549828</v>
      </c>
      <c r="P28" s="11">
        <f t="shared" si="5"/>
        <v>1.2491346655199302</v>
      </c>
      <c r="Q28" s="37">
        <f t="shared" si="6"/>
        <v>1.2491346655199302</v>
      </c>
      <c r="R28" s="159"/>
      <c r="S28" s="160"/>
      <c r="T28" s="274"/>
      <c r="U28" s="120" t="s">
        <v>10</v>
      </c>
      <c r="V28" s="64" t="s">
        <v>134</v>
      </c>
      <c r="W28" s="69">
        <f t="shared" si="69"/>
        <v>10.46</v>
      </c>
      <c r="X28" s="79">
        <f>W28+W27/2</f>
        <v>20.16</v>
      </c>
      <c r="Y28" s="79">
        <f>O28+O27/2</f>
        <v>20.17253892512781</v>
      </c>
      <c r="Z28" s="80">
        <f>X28/Y28</f>
        <v>0.99937841611438449</v>
      </c>
      <c r="AA28" s="141">
        <v>2</v>
      </c>
      <c r="AB28" s="79">
        <f t="shared" si="7"/>
        <v>6.3779310344827582</v>
      </c>
      <c r="AC28" s="79">
        <f>X28+AB28+AB27/2</f>
        <v>32.915862068965517</v>
      </c>
      <c r="AD28" s="108">
        <f>AC28/Y28</f>
        <v>1.6317163739842413</v>
      </c>
      <c r="AE28">
        <v>1</v>
      </c>
      <c r="AF28">
        <f t="shared" si="1"/>
        <v>1.28</v>
      </c>
      <c r="AG28">
        <f t="shared" si="8"/>
        <v>69.12</v>
      </c>
      <c r="AH28">
        <f t="shared" si="9"/>
        <v>8.3737969081549828</v>
      </c>
      <c r="AI28">
        <f t="shared" si="10"/>
        <v>18.5</v>
      </c>
      <c r="AJ28">
        <v>20</v>
      </c>
      <c r="AK28">
        <v>454</v>
      </c>
      <c r="AL28">
        <f t="shared" si="11"/>
        <v>3.3858240562799194E-2</v>
      </c>
      <c r="AM28">
        <f t="shared" si="12"/>
        <v>4.306462549097001E-2</v>
      </c>
      <c r="AN28">
        <f t="shared" si="13"/>
        <v>7.7773201847160994E-2</v>
      </c>
      <c r="AO28">
        <f t="shared" si="14"/>
        <v>1</v>
      </c>
      <c r="AP28">
        <f t="shared" si="15"/>
        <v>3.4451700392776008E-2</v>
      </c>
      <c r="AQ28">
        <f t="shared" si="16"/>
        <v>1.5176960525451987E-3</v>
      </c>
      <c r="AR28">
        <f t="shared" si="17"/>
        <v>6.5420288344960795</v>
      </c>
      <c r="AS28" t="str">
        <f>IF((0.63*Y28-X28)&lt;=0,"",0.63*Y28-X28)</f>
        <v/>
      </c>
      <c r="AT28">
        <v>2</v>
      </c>
      <c r="AU28" s="184">
        <f>'Files B-HS'!AB28</f>
        <v>0</v>
      </c>
      <c r="AV28" s="180">
        <f t="shared" si="22"/>
        <v>40.50432</v>
      </c>
      <c r="AW28" s="180">
        <f t="shared" si="23"/>
        <v>12.30336</v>
      </c>
      <c r="AX28" s="180">
        <f t="shared" si="70"/>
        <v>52.807679999999998</v>
      </c>
      <c r="AY28" s="180">
        <f>N28+N27/2</f>
        <v>162.62</v>
      </c>
      <c r="AZ28" s="180">
        <f>(AV28+AW28)+(AV27+AW27)/2</f>
        <v>124.24168</v>
      </c>
      <c r="BA28" s="185">
        <f t="shared" ref="BA28" si="89">AY28/AZ28</f>
        <v>1.3089005235602094</v>
      </c>
      <c r="BB28" s="187"/>
      <c r="BC28" s="180">
        <f>BB28+BB27/2</f>
        <v>0</v>
      </c>
      <c r="BD28" s="185">
        <f>BC28/$AZ28</f>
        <v>0</v>
      </c>
      <c r="BE28" s="187">
        <v>131.80000000000001</v>
      </c>
      <c r="BF28" s="180">
        <f>BE28+BE27/2</f>
        <v>245.3</v>
      </c>
      <c r="BG28" s="185">
        <f>BF28/$AY28</f>
        <v>1.5084245480260732</v>
      </c>
      <c r="BH28" s="185">
        <f>BE28/$AY28</f>
        <v>0.81047841593899894</v>
      </c>
      <c r="BI28" s="188">
        <f>1.15*AY28/2</f>
        <v>93.506499999999988</v>
      </c>
      <c r="BJ28" s="76" t="str">
        <f t="shared" ref="BJ28" si="90">IF(BE28&gt;=BI28,"OK","Pbm")</f>
        <v>OK</v>
      </c>
      <c r="BK28" s="190">
        <f>2*(1.15*AY28-BE28)</f>
        <v>110.42599999999993</v>
      </c>
    </row>
    <row r="29" spans="1:63" s="44" customFormat="1" ht="15" thickBot="1" x14ac:dyDescent="0.4">
      <c r="A29" s="43"/>
      <c r="B29" s="65"/>
      <c r="C29" s="57"/>
      <c r="D29" s="57"/>
      <c r="E29" s="57"/>
      <c r="F29" s="57"/>
      <c r="G29" s="70"/>
      <c r="H29" s="57"/>
      <c r="I29" s="70"/>
      <c r="J29" s="57"/>
      <c r="K29" s="57"/>
      <c r="L29" s="57">
        <f>'Files B'!L29</f>
        <v>0</v>
      </c>
      <c r="M29" s="58" t="e">
        <f t="shared" si="2"/>
        <v>#DIV/0!</v>
      </c>
      <c r="N29" s="58">
        <f t="shared" si="3"/>
        <v>0</v>
      </c>
      <c r="O29" s="58" t="e">
        <f t="shared" si="4"/>
        <v>#DIV/0!</v>
      </c>
      <c r="P29" s="59" t="e">
        <f t="shared" si="5"/>
        <v>#DIV/0!</v>
      </c>
      <c r="Q29" s="60" t="e">
        <f t="shared" si="6"/>
        <v>#DIV/0!</v>
      </c>
      <c r="R29" s="50"/>
      <c r="S29" s="51"/>
      <c r="T29" s="133"/>
      <c r="U29" s="121"/>
      <c r="V29" s="43"/>
      <c r="AA29" s="143"/>
      <c r="AB29" s="44">
        <f t="shared" si="7"/>
        <v>0</v>
      </c>
      <c r="AD29" s="126"/>
      <c r="AF29" s="44">
        <f t="shared" si="1"/>
        <v>1.1000000000000001</v>
      </c>
      <c r="AG29" s="44">
        <f t="shared" si="8"/>
        <v>0</v>
      </c>
      <c r="AH29" s="44" t="e">
        <f t="shared" si="9"/>
        <v>#DIV/0!</v>
      </c>
      <c r="AI29" s="44">
        <f t="shared" si="10"/>
        <v>-0.5</v>
      </c>
      <c r="AJ29" s="44">
        <v>20</v>
      </c>
      <c r="AK29" s="44">
        <v>454</v>
      </c>
      <c r="AL29" s="44" t="e">
        <f t="shared" si="11"/>
        <v>#DIV/0!</v>
      </c>
      <c r="AM29" s="44" t="e">
        <f t="shared" si="12"/>
        <v>#DIV/0!</v>
      </c>
      <c r="AN29" s="44" t="e">
        <f t="shared" si="13"/>
        <v>#DIV/0!</v>
      </c>
      <c r="AO29" s="44" t="e">
        <f t="shared" si="14"/>
        <v>#DIV/0!</v>
      </c>
      <c r="AP29" s="44" t="e">
        <f t="shared" si="15"/>
        <v>#DIV/0!</v>
      </c>
      <c r="AQ29" s="44" t="e">
        <f t="shared" si="16"/>
        <v>#DIV/0!</v>
      </c>
      <c r="AR29" s="44" t="e">
        <f t="shared" si="17"/>
        <v>#DIV/0!</v>
      </c>
    </row>
    <row r="30" spans="1:63" x14ac:dyDescent="0.35">
      <c r="A30" s="227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69">
        <v>5.9</v>
      </c>
      <c r="H30" s="10" t="s">
        <v>23</v>
      </c>
      <c r="I30" s="69">
        <v>5.9</v>
      </c>
      <c r="J30" s="10" t="s">
        <v>60</v>
      </c>
      <c r="K30" s="69">
        <v>5.9</v>
      </c>
      <c r="L30" s="10">
        <f>'Files B'!L30</f>
        <v>42</v>
      </c>
      <c r="M30" s="32">
        <f t="shared" si="2"/>
        <v>4.3456242312266733</v>
      </c>
      <c r="N30" s="32">
        <f t="shared" si="3"/>
        <v>53.76</v>
      </c>
      <c r="O30" s="32">
        <f t="shared" si="4"/>
        <v>5.5623990159701417</v>
      </c>
      <c r="P30" s="11">
        <f t="shared" si="5"/>
        <v>1.0606934135901751</v>
      </c>
      <c r="Q30" s="37">
        <f t="shared" si="6"/>
        <v>1.0606934135901751</v>
      </c>
      <c r="R30" s="24">
        <f>K30/O30</f>
        <v>1.0606934135901751</v>
      </c>
      <c r="S30" s="25" t="s">
        <v>65</v>
      </c>
      <c r="T30" s="273" t="s">
        <v>49</v>
      </c>
      <c r="U30" s="120" t="s">
        <v>2</v>
      </c>
      <c r="V30" s="64" t="s">
        <v>135</v>
      </c>
      <c r="W30" s="69">
        <f t="shared" ref="W30:W38" si="91">IF(V30=0,G30,IF(V30="A",I30,K30))</f>
        <v>5.9</v>
      </c>
      <c r="X30" s="79">
        <f>W30+W31/2</f>
        <v>16.245000000000001</v>
      </c>
      <c r="Y30" s="79">
        <f>O30+O31/2</f>
        <v>9.2283582149043308</v>
      </c>
      <c r="Z30" s="80">
        <f>X30/Y30</f>
        <v>1.7603347878026006</v>
      </c>
      <c r="AA30" s="141">
        <v>0</v>
      </c>
      <c r="AB30" s="79">
        <f t="shared" si="7"/>
        <v>0</v>
      </c>
      <c r="AC30" s="79">
        <f>X30+AB30+AB31/2</f>
        <v>16.245000000000001</v>
      </c>
      <c r="AD30" s="108">
        <f>AC30/Y30</f>
        <v>1.7603347878026006</v>
      </c>
      <c r="AE30">
        <v>1</v>
      </c>
      <c r="AF30">
        <f t="shared" si="1"/>
        <v>1.28</v>
      </c>
      <c r="AG30">
        <f t="shared" si="8"/>
        <v>53.76</v>
      </c>
      <c r="AH30">
        <f t="shared" si="9"/>
        <v>5.5623990159701417</v>
      </c>
      <c r="AI30">
        <f t="shared" si="10"/>
        <v>21.5</v>
      </c>
      <c r="AJ30">
        <v>20</v>
      </c>
      <c r="AK30">
        <v>454</v>
      </c>
      <c r="AL30">
        <f t="shared" si="11"/>
        <v>1.949783782905503E-2</v>
      </c>
      <c r="AM30">
        <f t="shared" si="12"/>
        <v>2.4614649677823508E-2</v>
      </c>
      <c r="AN30">
        <f t="shared" si="13"/>
        <v>0.13869174539596696</v>
      </c>
      <c r="AO30">
        <f t="shared" si="14"/>
        <v>1</v>
      </c>
      <c r="AP30">
        <f t="shared" si="15"/>
        <v>1.9691719742258806E-2</v>
      </c>
      <c r="AQ30">
        <f t="shared" si="16"/>
        <v>8.674766406281413E-4</v>
      </c>
      <c r="AR30">
        <f t="shared" si="17"/>
        <v>4.3456242312266733</v>
      </c>
      <c r="AS30" t="str">
        <f>IF((0.63*Y30-X30)&lt;=0,"",0.63*Y30-X30)</f>
        <v/>
      </c>
      <c r="AT30">
        <v>0</v>
      </c>
      <c r="AU30" s="184">
        <f>'Files B-HS'!AB30</f>
        <v>0</v>
      </c>
      <c r="AV30" s="180">
        <f t="shared" si="22"/>
        <v>31.503359999999997</v>
      </c>
      <c r="AW30" s="180">
        <f t="shared" si="23"/>
        <v>9.5692799999999991</v>
      </c>
      <c r="AX30" s="180">
        <f>AV30+AW30</f>
        <v>41.072639999999993</v>
      </c>
      <c r="AY30" s="180">
        <f>N30+N31/2</f>
        <v>84.01</v>
      </c>
      <c r="AZ30" s="180">
        <f>(AV30+AW30)+(AV31+AW31)/2</f>
        <v>64.183639999999997</v>
      </c>
      <c r="BA30" s="185">
        <f>AY30/AZ30</f>
        <v>1.3089005235602096</v>
      </c>
      <c r="BB30" s="187"/>
      <c r="BC30" s="180">
        <f>BB30+BB31/2</f>
        <v>0</v>
      </c>
      <c r="BD30" s="185">
        <f>BC30/$AZ30</f>
        <v>0</v>
      </c>
      <c r="BE30" s="187">
        <v>56.8</v>
      </c>
      <c r="BF30" s="180">
        <f>BE30+BE31/2</f>
        <v>135.69999999999999</v>
      </c>
      <c r="BG30" s="185">
        <f>BF30/$AY30</f>
        <v>1.6152838947744315</v>
      </c>
      <c r="BH30" s="185">
        <f>BE30/$AY30</f>
        <v>0.67610998690632063</v>
      </c>
      <c r="BI30" s="188">
        <f>1.15*AY30/2</f>
        <v>48.305749999999996</v>
      </c>
      <c r="BJ30" s="76" t="str">
        <f>IF(BE30&gt;=BI30,"OK","Pbm")</f>
        <v>OK</v>
      </c>
      <c r="BK30" s="190">
        <f>2*(1.15*AY30-BE30)</f>
        <v>79.62299999999999</v>
      </c>
    </row>
    <row r="31" spans="1:63" x14ac:dyDescent="0.35">
      <c r="A31" s="228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68">
        <v>20.69</v>
      </c>
      <c r="H31" s="39" t="s">
        <v>57</v>
      </c>
      <c r="I31" s="68">
        <v>20.69</v>
      </c>
      <c r="J31" s="16" t="s">
        <v>24</v>
      </c>
      <c r="K31" s="16" t="s">
        <v>24</v>
      </c>
      <c r="L31" s="16">
        <f>'Files B'!L31</f>
        <v>55</v>
      </c>
      <c r="M31" s="34">
        <f t="shared" si="2"/>
        <v>6.6653803616985252</v>
      </c>
      <c r="N31" s="34">
        <f t="shared" si="3"/>
        <v>60.500000000000007</v>
      </c>
      <c r="O31" s="34">
        <f t="shared" si="4"/>
        <v>7.3319183978683782</v>
      </c>
      <c r="P31" s="17">
        <f t="shared" si="5"/>
        <v>2.8219081115271609</v>
      </c>
      <c r="Q31" s="40">
        <f t="shared" si="6"/>
        <v>2.8219081115271609</v>
      </c>
      <c r="R31" s="201"/>
      <c r="S31" s="202"/>
      <c r="T31" s="274"/>
      <c r="U31" s="119" t="s">
        <v>3</v>
      </c>
      <c r="V31" s="63" t="s">
        <v>134</v>
      </c>
      <c r="W31" s="68">
        <f t="shared" si="91"/>
        <v>20.69</v>
      </c>
      <c r="X31" s="81"/>
      <c r="Y31" s="81"/>
      <c r="Z31" s="81"/>
      <c r="AA31" s="141">
        <v>0</v>
      </c>
      <c r="AB31" s="79">
        <f t="shared" si="7"/>
        <v>0</v>
      </c>
      <c r="AC31" s="81"/>
      <c r="AD31" s="107"/>
      <c r="AE31">
        <v>0</v>
      </c>
      <c r="AF31">
        <f t="shared" si="1"/>
        <v>1.1000000000000001</v>
      </c>
      <c r="AG31">
        <f t="shared" si="8"/>
        <v>60.500000000000007</v>
      </c>
      <c r="AH31">
        <f t="shared" si="9"/>
        <v>7.3319183978683782</v>
      </c>
      <c r="AI31">
        <f t="shared" si="10"/>
        <v>18.5</v>
      </c>
      <c r="AJ31">
        <v>20</v>
      </c>
      <c r="AK31">
        <v>454</v>
      </c>
      <c r="AL31">
        <f t="shared" si="11"/>
        <v>3.4485245017665846E-2</v>
      </c>
      <c r="AM31">
        <f t="shared" si="12"/>
        <v>4.3876619362764324E-2</v>
      </c>
      <c r="AN31">
        <f t="shared" si="13"/>
        <v>7.6269135608707767E-2</v>
      </c>
      <c r="AO31">
        <f t="shared" si="14"/>
        <v>1</v>
      </c>
      <c r="AP31">
        <f t="shared" si="15"/>
        <v>3.5101295490211459E-2</v>
      </c>
      <c r="AQ31">
        <f t="shared" si="16"/>
        <v>1.5463125766612979E-3</v>
      </c>
      <c r="AR31">
        <f t="shared" si="17"/>
        <v>6.6653803616985252</v>
      </c>
      <c r="AT31">
        <v>0</v>
      </c>
      <c r="AU31" s="79">
        <f>'Files B-HS'!AB31</f>
        <v>0</v>
      </c>
      <c r="AV31" s="179">
        <f t="shared" si="22"/>
        <v>35.453000000000003</v>
      </c>
      <c r="AW31" s="179">
        <f t="shared" si="23"/>
        <v>10.769</v>
      </c>
      <c r="AX31" s="179">
        <f t="shared" ref="AX31:AX38" si="92">AV31+AW31</f>
        <v>46.222000000000001</v>
      </c>
      <c r="AY31" s="179"/>
      <c r="AZ31" s="179"/>
      <c r="BA31" s="179"/>
      <c r="BB31" s="187"/>
      <c r="BC31" s="179"/>
      <c r="BD31" s="179"/>
      <c r="BE31" s="187">
        <v>157.80000000000001</v>
      </c>
      <c r="BF31" s="179"/>
      <c r="BG31" s="179"/>
      <c r="BH31" s="179"/>
      <c r="BI31" s="189">
        <f>2*MIN(BE30,BE32)</f>
        <v>113.6</v>
      </c>
      <c r="BJ31" s="76" t="str">
        <f>IF(BE31&lt;=BI31,"OK","Pbm")</f>
        <v>Pbm</v>
      </c>
    </row>
    <row r="32" spans="1:63" x14ac:dyDescent="0.35">
      <c r="A32" s="228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69">
        <v>5.9</v>
      </c>
      <c r="H32" s="10" t="s">
        <v>23</v>
      </c>
      <c r="I32" s="69">
        <v>5.9</v>
      </c>
      <c r="J32" s="10" t="s">
        <v>24</v>
      </c>
      <c r="K32" s="10" t="s">
        <v>24</v>
      </c>
      <c r="L32" s="10">
        <f>'Files B'!L32</f>
        <v>5</v>
      </c>
      <c r="M32" s="32">
        <f t="shared" si="2"/>
        <v>0.51283848342620841</v>
      </c>
      <c r="N32" s="32">
        <f t="shared" si="3"/>
        <v>6.4</v>
      </c>
      <c r="O32" s="32">
        <f t="shared" si="4"/>
        <v>0.65643325878554681</v>
      </c>
      <c r="P32" s="11">
        <f t="shared" si="5"/>
        <v>8.9879662875635891</v>
      </c>
      <c r="Q32" s="37">
        <f t="shared" si="6"/>
        <v>8.9879662875635891</v>
      </c>
      <c r="R32" s="203"/>
      <c r="S32" s="204"/>
      <c r="T32" s="274"/>
      <c r="U32" s="120" t="s">
        <v>4</v>
      </c>
      <c r="V32" s="64" t="s">
        <v>134</v>
      </c>
      <c r="W32" s="69">
        <f t="shared" si="91"/>
        <v>5.9</v>
      </c>
      <c r="X32" s="79">
        <f>W32+(W33+W31)/2</f>
        <v>25.945</v>
      </c>
      <c r="Y32" s="79">
        <f>O32+(O33+O31)/2</f>
        <v>8.7322183208859858</v>
      </c>
      <c r="Z32" s="80">
        <f>X32/Y32</f>
        <v>2.9711808668301338</v>
      </c>
      <c r="AA32" s="141">
        <v>0</v>
      </c>
      <c r="AB32" s="79">
        <f t="shared" si="7"/>
        <v>0</v>
      </c>
      <c r="AC32" s="79">
        <f>X32+AB32+(AB31+AB33)/2</f>
        <v>25.945</v>
      </c>
      <c r="AD32" s="108">
        <f>AC32/Y32</f>
        <v>2.9711808668301338</v>
      </c>
      <c r="AE32">
        <v>1</v>
      </c>
      <c r="AF32">
        <f t="shared" si="1"/>
        <v>1.28</v>
      </c>
      <c r="AG32">
        <f t="shared" si="8"/>
        <v>6.4</v>
      </c>
      <c r="AH32">
        <f t="shared" si="9"/>
        <v>0.65643325878554681</v>
      </c>
      <c r="AI32">
        <f t="shared" si="10"/>
        <v>21.5</v>
      </c>
      <c r="AJ32">
        <v>20</v>
      </c>
      <c r="AK32">
        <v>454</v>
      </c>
      <c r="AL32">
        <f t="shared" si="11"/>
        <v>2.3211711701255988E-3</v>
      </c>
      <c r="AM32">
        <f t="shared" si="12"/>
        <v>2.9048391989656974E-3</v>
      </c>
      <c r="AN32">
        <f t="shared" si="13"/>
        <v>1.201385971397734</v>
      </c>
      <c r="AO32">
        <f t="shared" si="14"/>
        <v>1</v>
      </c>
      <c r="AP32">
        <f t="shared" si="15"/>
        <v>2.3238713591725579E-3</v>
      </c>
      <c r="AQ32">
        <f t="shared" si="16"/>
        <v>1.0237318762874706E-4</v>
      </c>
      <c r="AR32">
        <f t="shared" si="17"/>
        <v>0.51283848342620841</v>
      </c>
      <c r="AS32" t="str">
        <f>IF((0.63*Y32-X32)&lt;=0,"",0.63*Y32-X32)</f>
        <v/>
      </c>
      <c r="AT32">
        <v>0</v>
      </c>
      <c r="AU32" s="184">
        <f>'Files B-HS'!AB32</f>
        <v>0</v>
      </c>
      <c r="AV32" s="180">
        <f t="shared" si="22"/>
        <v>3.7504</v>
      </c>
      <c r="AW32" s="180">
        <f t="shared" si="23"/>
        <v>1.1392</v>
      </c>
      <c r="AX32" s="180">
        <f t="shared" si="92"/>
        <v>4.8895999999999997</v>
      </c>
      <c r="AY32" s="180">
        <f>N32+(N31+N33)/2</f>
        <v>66.900000000000006</v>
      </c>
      <c r="AZ32" s="180">
        <f>(AV32+AW32)+(AV33+AW33+AV31+AW31)/2</f>
        <v>51.11160000000001</v>
      </c>
      <c r="BA32" s="185">
        <f>AY32/AZ32</f>
        <v>1.3089005235602094</v>
      </c>
      <c r="BB32" s="187"/>
      <c r="BC32" s="180">
        <f>BB32+(BB31+BB33)/2</f>
        <v>0</v>
      </c>
      <c r="BD32" s="185">
        <f>BC32/$AZ32</f>
        <v>0</v>
      </c>
      <c r="BE32" s="187">
        <v>56.8</v>
      </c>
      <c r="BF32" s="180">
        <f>BE32+(BE31+BE33)/2</f>
        <v>195.45</v>
      </c>
      <c r="BG32" s="185">
        <f>BF32/$AY32</f>
        <v>2.9215246636771295</v>
      </c>
      <c r="BH32" s="185">
        <f>BE32/$AY32</f>
        <v>0.84902840059790718</v>
      </c>
      <c r="BI32" s="188">
        <f>1.1*AY32/3</f>
        <v>24.530000000000005</v>
      </c>
      <c r="BJ32" s="76" t="str">
        <f t="shared" ref="BJ32" si="93">IF(BE32&gt;=BI32,"OK","Pbm")</f>
        <v>OK</v>
      </c>
      <c r="BK32" s="190">
        <f>(1.1*AY32-BE32)</f>
        <v>16.79000000000002</v>
      </c>
    </row>
    <row r="33" spans="1:63" x14ac:dyDescent="0.35">
      <c r="A33" s="228"/>
      <c r="B33" s="63" t="s">
        <v>5</v>
      </c>
      <c r="C33" s="16">
        <v>2.33</v>
      </c>
      <c r="D33" s="16">
        <v>25</v>
      </c>
      <c r="E33" s="200">
        <v>9</v>
      </c>
      <c r="F33" s="16" t="s">
        <v>58</v>
      </c>
      <c r="G33" s="68">
        <v>19.399999999999999</v>
      </c>
      <c r="H33" s="16" t="s">
        <v>58</v>
      </c>
      <c r="I33" s="68">
        <v>19.399999999999999</v>
      </c>
      <c r="J33" s="16" t="s">
        <v>24</v>
      </c>
      <c r="K33" s="16" t="s">
        <v>24</v>
      </c>
      <c r="L33" s="16">
        <f>'Files B'!L33</f>
        <v>55</v>
      </c>
      <c r="M33" s="34">
        <f t="shared" si="2"/>
        <v>8.0178652057568165</v>
      </c>
      <c r="N33" s="34">
        <f t="shared" si="3"/>
        <v>60.500000000000007</v>
      </c>
      <c r="O33" s="34">
        <f t="shared" si="4"/>
        <v>8.8196517263324985</v>
      </c>
      <c r="P33" s="17">
        <f t="shared" si="5"/>
        <v>2.1996333417654301</v>
      </c>
      <c r="Q33" s="40">
        <f t="shared" si="6"/>
        <v>2.1996333417654301</v>
      </c>
      <c r="R33" s="205"/>
      <c r="S33" s="49" t="s">
        <v>171</v>
      </c>
      <c r="T33" s="274"/>
      <c r="U33" s="119" t="s">
        <v>5</v>
      </c>
      <c r="V33" s="63" t="s">
        <v>134</v>
      </c>
      <c r="W33" s="68">
        <f t="shared" si="91"/>
        <v>19.399999999999999</v>
      </c>
      <c r="X33" s="81"/>
      <c r="Y33" s="81"/>
      <c r="Z33" s="81"/>
      <c r="AA33" s="141">
        <v>0</v>
      </c>
      <c r="AB33" s="79">
        <f t="shared" si="7"/>
        <v>0</v>
      </c>
      <c r="AC33" s="81"/>
      <c r="AD33" s="107"/>
      <c r="AE33">
        <v>0</v>
      </c>
      <c r="AF33">
        <f t="shared" si="1"/>
        <v>1.1000000000000001</v>
      </c>
      <c r="AG33">
        <f t="shared" si="8"/>
        <v>60.500000000000007</v>
      </c>
      <c r="AH33">
        <f t="shared" si="9"/>
        <v>8.8196517263324985</v>
      </c>
      <c r="AI33">
        <f t="shared" si="10"/>
        <v>15.5</v>
      </c>
      <c r="AJ33">
        <v>20</v>
      </c>
      <c r="AK33">
        <v>454</v>
      </c>
      <c r="AL33">
        <f t="shared" si="11"/>
        <v>4.9126223131305456E-2</v>
      </c>
      <c r="AM33">
        <f t="shared" si="12"/>
        <v>6.2995133660071895E-2</v>
      </c>
      <c r="AN33">
        <f t="shared" si="13"/>
        <v>5.2059847192107787E-2</v>
      </c>
      <c r="AO33">
        <f t="shared" si="14"/>
        <v>1</v>
      </c>
      <c r="AP33">
        <f t="shared" si="15"/>
        <v>5.0396106928057516E-2</v>
      </c>
      <c r="AQ33">
        <f t="shared" si="16"/>
        <v>2.2200928162139878E-3</v>
      </c>
      <c r="AR33">
        <f t="shared" si="17"/>
        <v>8.0178652057568165</v>
      </c>
      <c r="AT33">
        <v>0</v>
      </c>
      <c r="AU33" s="79">
        <f>'Files B-HS'!AB33</f>
        <v>0</v>
      </c>
      <c r="AV33" s="179">
        <f t="shared" si="22"/>
        <v>35.453000000000003</v>
      </c>
      <c r="AW33" s="179">
        <f t="shared" si="23"/>
        <v>10.769</v>
      </c>
      <c r="AX33" s="179">
        <f t="shared" si="92"/>
        <v>46.222000000000001</v>
      </c>
      <c r="AY33" s="179"/>
      <c r="AZ33" s="179"/>
      <c r="BA33" s="179"/>
      <c r="BB33" s="187"/>
      <c r="BC33" s="179"/>
      <c r="BD33" s="179"/>
      <c r="BE33" s="206">
        <v>119.5</v>
      </c>
      <c r="BF33" s="179"/>
      <c r="BG33" s="179"/>
      <c r="BH33" s="179"/>
      <c r="BI33" s="189">
        <f>2*MIN(BE32,BE34)</f>
        <v>113.6</v>
      </c>
      <c r="BJ33" s="76" t="str">
        <f t="shared" ref="BJ33" si="94">IF(BE33&lt;=BI33,"OK","Pbm")</f>
        <v>Pbm</v>
      </c>
    </row>
    <row r="34" spans="1:63" x14ac:dyDescent="0.35">
      <c r="A34" s="228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69">
        <v>9</v>
      </c>
      <c r="H34" s="10" t="s">
        <v>29</v>
      </c>
      <c r="I34" s="69">
        <v>9</v>
      </c>
      <c r="J34" s="10" t="s">
        <v>66</v>
      </c>
      <c r="K34" s="69">
        <v>9</v>
      </c>
      <c r="L34" s="10">
        <f>'Files B'!L34</f>
        <v>48</v>
      </c>
      <c r="M34" s="32">
        <f t="shared" si="2"/>
        <v>4.9735741747263607</v>
      </c>
      <c r="N34" s="32">
        <f t="shared" si="3"/>
        <v>61.44</v>
      </c>
      <c r="O34" s="32">
        <f t="shared" si="4"/>
        <v>6.3661749436497415</v>
      </c>
      <c r="P34" s="11">
        <f t="shared" si="5"/>
        <v>1.4137217528050339</v>
      </c>
      <c r="Q34" s="37">
        <f t="shared" si="6"/>
        <v>1.4137217528050339</v>
      </c>
      <c r="R34" s="26">
        <f>K34/O34</f>
        <v>1.4137217528050339</v>
      </c>
      <c r="S34" s="27" t="s">
        <v>61</v>
      </c>
      <c r="T34" s="274"/>
      <c r="U34" s="120" t="s">
        <v>6</v>
      </c>
      <c r="V34" s="64" t="s">
        <v>135</v>
      </c>
      <c r="W34" s="69">
        <f t="shared" si="91"/>
        <v>9</v>
      </c>
      <c r="X34" s="79">
        <f>W34+(W35+W33)/2</f>
        <v>28.4</v>
      </c>
      <c r="Y34" s="79">
        <f>O34+(O35+O33)/2</f>
        <v>16.845950258869671</v>
      </c>
      <c r="Z34" s="80">
        <f>X34/Y34</f>
        <v>1.6858651226900621</v>
      </c>
      <c r="AA34" s="141">
        <v>0</v>
      </c>
      <c r="AB34" s="79">
        <f t="shared" si="7"/>
        <v>0</v>
      </c>
      <c r="AC34" s="79">
        <f>X34+AB34+(AB33+AB35)/2</f>
        <v>28.4</v>
      </c>
      <c r="AD34" s="108">
        <f>AC34/Y34</f>
        <v>1.6858651226900621</v>
      </c>
      <c r="AE34">
        <v>1</v>
      </c>
      <c r="AF34">
        <f t="shared" si="1"/>
        <v>1.28</v>
      </c>
      <c r="AG34">
        <f t="shared" si="8"/>
        <v>61.44</v>
      </c>
      <c r="AH34">
        <f t="shared" si="9"/>
        <v>6.3661749436497415</v>
      </c>
      <c r="AI34">
        <f t="shared" si="10"/>
        <v>21.5</v>
      </c>
      <c r="AJ34">
        <v>20</v>
      </c>
      <c r="AK34">
        <v>454</v>
      </c>
      <c r="AL34">
        <f t="shared" si="11"/>
        <v>2.2283243233205748E-2</v>
      </c>
      <c r="AM34">
        <f t="shared" si="12"/>
        <v>2.8171507577175459E-2</v>
      </c>
      <c r="AN34">
        <f t="shared" si="13"/>
        <v>0.12073900248901477</v>
      </c>
      <c r="AO34">
        <f t="shared" si="14"/>
        <v>1</v>
      </c>
      <c r="AP34">
        <f t="shared" si="15"/>
        <v>2.2537206061740367E-2</v>
      </c>
      <c r="AQ34">
        <f t="shared" si="16"/>
        <v>9.9282846086961966E-4</v>
      </c>
      <c r="AR34">
        <f t="shared" si="17"/>
        <v>4.9735741747263607</v>
      </c>
      <c r="AS34" t="str">
        <f>IF((0.63*Y34-X34)&lt;=0,"",0.63*Y34-X34)</f>
        <v/>
      </c>
      <c r="AT34">
        <v>0</v>
      </c>
      <c r="AU34" s="184">
        <f>'Files B-HS'!AB34</f>
        <v>0</v>
      </c>
      <c r="AV34" s="180">
        <f t="shared" si="22"/>
        <v>36.003839999999997</v>
      </c>
      <c r="AW34" s="180">
        <f t="shared" si="23"/>
        <v>10.936319999999998</v>
      </c>
      <c r="AX34" s="180">
        <f t="shared" si="92"/>
        <v>46.940159999999992</v>
      </c>
      <c r="AY34" s="180">
        <f t="shared" ref="AY34" si="95">N34+(N33+N35)/2</f>
        <v>141.19</v>
      </c>
      <c r="AZ34" s="180">
        <f t="shared" ref="AZ34" si="96">(AV34+AW34)+(AV35+AW35+AV33+AW33)/2</f>
        <v>107.86915999999999</v>
      </c>
      <c r="BA34" s="185">
        <f t="shared" ref="BA34" si="97">AY34/AZ34</f>
        <v>1.3089005235602096</v>
      </c>
      <c r="BB34" s="187"/>
      <c r="BC34" s="180">
        <f t="shared" ref="BC34" si="98">BB34+(BB33+BB35)/2</f>
        <v>0</v>
      </c>
      <c r="BD34" s="185">
        <f>BC34/$AZ34</f>
        <v>0</v>
      </c>
      <c r="BE34" s="187">
        <v>86</v>
      </c>
      <c r="BF34" s="180">
        <f t="shared" ref="BF34" si="99">BE34+(BE33+BE35)/2</f>
        <v>220.2</v>
      </c>
      <c r="BG34" s="185">
        <f>BF34/$AY34</f>
        <v>1.5596005382817479</v>
      </c>
      <c r="BH34" s="185">
        <f>BE34/$AY34</f>
        <v>0.60910829378851195</v>
      </c>
      <c r="BI34" s="188">
        <f>1.1*AY34/3</f>
        <v>51.769666666666666</v>
      </c>
      <c r="BJ34" s="76" t="str">
        <f t="shared" ref="BJ34" si="100">IF(BE34&gt;=BI34,"OK","Pbm")</f>
        <v>OK</v>
      </c>
      <c r="BK34" s="190">
        <f t="shared" ref="BK34" si="101">(1.1*AY34-BE34)</f>
        <v>69.308999999999997</v>
      </c>
    </row>
    <row r="35" spans="1:63" x14ac:dyDescent="0.35">
      <c r="A35" s="228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68">
        <v>19.399999999999999</v>
      </c>
      <c r="H35" s="16" t="s">
        <v>58</v>
      </c>
      <c r="I35" s="68">
        <v>19.399999999999999</v>
      </c>
      <c r="J35" s="16" t="s">
        <v>67</v>
      </c>
      <c r="K35" s="68">
        <v>19.399999999999999</v>
      </c>
      <c r="L35" s="16">
        <f>'Files B'!L35</f>
        <v>90</v>
      </c>
      <c r="M35" s="34">
        <f t="shared" si="2"/>
        <v>11.036271731006691</v>
      </c>
      <c r="N35" s="34">
        <f t="shared" si="3"/>
        <v>99.000000000000014</v>
      </c>
      <c r="O35" s="34">
        <f t="shared" si="4"/>
        <v>12.13989890410736</v>
      </c>
      <c r="P35" s="17">
        <f t="shared" si="5"/>
        <v>1.5980363719039117</v>
      </c>
      <c r="Q35" s="40">
        <f t="shared" si="6"/>
        <v>1.5980363719039117</v>
      </c>
      <c r="R35" s="47">
        <f>K35/O35</f>
        <v>1.5980363719039117</v>
      </c>
      <c r="S35" s="48" t="s">
        <v>68</v>
      </c>
      <c r="T35" s="274"/>
      <c r="U35" s="119" t="s">
        <v>7</v>
      </c>
      <c r="V35" s="63" t="s">
        <v>135</v>
      </c>
      <c r="W35" s="68">
        <f t="shared" si="91"/>
        <v>19.399999999999999</v>
      </c>
      <c r="X35" s="81"/>
      <c r="Y35" s="81"/>
      <c r="Z35" s="81"/>
      <c r="AA35" s="141">
        <v>0</v>
      </c>
      <c r="AB35" s="79">
        <f t="shared" si="7"/>
        <v>0</v>
      </c>
      <c r="AC35" s="81"/>
      <c r="AD35" s="107"/>
      <c r="AE35">
        <v>0</v>
      </c>
      <c r="AF35">
        <f t="shared" si="1"/>
        <v>1.1000000000000001</v>
      </c>
      <c r="AG35">
        <f t="shared" si="8"/>
        <v>99.000000000000014</v>
      </c>
      <c r="AH35">
        <f t="shared" si="9"/>
        <v>12.13989890410736</v>
      </c>
      <c r="AI35">
        <f t="shared" si="10"/>
        <v>18.5</v>
      </c>
      <c r="AJ35">
        <v>20</v>
      </c>
      <c r="AK35">
        <v>454</v>
      </c>
      <c r="AL35">
        <f t="shared" si="11"/>
        <v>5.6430400937998657E-2</v>
      </c>
      <c r="AM35">
        <f t="shared" si="12"/>
        <v>7.2649161435405368E-2</v>
      </c>
      <c r="AN35">
        <f t="shared" si="13"/>
        <v>4.4676743280264275E-2</v>
      </c>
      <c r="AO35">
        <f t="shared" si="14"/>
        <v>1</v>
      </c>
      <c r="AP35">
        <f t="shared" si="15"/>
        <v>5.8119329148324295E-2</v>
      </c>
      <c r="AQ35">
        <f t="shared" si="16"/>
        <v>2.5603228699702333E-3</v>
      </c>
      <c r="AR35">
        <f t="shared" si="17"/>
        <v>11.036271731006691</v>
      </c>
      <c r="AT35">
        <v>0</v>
      </c>
      <c r="AU35" s="79">
        <f>'Files B-HS'!AB35</f>
        <v>0</v>
      </c>
      <c r="AV35" s="179">
        <f t="shared" si="22"/>
        <v>58.014000000000003</v>
      </c>
      <c r="AW35" s="179">
        <f t="shared" si="23"/>
        <v>17.622000000000003</v>
      </c>
      <c r="AX35" s="179">
        <f t="shared" si="92"/>
        <v>75.63600000000001</v>
      </c>
      <c r="AY35" s="179"/>
      <c r="AZ35" s="179"/>
      <c r="BA35" s="179"/>
      <c r="BB35" s="187"/>
      <c r="BC35" s="179"/>
      <c r="BD35" s="179"/>
      <c r="BE35" s="187">
        <v>148.9</v>
      </c>
      <c r="BF35" s="179"/>
      <c r="BG35" s="179"/>
      <c r="BH35" s="179"/>
      <c r="BI35" s="189">
        <f>2*MIN(BE34,BE36)</f>
        <v>115.2</v>
      </c>
      <c r="BJ35" s="76" t="str">
        <f t="shared" ref="BJ35" si="102">IF(BE35&lt;=BI35,"OK","Pbm")</f>
        <v>Pbm</v>
      </c>
    </row>
    <row r="36" spans="1:63" x14ac:dyDescent="0.35">
      <c r="A36" s="228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69">
        <v>9</v>
      </c>
      <c r="H36" s="10" t="s">
        <v>29</v>
      </c>
      <c r="I36" s="69">
        <v>9</v>
      </c>
      <c r="J36" s="10" t="s">
        <v>23</v>
      </c>
      <c r="K36" s="10">
        <v>5.99</v>
      </c>
      <c r="L36" s="10">
        <f>'Files B'!L36</f>
        <v>42</v>
      </c>
      <c r="M36" s="32">
        <f t="shared" si="2"/>
        <v>4.3456242312266733</v>
      </c>
      <c r="N36" s="32">
        <f t="shared" si="3"/>
        <v>53.76</v>
      </c>
      <c r="O36" s="32">
        <f t="shared" si="4"/>
        <v>5.5623990159701417</v>
      </c>
      <c r="P36" s="11">
        <f t="shared" si="5"/>
        <v>1.6180069020867076</v>
      </c>
      <c r="Q36" s="37">
        <f t="shared" si="6"/>
        <v>1.6180069020867076</v>
      </c>
      <c r="R36" s="26">
        <f>K36/O36</f>
        <v>1.0768734826110422</v>
      </c>
      <c r="S36" s="27" t="s">
        <v>145</v>
      </c>
      <c r="T36" s="274"/>
      <c r="U36" s="120" t="s">
        <v>8</v>
      </c>
      <c r="V36" s="64" t="s">
        <v>135</v>
      </c>
      <c r="W36" s="69">
        <f t="shared" si="91"/>
        <v>5.99</v>
      </c>
      <c r="X36" s="79">
        <f>W36+(W37+W35)/2</f>
        <v>25.39</v>
      </c>
      <c r="Y36" s="79">
        <f>O36+(O37+O35)/2</f>
        <v>15.842707564837726</v>
      </c>
      <c r="Z36" s="80">
        <f>X36/Y36</f>
        <v>1.6026300994378082</v>
      </c>
      <c r="AA36" s="141">
        <v>0</v>
      </c>
      <c r="AB36" s="79">
        <f t="shared" si="7"/>
        <v>0</v>
      </c>
      <c r="AC36" s="79">
        <f>X36+AB36+(AB35+AB37)/2</f>
        <v>25.39</v>
      </c>
      <c r="AD36" s="108">
        <f>AC36/Y36</f>
        <v>1.6026300994378082</v>
      </c>
      <c r="AE36">
        <v>1</v>
      </c>
      <c r="AF36">
        <f t="shared" ref="AF36:AF61" si="103">IF(AE36=0,U$3,U$2)</f>
        <v>1.28</v>
      </c>
      <c r="AG36">
        <f t="shared" si="8"/>
        <v>53.76</v>
      </c>
      <c r="AH36">
        <f t="shared" si="9"/>
        <v>5.5623990159701417</v>
      </c>
      <c r="AI36">
        <f t="shared" si="10"/>
        <v>21.5</v>
      </c>
      <c r="AJ36">
        <v>20</v>
      </c>
      <c r="AK36">
        <v>454</v>
      </c>
      <c r="AL36">
        <f t="shared" si="11"/>
        <v>1.949783782905503E-2</v>
      </c>
      <c r="AM36">
        <f t="shared" si="12"/>
        <v>2.4614649677823508E-2</v>
      </c>
      <c r="AN36">
        <f t="shared" si="13"/>
        <v>0.13869174539596696</v>
      </c>
      <c r="AO36">
        <f t="shared" si="14"/>
        <v>1</v>
      </c>
      <c r="AP36">
        <f t="shared" si="15"/>
        <v>1.9691719742258806E-2</v>
      </c>
      <c r="AQ36">
        <f t="shared" si="16"/>
        <v>8.674766406281413E-4</v>
      </c>
      <c r="AR36">
        <f t="shared" si="17"/>
        <v>4.3456242312266733</v>
      </c>
      <c r="AS36" t="str">
        <f>IF((0.63*Y36-X36)&lt;=0,"",0.63*Y36-X36)</f>
        <v/>
      </c>
      <c r="AT36">
        <v>0</v>
      </c>
      <c r="AU36" s="184">
        <f>'Files B-HS'!AB36</f>
        <v>0</v>
      </c>
      <c r="AV36" s="180">
        <f t="shared" si="22"/>
        <v>31.503359999999997</v>
      </c>
      <c r="AW36" s="180">
        <f t="shared" si="23"/>
        <v>9.5692799999999991</v>
      </c>
      <c r="AX36" s="180">
        <f t="shared" si="92"/>
        <v>41.072639999999993</v>
      </c>
      <c r="AY36" s="180">
        <f t="shared" ref="AY36" si="104">N36+(N35+N37)/2</f>
        <v>137.91</v>
      </c>
      <c r="AZ36" s="180">
        <f t="shared" ref="AZ36" si="105">(AV36+AW36)+(AV37+AW37+AV35+AW35)/2</f>
        <v>105.36324</v>
      </c>
      <c r="BA36" s="185">
        <f t="shared" ref="BA36" si="106">AY36/AZ36</f>
        <v>1.3089005235602094</v>
      </c>
      <c r="BB36" s="187"/>
      <c r="BC36" s="180">
        <f t="shared" ref="BC36" si="107">BB36+(BB35+BB37)/2</f>
        <v>0</v>
      </c>
      <c r="BD36" s="185">
        <f>BC36/$AZ36</f>
        <v>0</v>
      </c>
      <c r="BE36" s="187">
        <v>57.6</v>
      </c>
      <c r="BF36" s="180">
        <f t="shared" ref="BF36" si="108">BE36+(BE35+BE37)/2</f>
        <v>206.5</v>
      </c>
      <c r="BG36" s="185">
        <f>BF36/$AY36</f>
        <v>1.4973533463853237</v>
      </c>
      <c r="BH36" s="185">
        <f>BE36/$AY36</f>
        <v>0.41766369371329132</v>
      </c>
      <c r="BI36" s="188">
        <f>1.1*AY36/3</f>
        <v>50.567000000000007</v>
      </c>
      <c r="BJ36" s="76" t="str">
        <f t="shared" ref="BJ36" si="109">IF(BE36&gt;=BI36,"OK","Pbm")</f>
        <v>OK</v>
      </c>
      <c r="BK36" s="190">
        <f t="shared" ref="BK36" si="110">(1.1*AY36-BE36)</f>
        <v>94.101000000000028</v>
      </c>
    </row>
    <row r="37" spans="1:63" x14ac:dyDescent="0.35">
      <c r="A37" s="228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68">
        <v>19.399999999999999</v>
      </c>
      <c r="H37" s="16" t="s">
        <v>58</v>
      </c>
      <c r="I37" s="68">
        <v>19.399999999999999</v>
      </c>
      <c r="J37" s="16" t="s">
        <v>24</v>
      </c>
      <c r="K37" s="16" t="s">
        <v>24</v>
      </c>
      <c r="L37" s="16">
        <f>'Files B'!L37</f>
        <v>63</v>
      </c>
      <c r="M37" s="34">
        <f t="shared" si="2"/>
        <v>7.6551983578434619</v>
      </c>
      <c r="N37" s="34">
        <f t="shared" si="3"/>
        <v>69.300000000000011</v>
      </c>
      <c r="O37" s="34">
        <f t="shared" si="4"/>
        <v>8.4207181936278079</v>
      </c>
      <c r="P37" s="17">
        <f t="shared" si="5"/>
        <v>2.3038414959285207</v>
      </c>
      <c r="Q37" s="40">
        <f t="shared" si="6"/>
        <v>2.3038414959285207</v>
      </c>
      <c r="R37" s="157"/>
      <c r="S37" s="158"/>
      <c r="T37" s="274"/>
      <c r="U37" s="119" t="s">
        <v>9</v>
      </c>
      <c r="V37" s="63" t="s">
        <v>134</v>
      </c>
      <c r="W37" s="68">
        <f t="shared" si="91"/>
        <v>19.399999999999999</v>
      </c>
      <c r="X37" s="81"/>
      <c r="Y37" s="81"/>
      <c r="Z37" s="81"/>
      <c r="AA37" s="141">
        <v>0</v>
      </c>
      <c r="AB37" s="79">
        <f t="shared" si="7"/>
        <v>0</v>
      </c>
      <c r="AC37" s="81"/>
      <c r="AD37" s="107"/>
      <c r="AE37">
        <v>0</v>
      </c>
      <c r="AF37">
        <f t="shared" si="103"/>
        <v>1.1000000000000001</v>
      </c>
      <c r="AG37">
        <f t="shared" si="8"/>
        <v>69.300000000000011</v>
      </c>
      <c r="AH37">
        <f t="shared" si="9"/>
        <v>8.4207181936278079</v>
      </c>
      <c r="AI37">
        <f t="shared" si="10"/>
        <v>18.5</v>
      </c>
      <c r="AJ37">
        <v>20</v>
      </c>
      <c r="AK37">
        <v>454</v>
      </c>
      <c r="AL37">
        <f t="shared" si="11"/>
        <v>3.950128065659906E-2</v>
      </c>
      <c r="AM37">
        <f t="shared" si="12"/>
        <v>5.0392356664843568E-2</v>
      </c>
      <c r="AN37">
        <f t="shared" si="13"/>
        <v>6.5954977533166037E-2</v>
      </c>
      <c r="AO37">
        <f t="shared" si="14"/>
        <v>1</v>
      </c>
      <c r="AP37">
        <f t="shared" si="15"/>
        <v>4.0313885331874855E-2</v>
      </c>
      <c r="AQ37">
        <f t="shared" si="16"/>
        <v>1.7759420851046193E-3</v>
      </c>
      <c r="AR37">
        <f t="shared" si="17"/>
        <v>7.6551983578434619</v>
      </c>
      <c r="AT37">
        <v>0</v>
      </c>
      <c r="AU37" s="79">
        <f>'Files B-HS'!AB37</f>
        <v>0</v>
      </c>
      <c r="AV37" s="179">
        <f t="shared" si="22"/>
        <v>40.609800000000007</v>
      </c>
      <c r="AW37" s="179">
        <f t="shared" si="23"/>
        <v>12.335400000000002</v>
      </c>
      <c r="AX37" s="179">
        <f t="shared" si="92"/>
        <v>52.945200000000007</v>
      </c>
      <c r="AY37" s="179"/>
      <c r="AZ37" s="179"/>
      <c r="BA37" s="179"/>
      <c r="BB37" s="187"/>
      <c r="BC37" s="179"/>
      <c r="BD37" s="179"/>
      <c r="BE37" s="187">
        <v>148.9</v>
      </c>
      <c r="BF37" s="179"/>
      <c r="BG37" s="179"/>
      <c r="BH37" s="179"/>
      <c r="BI37" s="189">
        <f>2*MIN(BE36,BE38)</f>
        <v>115.2</v>
      </c>
      <c r="BJ37" s="76" t="str">
        <f t="shared" ref="BJ37" si="111">IF(BE37&lt;=BI37,"OK","Pbm")</f>
        <v>Pbm</v>
      </c>
    </row>
    <row r="38" spans="1:63" x14ac:dyDescent="0.35">
      <c r="A38" s="228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69">
        <v>9</v>
      </c>
      <c r="H38" s="10" t="s">
        <v>29</v>
      </c>
      <c r="I38" s="69">
        <v>9</v>
      </c>
      <c r="J38" s="10" t="s">
        <v>24</v>
      </c>
      <c r="K38" s="10" t="s">
        <v>24</v>
      </c>
      <c r="L38" s="10">
        <f>'Files B'!L38</f>
        <v>28</v>
      </c>
      <c r="M38" s="32">
        <f t="shared" si="2"/>
        <v>2.8874484625702941</v>
      </c>
      <c r="N38" s="32">
        <f t="shared" si="3"/>
        <v>35.840000000000003</v>
      </c>
      <c r="O38" s="32">
        <f t="shared" si="4"/>
        <v>3.6959340320899763</v>
      </c>
      <c r="P38" s="11">
        <f t="shared" si="5"/>
        <v>2.4351083980010002</v>
      </c>
      <c r="Q38" s="37">
        <f t="shared" si="6"/>
        <v>2.4351083980010002</v>
      </c>
      <c r="R38" s="159"/>
      <c r="S38" s="160"/>
      <c r="T38" s="274"/>
      <c r="U38" s="120" t="s">
        <v>10</v>
      </c>
      <c r="V38" s="64" t="s">
        <v>134</v>
      </c>
      <c r="W38" s="69">
        <f t="shared" si="91"/>
        <v>9</v>
      </c>
      <c r="X38" s="79">
        <f>W38+W37/2</f>
        <v>18.7</v>
      </c>
      <c r="Y38" s="79">
        <f>O38+O37/2</f>
        <v>7.9062931289038803</v>
      </c>
      <c r="Z38" s="80">
        <f>X38/Y38</f>
        <v>2.3652044890210826</v>
      </c>
      <c r="AA38" s="141">
        <v>0</v>
      </c>
      <c r="AB38" s="79">
        <f t="shared" si="7"/>
        <v>0</v>
      </c>
      <c r="AC38" s="79">
        <f>X38+AB38+AB37/2</f>
        <v>18.7</v>
      </c>
      <c r="AD38" s="108">
        <f>AC38/Y38</f>
        <v>2.3652044890210826</v>
      </c>
      <c r="AE38">
        <v>1</v>
      </c>
      <c r="AF38">
        <f t="shared" si="103"/>
        <v>1.28</v>
      </c>
      <c r="AG38">
        <f t="shared" si="8"/>
        <v>35.840000000000003</v>
      </c>
      <c r="AH38">
        <f t="shared" si="9"/>
        <v>3.6959340320899763</v>
      </c>
      <c r="AI38">
        <f t="shared" si="10"/>
        <v>21.5</v>
      </c>
      <c r="AJ38">
        <v>20</v>
      </c>
      <c r="AK38">
        <v>454</v>
      </c>
      <c r="AL38">
        <f t="shared" si="11"/>
        <v>1.2998558552703352E-2</v>
      </c>
      <c r="AM38">
        <f t="shared" si="12"/>
        <v>1.6355195154293262E-2</v>
      </c>
      <c r="AN38">
        <f t="shared" si="13"/>
        <v>0.21049928077784172</v>
      </c>
      <c r="AO38">
        <f t="shared" si="14"/>
        <v>1</v>
      </c>
      <c r="AP38">
        <f t="shared" si="15"/>
        <v>1.3084156123434609E-2</v>
      </c>
      <c r="AQ38">
        <f t="shared" si="16"/>
        <v>5.7639454288258192E-4</v>
      </c>
      <c r="AR38">
        <f t="shared" si="17"/>
        <v>2.8874484625702941</v>
      </c>
      <c r="AS38" t="str">
        <f>IF((0.63*Y38-X38)&lt;=0,"",0.63*Y38-X38)</f>
        <v/>
      </c>
      <c r="AT38">
        <v>0</v>
      </c>
      <c r="AU38" s="184">
        <f>'Files B-HS'!AB38</f>
        <v>0</v>
      </c>
      <c r="AV38" s="180">
        <f t="shared" si="22"/>
        <v>21.00224</v>
      </c>
      <c r="AW38" s="180">
        <f t="shared" si="23"/>
        <v>6.3795200000000003</v>
      </c>
      <c r="AX38" s="180">
        <f t="shared" si="92"/>
        <v>27.38176</v>
      </c>
      <c r="AY38" s="180">
        <f>N38+N37/2</f>
        <v>70.490000000000009</v>
      </c>
      <c r="AZ38" s="180">
        <f>(AV38+AW38)+(AV37+AW37)/2</f>
        <v>53.85436</v>
      </c>
      <c r="BA38" s="185">
        <f t="shared" ref="BA38" si="112">AY38/AZ38</f>
        <v>1.3089005235602096</v>
      </c>
      <c r="BB38" s="187"/>
      <c r="BC38" s="180">
        <f>BB38+BB37/2</f>
        <v>0</v>
      </c>
      <c r="BD38" s="185">
        <f>BC38/$AZ38</f>
        <v>0</v>
      </c>
      <c r="BE38" s="187">
        <v>86</v>
      </c>
      <c r="BF38" s="180">
        <f>BE38+BE37/2</f>
        <v>160.44999999999999</v>
      </c>
      <c r="BG38" s="185">
        <f>BF38/$AY38</f>
        <v>2.2762093914030355</v>
      </c>
      <c r="BH38" s="185">
        <f>BE38/$AY38</f>
        <v>1.2200312101007234</v>
      </c>
      <c r="BI38" s="188">
        <f>1.15*AY38/2</f>
        <v>40.531750000000002</v>
      </c>
      <c r="BJ38" s="76" t="str">
        <f t="shared" ref="BJ38" si="113">IF(BE38&gt;=BI38,"OK","Pbm")</f>
        <v>OK</v>
      </c>
      <c r="BK38" s="190">
        <f>2*(1.15*AY38-BE38)</f>
        <v>-9.8729999999999905</v>
      </c>
    </row>
    <row r="39" spans="1:63" s="44" customFormat="1" ht="15" thickBot="1" x14ac:dyDescent="0.4">
      <c r="A39" s="43"/>
      <c r="B39" s="65"/>
      <c r="C39" s="57"/>
      <c r="D39" s="57"/>
      <c r="E39" s="57"/>
      <c r="F39" s="57"/>
      <c r="G39" s="70"/>
      <c r="H39" s="57"/>
      <c r="I39" s="70"/>
      <c r="J39" s="57"/>
      <c r="K39" s="57"/>
      <c r="L39" s="57">
        <f>'Files B'!L39</f>
        <v>0</v>
      </c>
      <c r="M39" s="58" t="e">
        <f t="shared" si="2"/>
        <v>#DIV/0!</v>
      </c>
      <c r="N39" s="58">
        <f t="shared" si="3"/>
        <v>0</v>
      </c>
      <c r="O39" s="58" t="e">
        <f t="shared" si="4"/>
        <v>#DIV/0!</v>
      </c>
      <c r="P39" s="59" t="e">
        <f t="shared" si="5"/>
        <v>#DIV/0!</v>
      </c>
      <c r="Q39" s="60" t="e">
        <f t="shared" si="6"/>
        <v>#DIV/0!</v>
      </c>
      <c r="R39" s="50"/>
      <c r="S39" s="51"/>
      <c r="T39" s="133"/>
      <c r="U39" s="121"/>
      <c r="V39" s="43"/>
      <c r="AA39" s="143"/>
      <c r="AB39" s="44">
        <f t="shared" si="7"/>
        <v>0</v>
      </c>
      <c r="AD39" s="126"/>
      <c r="AE39" s="44">
        <v>0</v>
      </c>
      <c r="AF39" s="44">
        <f t="shared" si="103"/>
        <v>1.1000000000000001</v>
      </c>
      <c r="AG39" s="44">
        <f t="shared" si="8"/>
        <v>0</v>
      </c>
      <c r="AH39" s="44" t="e">
        <f t="shared" si="9"/>
        <v>#DIV/0!</v>
      </c>
      <c r="AI39" s="44">
        <f t="shared" si="10"/>
        <v>-0.5</v>
      </c>
      <c r="AJ39" s="44">
        <v>20</v>
      </c>
      <c r="AK39" s="44">
        <v>454</v>
      </c>
      <c r="AL39" s="44" t="e">
        <f t="shared" si="11"/>
        <v>#DIV/0!</v>
      </c>
      <c r="AM39" s="44" t="e">
        <f t="shared" si="12"/>
        <v>#DIV/0!</v>
      </c>
      <c r="AN39" s="44" t="e">
        <f t="shared" si="13"/>
        <v>#DIV/0!</v>
      </c>
      <c r="AO39" s="44" t="e">
        <f t="shared" si="14"/>
        <v>#DIV/0!</v>
      </c>
      <c r="AP39" s="44" t="e">
        <f t="shared" si="15"/>
        <v>#DIV/0!</v>
      </c>
      <c r="AQ39" s="44" t="e">
        <f t="shared" si="16"/>
        <v>#DIV/0!</v>
      </c>
      <c r="AR39" s="44" t="e">
        <f t="shared" si="17"/>
        <v>#DIV/0!</v>
      </c>
    </row>
    <row r="40" spans="1:63" x14ac:dyDescent="0.35">
      <c r="A40" s="227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69">
        <v>5.9</v>
      </c>
      <c r="H40" s="10" t="s">
        <v>23</v>
      </c>
      <c r="I40" s="69">
        <v>5.9</v>
      </c>
      <c r="J40" s="10" t="s">
        <v>24</v>
      </c>
      <c r="K40" s="10" t="s">
        <v>24</v>
      </c>
      <c r="L40" s="10">
        <f>'Files B'!L40</f>
        <v>42</v>
      </c>
      <c r="M40" s="32">
        <f t="shared" si="2"/>
        <v>5.0682318132313551</v>
      </c>
      <c r="N40" s="32">
        <f t="shared" si="3"/>
        <v>53.76</v>
      </c>
      <c r="O40" s="32">
        <f t="shared" si="4"/>
        <v>6.4873367209361348</v>
      </c>
      <c r="P40" s="11">
        <f t="shared" si="5"/>
        <v>0.90946412276694943</v>
      </c>
      <c r="Q40" s="37">
        <f t="shared" si="6"/>
        <v>0.90946412276694943</v>
      </c>
      <c r="R40" s="155"/>
      <c r="S40" s="156"/>
      <c r="T40" s="273" t="s">
        <v>50</v>
      </c>
      <c r="U40" s="120" t="s">
        <v>2</v>
      </c>
      <c r="V40" s="64" t="s">
        <v>134</v>
      </c>
      <c r="W40" s="69">
        <f t="shared" ref="W40:W48" si="114">IF(V40=0,G40,IF(V40="A",I40,K40))</f>
        <v>5.9</v>
      </c>
      <c r="X40" s="79">
        <f>W40+W41/2</f>
        <v>16.245000000000001</v>
      </c>
      <c r="Y40" s="79">
        <f>O40+O41/2</f>
        <v>12.905526159290531</v>
      </c>
      <c r="Z40" s="80">
        <f>X40/Y40</f>
        <v>1.258763091058122</v>
      </c>
      <c r="AA40" s="141">
        <v>2</v>
      </c>
      <c r="AB40" s="79">
        <f t="shared" si="7"/>
        <v>6.3779310344827582</v>
      </c>
      <c r="AC40" s="79">
        <f>X40+AB40+AB41/2</f>
        <v>22.622931034482761</v>
      </c>
      <c r="AD40" s="108">
        <f>AC40/Y40</f>
        <v>1.7529646412902575</v>
      </c>
      <c r="AE40">
        <v>1</v>
      </c>
      <c r="AF40">
        <f t="shared" si="103"/>
        <v>1.28</v>
      </c>
      <c r="AG40">
        <f t="shared" si="8"/>
        <v>53.76</v>
      </c>
      <c r="AH40">
        <f t="shared" si="9"/>
        <v>6.4873367209361348</v>
      </c>
      <c r="AI40">
        <f t="shared" si="10"/>
        <v>18.5</v>
      </c>
      <c r="AJ40">
        <v>20</v>
      </c>
      <c r="AK40">
        <v>454</v>
      </c>
      <c r="AL40">
        <f t="shared" si="11"/>
        <v>2.6334187104399373E-2</v>
      </c>
      <c r="AM40">
        <f t="shared" si="12"/>
        <v>3.336296895961946E-2</v>
      </c>
      <c r="AN40">
        <f t="shared" si="13"/>
        <v>0.10140673070002225</v>
      </c>
      <c r="AO40">
        <f t="shared" si="14"/>
        <v>1</v>
      </c>
      <c r="AP40">
        <f t="shared" si="15"/>
        <v>2.6690375167695568E-2</v>
      </c>
      <c r="AQ40">
        <f t="shared" si="16"/>
        <v>1.1757874523213908E-3</v>
      </c>
      <c r="AR40">
        <f t="shared" si="17"/>
        <v>5.0682318132313551</v>
      </c>
      <c r="AS40" t="str">
        <f>IF((0.63*Y40-X40)&lt;=0,"",0.63*Y40-X40)</f>
        <v/>
      </c>
      <c r="AT40">
        <v>2</v>
      </c>
      <c r="AU40" s="184">
        <f>'Files B-HS'!AB40</f>
        <v>0</v>
      </c>
      <c r="AV40" s="180">
        <f t="shared" si="22"/>
        <v>31.503359999999997</v>
      </c>
      <c r="AW40" s="180">
        <f t="shared" si="23"/>
        <v>9.5692799999999991</v>
      </c>
      <c r="AX40" s="180">
        <f>AV40+AW40</f>
        <v>41.072639999999993</v>
      </c>
      <c r="AY40" s="180">
        <f>N40+N41/2</f>
        <v>106.01</v>
      </c>
      <c r="AZ40" s="180">
        <f>(AV40+AW40)+(AV41+AW41)/2</f>
        <v>80.99163999999999</v>
      </c>
      <c r="BA40" s="185">
        <f>AY40/AZ40</f>
        <v>1.3089005235602096</v>
      </c>
      <c r="BB40" s="187"/>
      <c r="BC40" s="180">
        <f>BB40+BB41/2</f>
        <v>0</v>
      </c>
      <c r="BD40" s="185">
        <f>BC40/$AZ40</f>
        <v>0</v>
      </c>
      <c r="BE40" s="187">
        <v>101.1</v>
      </c>
      <c r="BF40" s="180">
        <f>BE40+BE41/2</f>
        <v>180</v>
      </c>
      <c r="BG40" s="185">
        <f>BF40/$AY40</f>
        <v>1.6979530232996887</v>
      </c>
      <c r="BH40" s="185">
        <f>BE40/$AY40</f>
        <v>0.95368361475332508</v>
      </c>
      <c r="BI40" s="188">
        <f>1.15*AY40/2</f>
        <v>60.955749999999995</v>
      </c>
      <c r="BJ40" s="76" t="str">
        <f>IF(BE40&gt;=BI40,"OK","Pbm")</f>
        <v>OK</v>
      </c>
      <c r="BK40" s="190">
        <f>2*(1.15*AY40-BE40)</f>
        <v>41.62299999999999</v>
      </c>
    </row>
    <row r="41" spans="1:63" x14ac:dyDescent="0.35">
      <c r="A41" s="228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68">
        <v>20.69</v>
      </c>
      <c r="H41" s="39" t="s">
        <v>57</v>
      </c>
      <c r="I41" s="68">
        <v>20.69</v>
      </c>
      <c r="J41" s="16" t="s">
        <v>24</v>
      </c>
      <c r="K41" s="16" t="s">
        <v>24</v>
      </c>
      <c r="L41" s="16">
        <f>'Files B'!L41</f>
        <v>95</v>
      </c>
      <c r="M41" s="34">
        <f t="shared" si="2"/>
        <v>11.66943534246254</v>
      </c>
      <c r="N41" s="34">
        <f t="shared" si="3"/>
        <v>104.50000000000001</v>
      </c>
      <c r="O41" s="34">
        <f t="shared" si="4"/>
        <v>12.836378876708794</v>
      </c>
      <c r="P41" s="17">
        <f t="shared" si="5"/>
        <v>1.6118252817810914</v>
      </c>
      <c r="Q41" s="40">
        <f t="shared" si="6"/>
        <v>1.6118252817810914</v>
      </c>
      <c r="R41" s="157"/>
      <c r="S41" s="158"/>
      <c r="T41" s="274"/>
      <c r="U41" s="119" t="s">
        <v>3</v>
      </c>
      <c r="V41" s="63" t="s">
        <v>134</v>
      </c>
      <c r="W41" s="68">
        <f t="shared" si="114"/>
        <v>20.69</v>
      </c>
      <c r="X41" s="81"/>
      <c r="Y41" s="81"/>
      <c r="Z41" s="81"/>
      <c r="AA41" s="141">
        <v>0</v>
      </c>
      <c r="AB41" s="79">
        <f t="shared" si="7"/>
        <v>0</v>
      </c>
      <c r="AC41" s="81"/>
      <c r="AD41" s="107"/>
      <c r="AE41">
        <v>0</v>
      </c>
      <c r="AF41">
        <f t="shared" si="103"/>
        <v>1.1000000000000001</v>
      </c>
      <c r="AG41">
        <f t="shared" si="8"/>
        <v>104.50000000000001</v>
      </c>
      <c r="AH41">
        <f t="shared" si="9"/>
        <v>12.836378876708794</v>
      </c>
      <c r="AI41">
        <f t="shared" si="10"/>
        <v>18.5</v>
      </c>
      <c r="AJ41">
        <v>20</v>
      </c>
      <c r="AK41">
        <v>454</v>
      </c>
      <c r="AL41">
        <f t="shared" si="11"/>
        <v>5.9565423212331915E-2</v>
      </c>
      <c r="AM41">
        <f t="shared" si="12"/>
        <v>7.6817127442842942E-2</v>
      </c>
      <c r="AN41">
        <f t="shared" si="13"/>
        <v>4.2062755553495972E-2</v>
      </c>
      <c r="AO41">
        <f t="shared" si="14"/>
        <v>1</v>
      </c>
      <c r="AP41">
        <f t="shared" si="15"/>
        <v>6.1453701954274353E-2</v>
      </c>
      <c r="AQ41">
        <f t="shared" si="16"/>
        <v>2.707211539835875E-3</v>
      </c>
      <c r="AR41">
        <f t="shared" si="17"/>
        <v>11.66943534246254</v>
      </c>
      <c r="AT41">
        <v>0</v>
      </c>
      <c r="AU41" s="79">
        <f>'Files B-HS'!AB41</f>
        <v>0</v>
      </c>
      <c r="AV41" s="179">
        <f t="shared" si="22"/>
        <v>61.237000000000002</v>
      </c>
      <c r="AW41" s="179">
        <f t="shared" si="23"/>
        <v>18.601000000000003</v>
      </c>
      <c r="AX41" s="179">
        <f t="shared" ref="AX41:AX48" si="115">AV41+AW41</f>
        <v>79.838000000000008</v>
      </c>
      <c r="AY41" s="179"/>
      <c r="AZ41" s="179"/>
      <c r="BA41" s="179"/>
      <c r="BB41" s="187"/>
      <c r="BC41" s="179"/>
      <c r="BD41" s="179"/>
      <c r="BE41" s="187">
        <v>157.80000000000001</v>
      </c>
      <c r="BF41" s="179"/>
      <c r="BG41" s="179"/>
      <c r="BH41" s="179"/>
      <c r="BI41" s="189">
        <f>2*MIN(BE40,BE42)</f>
        <v>202.2</v>
      </c>
      <c r="BJ41" s="76" t="str">
        <f>IF(BE41&lt;=BI41,"OK","Pbm")</f>
        <v>OK</v>
      </c>
    </row>
    <row r="42" spans="1:63" x14ac:dyDescent="0.35">
      <c r="A42" s="228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69">
        <v>5.9</v>
      </c>
      <c r="H42" s="10" t="s">
        <v>23</v>
      </c>
      <c r="I42" s="69">
        <v>5.9</v>
      </c>
      <c r="J42" s="10" t="s">
        <v>24</v>
      </c>
      <c r="K42" s="10" t="s">
        <v>24</v>
      </c>
      <c r="L42" s="10">
        <f>'Files B'!L42</f>
        <v>21</v>
      </c>
      <c r="M42" s="32">
        <f t="shared" si="2"/>
        <v>2.5169788566896076</v>
      </c>
      <c r="N42" s="32">
        <f t="shared" si="3"/>
        <v>26.88</v>
      </c>
      <c r="O42" s="32">
        <f t="shared" si="4"/>
        <v>3.2217329365626979</v>
      </c>
      <c r="P42" s="11">
        <f t="shared" si="5"/>
        <v>1.831312562578441</v>
      </c>
      <c r="Q42" s="37">
        <f t="shared" si="6"/>
        <v>1.831312562578441</v>
      </c>
      <c r="R42" s="157"/>
      <c r="S42" s="158"/>
      <c r="T42" s="274"/>
      <c r="U42" s="120" t="s">
        <v>4</v>
      </c>
      <c r="V42" s="64" t="s">
        <v>134</v>
      </c>
      <c r="W42" s="69">
        <f t="shared" si="114"/>
        <v>5.9</v>
      </c>
      <c r="X42" s="79">
        <f>W42+(W43+W41)/2</f>
        <v>25.945</v>
      </c>
      <c r="Y42" s="79">
        <f>O42+(O43+O41)/2</f>
        <v>24.846682330374158</v>
      </c>
      <c r="Z42" s="80">
        <f>X42/Y42</f>
        <v>1.0442037957028649</v>
      </c>
      <c r="AA42" s="141">
        <v>2</v>
      </c>
      <c r="AB42" s="79">
        <f t="shared" si="7"/>
        <v>6.3779310344827582</v>
      </c>
      <c r="AC42" s="79">
        <f>X42+AB42+(AB41+AB43)/2</f>
        <v>35.511896551724135</v>
      </c>
      <c r="AD42" s="108">
        <f>AC42/Y42</f>
        <v>1.4292409779116524</v>
      </c>
      <c r="AE42">
        <v>1</v>
      </c>
      <c r="AF42">
        <f t="shared" si="103"/>
        <v>1.28</v>
      </c>
      <c r="AG42">
        <f t="shared" si="8"/>
        <v>26.88</v>
      </c>
      <c r="AH42">
        <f t="shared" si="9"/>
        <v>3.2217329365626979</v>
      </c>
      <c r="AI42">
        <f t="shared" si="10"/>
        <v>18.5</v>
      </c>
      <c r="AJ42">
        <v>20</v>
      </c>
      <c r="AK42">
        <v>454</v>
      </c>
      <c r="AL42">
        <f t="shared" si="11"/>
        <v>1.3167093552199687E-2</v>
      </c>
      <c r="AM42">
        <f t="shared" si="12"/>
        <v>1.6568675341275402E-2</v>
      </c>
      <c r="AN42">
        <f t="shared" si="13"/>
        <v>0.20774199297217819</v>
      </c>
      <c r="AO42">
        <f t="shared" si="14"/>
        <v>1</v>
      </c>
      <c r="AP42">
        <f t="shared" si="15"/>
        <v>1.3254940273020321E-2</v>
      </c>
      <c r="AQ42">
        <f t="shared" si="16"/>
        <v>5.8391807370133573E-4</v>
      </c>
      <c r="AR42">
        <f t="shared" si="17"/>
        <v>2.5169788566896076</v>
      </c>
      <c r="AS42" t="str">
        <f>IF((0.63*Y42-X42)&lt;=0,"",0.63*Y42-X42)</f>
        <v/>
      </c>
      <c r="AT42">
        <v>2</v>
      </c>
      <c r="AU42" s="184">
        <f>'Files B-HS'!AB42</f>
        <v>0</v>
      </c>
      <c r="AV42" s="180">
        <f t="shared" si="22"/>
        <v>15.751679999999999</v>
      </c>
      <c r="AW42" s="180">
        <f t="shared" si="23"/>
        <v>4.7846399999999996</v>
      </c>
      <c r="AX42" s="180">
        <f t="shared" si="115"/>
        <v>20.536319999999996</v>
      </c>
      <c r="AY42" s="180">
        <f>N42+(N41+N43)/2</f>
        <v>156.13</v>
      </c>
      <c r="AZ42" s="180">
        <f>(AV42+AW42)+(AV43+AW43+AV41+AW41)/2</f>
        <v>119.28332</v>
      </c>
      <c r="BA42" s="185">
        <f>AY42/AZ42</f>
        <v>1.3089005235602094</v>
      </c>
      <c r="BB42" s="187"/>
      <c r="BC42" s="180">
        <f>BB42+(BB41+BB43)/2</f>
        <v>0</v>
      </c>
      <c r="BD42" s="185">
        <f>BC42/$AZ42</f>
        <v>0</v>
      </c>
      <c r="BE42" s="187">
        <v>101.1</v>
      </c>
      <c r="BF42" s="180">
        <f>BE42+(BE41+BE43)/2</f>
        <v>261.25</v>
      </c>
      <c r="BG42" s="185">
        <f>BF42/$AY42</f>
        <v>1.6732850829437007</v>
      </c>
      <c r="BH42" s="185">
        <f>BE42/$AY42</f>
        <v>0.64753730865304548</v>
      </c>
      <c r="BI42" s="188">
        <f>1.1*AY42/3</f>
        <v>57.247666666666667</v>
      </c>
      <c r="BJ42" s="76" t="str">
        <f t="shared" ref="BJ42" si="116">IF(BE42&gt;=BI42,"OK","Pbm")</f>
        <v>OK</v>
      </c>
      <c r="BK42" s="190">
        <f>(1.1*AY42-BE42)</f>
        <v>70.643000000000001</v>
      </c>
    </row>
    <row r="43" spans="1:63" x14ac:dyDescent="0.35">
      <c r="A43" s="228"/>
      <c r="B43" s="63" t="s">
        <v>5</v>
      </c>
      <c r="C43" s="16">
        <v>2.33</v>
      </c>
      <c r="D43" s="16">
        <v>22</v>
      </c>
      <c r="E43" s="200">
        <v>9</v>
      </c>
      <c r="F43" s="16" t="s">
        <v>58</v>
      </c>
      <c r="G43" s="68">
        <v>19.399999999999999</v>
      </c>
      <c r="H43" s="16" t="s">
        <v>58</v>
      </c>
      <c r="I43" s="68">
        <v>19.399999999999999</v>
      </c>
      <c r="J43" s="16" t="s">
        <v>24</v>
      </c>
      <c r="K43" s="16" t="s">
        <v>24</v>
      </c>
      <c r="L43" s="16">
        <f>'Files B'!L43</f>
        <v>140</v>
      </c>
      <c r="M43" s="34">
        <f t="shared" si="2"/>
        <v>27.648654464467384</v>
      </c>
      <c r="N43" s="34">
        <f t="shared" si="3"/>
        <v>154</v>
      </c>
      <c r="O43" s="34">
        <f t="shared" si="4"/>
        <v>30.413519910914125</v>
      </c>
      <c r="P43" s="17">
        <f t="shared" si="5"/>
        <v>0.63787421044409132</v>
      </c>
      <c r="Q43" s="40">
        <f t="shared" si="6"/>
        <v>0.63787421044409132</v>
      </c>
      <c r="R43" s="157"/>
      <c r="S43" s="49" t="s">
        <v>170</v>
      </c>
      <c r="T43" s="274"/>
      <c r="U43" s="119" t="s">
        <v>5</v>
      </c>
      <c r="V43" s="63" t="s">
        <v>134</v>
      </c>
      <c r="W43" s="68">
        <f t="shared" si="114"/>
        <v>19.399999999999999</v>
      </c>
      <c r="X43" s="81"/>
      <c r="Y43" s="81"/>
      <c r="Z43" s="81"/>
      <c r="AA43" s="207">
        <v>2</v>
      </c>
      <c r="AB43" s="79">
        <f t="shared" si="7"/>
        <v>6.3779310344827582</v>
      </c>
      <c r="AC43" s="81"/>
      <c r="AD43" s="107"/>
      <c r="AE43">
        <v>0</v>
      </c>
      <c r="AF43">
        <f t="shared" si="103"/>
        <v>1.1000000000000001</v>
      </c>
      <c r="AG43">
        <f t="shared" si="8"/>
        <v>154</v>
      </c>
      <c r="AH43">
        <f t="shared" si="9"/>
        <v>30.413519910914125</v>
      </c>
      <c r="AI43">
        <f t="shared" si="10"/>
        <v>12.5</v>
      </c>
      <c r="AJ43">
        <v>20</v>
      </c>
      <c r="AK43">
        <v>454</v>
      </c>
      <c r="AL43">
        <f t="shared" si="11"/>
        <v>0.19227467811158799</v>
      </c>
      <c r="AM43">
        <f t="shared" si="12"/>
        <v>0.2693667194606908</v>
      </c>
      <c r="AN43">
        <f t="shared" si="13"/>
        <v>9.4934388591414749E-3</v>
      </c>
      <c r="AO43">
        <f t="shared" si="14"/>
        <v>1</v>
      </c>
      <c r="AP43">
        <f t="shared" si="15"/>
        <v>0.21549337556855264</v>
      </c>
      <c r="AQ43">
        <f t="shared" si="16"/>
        <v>9.4931002453106893E-3</v>
      </c>
      <c r="AR43">
        <f t="shared" si="17"/>
        <v>27.648654464467384</v>
      </c>
      <c r="AT43">
        <v>2</v>
      </c>
      <c r="AU43" s="79">
        <f>'Files B-HS'!AB43</f>
        <v>0</v>
      </c>
      <c r="AV43" s="179">
        <f t="shared" si="22"/>
        <v>90.244</v>
      </c>
      <c r="AW43" s="179">
        <f t="shared" si="23"/>
        <v>27.411999999999999</v>
      </c>
      <c r="AX43" s="179">
        <f t="shared" si="115"/>
        <v>117.65600000000001</v>
      </c>
      <c r="AY43" s="179"/>
      <c r="AZ43" s="179"/>
      <c r="BA43" s="179"/>
      <c r="BB43" s="187"/>
      <c r="BC43" s="179"/>
      <c r="BD43" s="179"/>
      <c r="BE43" s="206">
        <v>162.5</v>
      </c>
      <c r="BF43" s="179"/>
      <c r="BG43" s="179"/>
      <c r="BH43" s="179"/>
      <c r="BI43" s="189">
        <f>2*MIN(BE42,BE44)</f>
        <v>202.2</v>
      </c>
      <c r="BJ43" s="76" t="str">
        <f t="shared" ref="BJ43" si="117">IF(BE43&lt;=BI43,"OK","Pbm")</f>
        <v>OK</v>
      </c>
    </row>
    <row r="44" spans="1:63" x14ac:dyDescent="0.35">
      <c r="A44" s="228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69">
        <v>9</v>
      </c>
      <c r="H44" s="10" t="s">
        <v>29</v>
      </c>
      <c r="I44" s="69">
        <v>9</v>
      </c>
      <c r="J44" s="10" t="s">
        <v>24</v>
      </c>
      <c r="K44" s="10" t="s">
        <v>24</v>
      </c>
      <c r="L44" s="10">
        <f>'Files B'!L44</f>
        <v>66</v>
      </c>
      <c r="M44" s="32">
        <f t="shared" si="2"/>
        <v>8.027769005841991</v>
      </c>
      <c r="N44" s="32">
        <f t="shared" si="3"/>
        <v>84.48</v>
      </c>
      <c r="O44" s="32">
        <f t="shared" si="4"/>
        <v>10.275544327477748</v>
      </c>
      <c r="P44" s="11">
        <f t="shared" si="5"/>
        <v>0.8758660089600484</v>
      </c>
      <c r="Q44" s="37">
        <f t="shared" si="6"/>
        <v>0.8758660089600484</v>
      </c>
      <c r="R44" s="157"/>
      <c r="S44" s="158"/>
      <c r="T44" s="274"/>
      <c r="U44" s="120" t="s">
        <v>6</v>
      </c>
      <c r="V44" s="64" t="s">
        <v>134</v>
      </c>
      <c r="W44" s="69">
        <f t="shared" si="114"/>
        <v>9</v>
      </c>
      <c r="X44" s="79">
        <f>W44+(W45+W43)/2</f>
        <v>28.4</v>
      </c>
      <c r="Y44" s="79">
        <f>O44+(O45+O43)/2</f>
        <v>38.245782123303712</v>
      </c>
      <c r="Z44" s="80">
        <f>X44/Y44</f>
        <v>0.74256554378830353</v>
      </c>
      <c r="AA44" s="141">
        <v>2</v>
      </c>
      <c r="AB44" s="79">
        <f t="shared" si="7"/>
        <v>6.3779310344827582</v>
      </c>
      <c r="AC44" s="79">
        <f>X44+AB44+(AB43+AB45)/2</f>
        <v>44.34482758620689</v>
      </c>
      <c r="AD44" s="108">
        <f>AC44/Y44</f>
        <v>1.1594697538996579</v>
      </c>
      <c r="AE44">
        <v>1</v>
      </c>
      <c r="AF44">
        <f t="shared" si="103"/>
        <v>1.28</v>
      </c>
      <c r="AG44">
        <f t="shared" si="8"/>
        <v>84.48</v>
      </c>
      <c r="AH44">
        <f t="shared" si="9"/>
        <v>10.275544327477748</v>
      </c>
      <c r="AI44">
        <f t="shared" si="10"/>
        <v>18.5</v>
      </c>
      <c r="AJ44">
        <v>20</v>
      </c>
      <c r="AK44">
        <v>454</v>
      </c>
      <c r="AL44">
        <f t="shared" si="11"/>
        <v>4.1382294021199015E-2</v>
      </c>
      <c r="AM44">
        <f t="shared" si="12"/>
        <v>5.2844900949023665E-2</v>
      </c>
      <c r="AN44">
        <f t="shared" si="13"/>
        <v>6.2731555687392471E-2</v>
      </c>
      <c r="AO44">
        <f t="shared" si="14"/>
        <v>1</v>
      </c>
      <c r="AP44">
        <f t="shared" si="15"/>
        <v>4.2275920759218932E-2</v>
      </c>
      <c r="AQ44">
        <f t="shared" si="16"/>
        <v>1.8623753638422438E-3</v>
      </c>
      <c r="AR44">
        <f t="shared" si="17"/>
        <v>8.027769005841991</v>
      </c>
      <c r="AS44" t="str">
        <f>IF((0.63*Y44-X44)&lt;=0,"",0.63*Y44-X44)</f>
        <v/>
      </c>
      <c r="AT44">
        <v>2</v>
      </c>
      <c r="AU44" s="184">
        <f>'Files B-HS'!AB44</f>
        <v>0</v>
      </c>
      <c r="AV44" s="180">
        <f t="shared" si="22"/>
        <v>49.505279999999999</v>
      </c>
      <c r="AW44" s="180">
        <f t="shared" si="23"/>
        <v>15.03744</v>
      </c>
      <c r="AX44" s="180">
        <f t="shared" si="115"/>
        <v>64.542720000000003</v>
      </c>
      <c r="AY44" s="180">
        <f t="shared" ref="AY44" si="118">N44+(N43+N45)/2</f>
        <v>262.13</v>
      </c>
      <c r="AZ44" s="180">
        <f t="shared" ref="AZ44" si="119">(AV44+AW44)+(AV45+AW45+AV43+AW43)/2</f>
        <v>200.26732000000001</v>
      </c>
      <c r="BA44" s="185">
        <f t="shared" ref="BA44" si="120">AY44/AZ44</f>
        <v>1.3089005235602094</v>
      </c>
      <c r="BB44" s="187"/>
      <c r="BC44" s="180">
        <f t="shared" ref="BC44" si="121">BB44+(BB43+BB45)/2</f>
        <v>0</v>
      </c>
      <c r="BD44" s="185">
        <f>BC44/$AZ44</f>
        <v>0</v>
      </c>
      <c r="BE44" s="187">
        <v>122.8</v>
      </c>
      <c r="BF44" s="180">
        <f t="shared" ref="BF44" si="122">BE44+(BE43+BE45)/2</f>
        <v>305.05</v>
      </c>
      <c r="BG44" s="185">
        <f>BF44/$AY44</f>
        <v>1.1637355510624501</v>
      </c>
      <c r="BH44" s="185">
        <f>BE44/$AY44</f>
        <v>0.46846984320756874</v>
      </c>
      <c r="BI44" s="188">
        <f>1.1*AY44/3</f>
        <v>96.114333333333335</v>
      </c>
      <c r="BJ44" s="76" t="str">
        <f t="shared" ref="BJ44" si="123">IF(BE44&gt;=BI44,"OK","Pbm")</f>
        <v>OK</v>
      </c>
      <c r="BK44" s="190">
        <f t="shared" ref="BK44" si="124">(1.1*AY44-BE44)</f>
        <v>165.54300000000001</v>
      </c>
    </row>
    <row r="45" spans="1:63" x14ac:dyDescent="0.35">
      <c r="A45" s="228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68">
        <v>19.399999999999999</v>
      </c>
      <c r="H45" s="16" t="s">
        <v>58</v>
      </c>
      <c r="I45" s="68">
        <v>19.399999999999999</v>
      </c>
      <c r="J45" s="16" t="s">
        <v>24</v>
      </c>
      <c r="K45" s="16" t="s">
        <v>24</v>
      </c>
      <c r="L45" s="16">
        <f>'Files B'!L45</f>
        <v>183</v>
      </c>
      <c r="M45" s="34">
        <f t="shared" si="2"/>
        <v>23.206323346125277</v>
      </c>
      <c r="N45" s="34">
        <f t="shared" si="3"/>
        <v>201.3</v>
      </c>
      <c r="O45" s="34">
        <f t="shared" si="4"/>
        <v>25.526955680737807</v>
      </c>
      <c r="P45" s="17">
        <f t="shared" si="5"/>
        <v>0.75998094886962564</v>
      </c>
      <c r="Q45" s="40">
        <f t="shared" si="6"/>
        <v>0.75998094886962564</v>
      </c>
      <c r="R45" s="157"/>
      <c r="S45" s="158"/>
      <c r="T45" s="274"/>
      <c r="U45" s="119" t="s">
        <v>7</v>
      </c>
      <c r="V45" s="63" t="s">
        <v>134</v>
      </c>
      <c r="W45" s="68">
        <f t="shared" si="114"/>
        <v>19.399999999999999</v>
      </c>
      <c r="X45" s="81"/>
      <c r="Y45" s="81"/>
      <c r="Z45" s="81"/>
      <c r="AA45" s="141">
        <v>4</v>
      </c>
      <c r="AB45" s="79">
        <f t="shared" si="7"/>
        <v>12.755862068965516</v>
      </c>
      <c r="AC45" s="81"/>
      <c r="AD45" s="107"/>
      <c r="AE45">
        <v>0</v>
      </c>
      <c r="AF45">
        <f t="shared" si="103"/>
        <v>1.1000000000000001</v>
      </c>
      <c r="AG45">
        <f t="shared" si="8"/>
        <v>201.3</v>
      </c>
      <c r="AH45">
        <f t="shared" si="9"/>
        <v>25.526955680737807</v>
      </c>
      <c r="AI45">
        <f t="shared" si="10"/>
        <v>18.5</v>
      </c>
      <c r="AJ45">
        <v>20</v>
      </c>
      <c r="AK45">
        <v>454</v>
      </c>
      <c r="AL45">
        <f t="shared" si="11"/>
        <v>0.11474181524059728</v>
      </c>
      <c r="AM45">
        <f t="shared" si="12"/>
        <v>0.15276172716536474</v>
      </c>
      <c r="AN45">
        <f t="shared" si="13"/>
        <v>1.94114979579358E-2</v>
      </c>
      <c r="AO45">
        <f t="shared" si="14"/>
        <v>1</v>
      </c>
      <c r="AP45">
        <f t="shared" si="15"/>
        <v>0.12220938173229179</v>
      </c>
      <c r="AQ45">
        <f t="shared" si="16"/>
        <v>5.3836732040657177E-3</v>
      </c>
      <c r="AR45">
        <f t="shared" si="17"/>
        <v>23.206323346125277</v>
      </c>
      <c r="AT45">
        <v>4</v>
      </c>
      <c r="AU45" s="79">
        <f>'Files B-HS'!AB45</f>
        <v>0</v>
      </c>
      <c r="AV45" s="179">
        <f t="shared" si="22"/>
        <v>117.9618</v>
      </c>
      <c r="AW45" s="179">
        <f t="shared" si="23"/>
        <v>35.831400000000002</v>
      </c>
      <c r="AX45" s="179">
        <f t="shared" si="115"/>
        <v>153.79320000000001</v>
      </c>
      <c r="AY45" s="179"/>
      <c r="AZ45" s="179"/>
      <c r="BA45" s="179"/>
      <c r="BB45" s="187"/>
      <c r="BC45" s="179"/>
      <c r="BD45" s="179"/>
      <c r="BE45" s="187">
        <v>202</v>
      </c>
      <c r="BF45" s="179"/>
      <c r="BG45" s="179"/>
      <c r="BH45" s="179"/>
      <c r="BI45" s="189">
        <f>2*MIN(BE44,BE46)</f>
        <v>202.2</v>
      </c>
      <c r="BJ45" s="76" t="str">
        <f t="shared" ref="BJ45" si="125">IF(BE45&lt;=BI45,"OK","Pbm")</f>
        <v>OK</v>
      </c>
    </row>
    <row r="46" spans="1:63" x14ac:dyDescent="0.35">
      <c r="A46" s="228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69">
        <v>9</v>
      </c>
      <c r="H46" s="10" t="s">
        <v>29</v>
      </c>
      <c r="I46" s="69">
        <v>9</v>
      </c>
      <c r="J46" s="10" t="s">
        <v>23</v>
      </c>
      <c r="K46" s="10">
        <v>5.99</v>
      </c>
      <c r="L46" s="10">
        <f>'Files B'!L46</f>
        <v>60</v>
      </c>
      <c r="M46" s="32">
        <f t="shared" si="2"/>
        <v>7.2833878613951333</v>
      </c>
      <c r="N46" s="32">
        <f t="shared" si="3"/>
        <v>76.8</v>
      </c>
      <c r="O46" s="32">
        <f t="shared" si="4"/>
        <v>9.3227364625857714</v>
      </c>
      <c r="P46" s="11">
        <f t="shared" si="5"/>
        <v>0.96538178850373113</v>
      </c>
      <c r="Q46" s="37">
        <f t="shared" si="6"/>
        <v>0.96538178850373113</v>
      </c>
      <c r="R46" s="26">
        <f>K46/O46</f>
        <v>0.64251521257081667</v>
      </c>
      <c r="S46" s="27" t="s">
        <v>145</v>
      </c>
      <c r="T46" s="274"/>
      <c r="U46" s="120" t="s">
        <v>8</v>
      </c>
      <c r="V46" s="64" t="s">
        <v>135</v>
      </c>
      <c r="W46" s="69">
        <f t="shared" si="114"/>
        <v>5.99</v>
      </c>
      <c r="X46" s="79">
        <f>W46+(W47+W45)/2</f>
        <v>25.39</v>
      </c>
      <c r="Y46" s="79">
        <f>O46+(O47+O45)/2</f>
        <v>33.00326347844576</v>
      </c>
      <c r="Z46" s="80">
        <f>X46/Y46</f>
        <v>0.76931785902270122</v>
      </c>
      <c r="AA46" s="141">
        <v>2</v>
      </c>
      <c r="AB46" s="79">
        <f t="shared" si="7"/>
        <v>6.3779310344827582</v>
      </c>
      <c r="AC46" s="79">
        <f>X46+AB46+(AB45+AB47)/2</f>
        <v>44.52379310344827</v>
      </c>
      <c r="AD46" s="108">
        <f>AC46/Y46</f>
        <v>1.3490724374129395</v>
      </c>
      <c r="AE46">
        <v>1</v>
      </c>
      <c r="AF46">
        <f t="shared" si="103"/>
        <v>1.28</v>
      </c>
      <c r="AG46">
        <f t="shared" si="8"/>
        <v>76.8</v>
      </c>
      <c r="AH46">
        <f t="shared" si="9"/>
        <v>9.3227364625857714</v>
      </c>
      <c r="AI46">
        <f t="shared" si="10"/>
        <v>18.5</v>
      </c>
      <c r="AJ46">
        <v>20</v>
      </c>
      <c r="AK46">
        <v>454</v>
      </c>
      <c r="AL46">
        <f t="shared" si="11"/>
        <v>3.7620267291999104E-2</v>
      </c>
      <c r="AM46">
        <f t="shared" si="12"/>
        <v>4.7944816278178148E-2</v>
      </c>
      <c r="AN46">
        <f t="shared" si="13"/>
        <v>6.9500592591550045E-2</v>
      </c>
      <c r="AO46">
        <f t="shared" si="14"/>
        <v>1</v>
      </c>
      <c r="AP46">
        <f t="shared" si="15"/>
        <v>3.8355853022542519E-2</v>
      </c>
      <c r="AQ46">
        <f t="shared" si="16"/>
        <v>1.6896851551780846E-3</v>
      </c>
      <c r="AR46">
        <f t="shared" si="17"/>
        <v>7.2833878613951333</v>
      </c>
      <c r="AS46" t="str">
        <f>IF((0.63*Y46-X46)&lt;=0,"",0.63*Y46-X46)</f>
        <v/>
      </c>
      <c r="AT46">
        <v>2</v>
      </c>
      <c r="AU46" s="184">
        <f>'Files B-HS'!AB46</f>
        <v>0</v>
      </c>
      <c r="AV46" s="180">
        <f t="shared" si="22"/>
        <v>45.004799999999996</v>
      </c>
      <c r="AW46" s="180">
        <f t="shared" si="23"/>
        <v>13.670399999999999</v>
      </c>
      <c r="AX46" s="180">
        <f t="shared" si="115"/>
        <v>58.675199999999997</v>
      </c>
      <c r="AY46" s="180">
        <f t="shared" ref="AY46" si="126">N46+(N45+N47)/2</f>
        <v>264.35000000000002</v>
      </c>
      <c r="AZ46" s="180">
        <f t="shared" ref="AZ46" si="127">(AV46+AW46)+(AV47+AW47+AV45+AW45)/2</f>
        <v>201.96340000000001</v>
      </c>
      <c r="BA46" s="185">
        <f t="shared" ref="BA46" si="128">AY46/AZ46</f>
        <v>1.3089005235602096</v>
      </c>
      <c r="BB46" s="187"/>
      <c r="BC46" s="180">
        <f t="shared" ref="BC46" si="129">BB46+(BB45+BB47)/2</f>
        <v>0</v>
      </c>
      <c r="BD46" s="185">
        <f>BC46/$AZ46</f>
        <v>0</v>
      </c>
      <c r="BE46" s="187">
        <v>101.1</v>
      </c>
      <c r="BF46" s="180">
        <f t="shared" ref="BF46" si="130">BE46+(BE45+BE47)/2</f>
        <v>303.10000000000002</v>
      </c>
      <c r="BG46" s="185">
        <f>BF46/$AY46</f>
        <v>1.1465859655759409</v>
      </c>
      <c r="BH46" s="185">
        <f>BE46/$AY46</f>
        <v>0.38244751276716471</v>
      </c>
      <c r="BI46" s="188">
        <f>1.1*AY46/3</f>
        <v>96.928333333333342</v>
      </c>
      <c r="BJ46" s="76" t="str">
        <f t="shared" ref="BJ46" si="131">IF(BE46&gt;=BI46,"OK","Pbm")</f>
        <v>OK</v>
      </c>
      <c r="BK46" s="190">
        <f t="shared" ref="BK46" si="132">(1.1*AY46-BE46)</f>
        <v>189.68500000000003</v>
      </c>
    </row>
    <row r="47" spans="1:63" x14ac:dyDescent="0.35">
      <c r="A47" s="228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68">
        <v>19.399999999999999</v>
      </c>
      <c r="H47" s="16" t="s">
        <v>58</v>
      </c>
      <c r="I47" s="68">
        <v>19.399999999999999</v>
      </c>
      <c r="J47" s="16" t="s">
        <v>24</v>
      </c>
      <c r="K47" s="16" t="s">
        <v>24</v>
      </c>
      <c r="L47" s="16">
        <f>'Files B'!L47</f>
        <v>158</v>
      </c>
      <c r="M47" s="34">
        <f t="shared" si="2"/>
        <v>19.849180319074698</v>
      </c>
      <c r="N47" s="34">
        <f t="shared" si="3"/>
        <v>173.8</v>
      </c>
      <c r="O47" s="34">
        <f t="shared" si="4"/>
        <v>21.83409835098217</v>
      </c>
      <c r="P47" s="17">
        <f t="shared" si="5"/>
        <v>0.88851848554246904</v>
      </c>
      <c r="Q47" s="40">
        <f t="shared" si="6"/>
        <v>0.88851848554246904</v>
      </c>
      <c r="R47" s="157"/>
      <c r="S47" s="158"/>
      <c r="T47" s="274"/>
      <c r="U47" s="119" t="s">
        <v>9</v>
      </c>
      <c r="V47" s="63" t="s">
        <v>134</v>
      </c>
      <c r="W47" s="68">
        <f t="shared" si="114"/>
        <v>19.399999999999999</v>
      </c>
      <c r="X47" s="81"/>
      <c r="Y47" s="81"/>
      <c r="Z47" s="81"/>
      <c r="AA47" s="141">
        <v>4</v>
      </c>
      <c r="AB47" s="79">
        <f t="shared" si="7"/>
        <v>12.755862068965516</v>
      </c>
      <c r="AC47" s="81"/>
      <c r="AD47" s="107"/>
      <c r="AE47">
        <v>0</v>
      </c>
      <c r="AF47">
        <f t="shared" si="103"/>
        <v>1.1000000000000001</v>
      </c>
      <c r="AG47">
        <f t="shared" si="8"/>
        <v>173.8</v>
      </c>
      <c r="AH47">
        <f t="shared" si="9"/>
        <v>21.83409835098217</v>
      </c>
      <c r="AI47">
        <f t="shared" si="10"/>
        <v>18.5</v>
      </c>
      <c r="AJ47">
        <v>20</v>
      </c>
      <c r="AK47">
        <v>454</v>
      </c>
      <c r="AL47">
        <f t="shared" si="11"/>
        <v>9.9066703868930975E-2</v>
      </c>
      <c r="AM47">
        <f t="shared" si="12"/>
        <v>0.1306624501922618</v>
      </c>
      <c r="AN47">
        <f t="shared" si="13"/>
        <v>2.3286578660127406E-2</v>
      </c>
      <c r="AO47">
        <f t="shared" si="14"/>
        <v>1</v>
      </c>
      <c r="AP47">
        <f t="shared" si="15"/>
        <v>0.10452996015380944</v>
      </c>
      <c r="AQ47">
        <f t="shared" si="16"/>
        <v>4.6048440596391828E-3</v>
      </c>
      <c r="AR47">
        <f t="shared" si="17"/>
        <v>19.849180319074698</v>
      </c>
      <c r="AT47">
        <v>4</v>
      </c>
      <c r="AU47" s="79">
        <f>'Files B-HS'!AB47</f>
        <v>0</v>
      </c>
      <c r="AV47" s="179">
        <f t="shared" si="22"/>
        <v>101.8468</v>
      </c>
      <c r="AW47" s="179">
        <f t="shared" si="23"/>
        <v>30.936399999999999</v>
      </c>
      <c r="AX47" s="179">
        <f t="shared" si="115"/>
        <v>132.78319999999999</v>
      </c>
      <c r="AY47" s="179"/>
      <c r="AZ47" s="179"/>
      <c r="BA47" s="179"/>
      <c r="BB47" s="187"/>
      <c r="BC47" s="179"/>
      <c r="BD47" s="179"/>
      <c r="BE47" s="187">
        <v>202</v>
      </c>
      <c r="BF47" s="179"/>
      <c r="BG47" s="179"/>
      <c r="BH47" s="179"/>
      <c r="BI47" s="189">
        <f>2*MIN(BE46,BE48)</f>
        <v>202.2</v>
      </c>
      <c r="BJ47" s="76" t="str">
        <f t="shared" ref="BJ47" si="133">IF(BE47&lt;=BI47,"OK","Pbm")</f>
        <v>OK</v>
      </c>
    </row>
    <row r="48" spans="1:63" x14ac:dyDescent="0.35">
      <c r="A48" s="228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69">
        <v>9</v>
      </c>
      <c r="H48" s="10" t="s">
        <v>29</v>
      </c>
      <c r="I48" s="69">
        <v>9</v>
      </c>
      <c r="J48" s="10" t="s">
        <v>24</v>
      </c>
      <c r="K48" s="10" t="s">
        <v>24</v>
      </c>
      <c r="L48" s="10">
        <f>'Files B'!L48</f>
        <v>46</v>
      </c>
      <c r="M48" s="32">
        <f t="shared" si="2"/>
        <v>5.5581882013561561</v>
      </c>
      <c r="N48" s="32">
        <f t="shared" si="3"/>
        <v>58.88</v>
      </c>
      <c r="O48" s="32">
        <f t="shared" si="4"/>
        <v>7.1144808977358798</v>
      </c>
      <c r="P48" s="11">
        <f t="shared" si="5"/>
        <v>1.2650255344510335</v>
      </c>
      <c r="Q48" s="37">
        <f t="shared" si="6"/>
        <v>1.2650255344510335</v>
      </c>
      <c r="R48" s="159"/>
      <c r="S48" s="160"/>
      <c r="T48" s="274"/>
      <c r="U48" s="120" t="s">
        <v>10</v>
      </c>
      <c r="V48" s="64" t="s">
        <v>134</v>
      </c>
      <c r="W48" s="69">
        <f t="shared" si="114"/>
        <v>9</v>
      </c>
      <c r="X48" s="79">
        <f>W48+W47/2</f>
        <v>18.7</v>
      </c>
      <c r="Y48" s="79">
        <f>O48+O47/2</f>
        <v>18.031530073226964</v>
      </c>
      <c r="Z48" s="80">
        <f>X48/Y48</f>
        <v>1.037072279726587</v>
      </c>
      <c r="AA48" s="141">
        <v>2</v>
      </c>
      <c r="AB48" s="79">
        <f t="shared" si="7"/>
        <v>6.3779310344827582</v>
      </c>
      <c r="AC48" s="79">
        <f>X48+AB48+AB47/2</f>
        <v>31.455862068965516</v>
      </c>
      <c r="AD48" s="108">
        <f>AC48/Y48</f>
        <v>1.7444921169319327</v>
      </c>
      <c r="AE48">
        <v>1</v>
      </c>
      <c r="AF48">
        <f t="shared" si="103"/>
        <v>1.28</v>
      </c>
      <c r="AG48">
        <f t="shared" si="8"/>
        <v>58.88</v>
      </c>
      <c r="AH48">
        <f t="shared" si="9"/>
        <v>7.1144808977358798</v>
      </c>
      <c r="AI48">
        <f t="shared" si="10"/>
        <v>18.5</v>
      </c>
      <c r="AJ48">
        <v>20</v>
      </c>
      <c r="AK48">
        <v>454</v>
      </c>
      <c r="AL48">
        <f t="shared" si="11"/>
        <v>2.884220492386598E-2</v>
      </c>
      <c r="AM48">
        <f t="shared" si="12"/>
        <v>3.658823575304046E-2</v>
      </c>
      <c r="AN48">
        <f t="shared" si="13"/>
        <v>9.215916278729433E-2</v>
      </c>
      <c r="AO48">
        <f t="shared" si="14"/>
        <v>1</v>
      </c>
      <c r="AP48">
        <f t="shared" si="15"/>
        <v>2.9270588602432368E-2</v>
      </c>
      <c r="AQ48">
        <f t="shared" si="16"/>
        <v>1.2894532423979017E-3</v>
      </c>
      <c r="AR48">
        <f t="shared" si="17"/>
        <v>5.5581882013561561</v>
      </c>
      <c r="AS48" t="str">
        <f>IF((0.63*Y48-X48)&lt;=0,"",0.63*Y48-X48)</f>
        <v/>
      </c>
      <c r="AT48">
        <v>2</v>
      </c>
      <c r="AU48" s="184">
        <f>'Files B-HS'!AB48</f>
        <v>0</v>
      </c>
      <c r="AV48" s="180">
        <f t="shared" si="22"/>
        <v>34.503680000000003</v>
      </c>
      <c r="AW48" s="180">
        <f t="shared" si="23"/>
        <v>10.480639999999999</v>
      </c>
      <c r="AX48" s="180">
        <f t="shared" si="115"/>
        <v>44.984320000000004</v>
      </c>
      <c r="AY48" s="180">
        <f>N48+N47/2</f>
        <v>145.78</v>
      </c>
      <c r="AZ48" s="180">
        <f>(AV48+AW48)+(AV47+AW47)/2</f>
        <v>111.37592000000001</v>
      </c>
      <c r="BA48" s="185">
        <f t="shared" ref="BA48" si="134">AY48/AZ48</f>
        <v>1.3089005235602094</v>
      </c>
      <c r="BB48" s="187"/>
      <c r="BC48" s="180">
        <f>BB48+BB47/2</f>
        <v>0</v>
      </c>
      <c r="BD48" s="185">
        <f>BC48/$AZ48</f>
        <v>0</v>
      </c>
      <c r="BE48" s="187">
        <v>122.8</v>
      </c>
      <c r="BF48" s="180">
        <f>BE48+BE47/2</f>
        <v>223.8</v>
      </c>
      <c r="BG48" s="185">
        <f>BF48/$AY48</f>
        <v>1.5351900123473727</v>
      </c>
      <c r="BH48" s="185">
        <f>BE48/$AY48</f>
        <v>0.84236520784744129</v>
      </c>
      <c r="BI48" s="188">
        <f>1.15*AY48/2</f>
        <v>83.823499999999996</v>
      </c>
      <c r="BJ48" s="76" t="str">
        <f t="shared" ref="BJ48" si="135">IF(BE48&gt;=BI48,"OK","Pbm")</f>
        <v>OK</v>
      </c>
      <c r="BK48" s="190">
        <f>2*(1.15*AY48-BE48)</f>
        <v>89.693999999999988</v>
      </c>
    </row>
    <row r="49" spans="1:63" s="44" customFormat="1" ht="15" thickBot="1" x14ac:dyDescent="0.4">
      <c r="A49" s="43"/>
      <c r="B49" s="65"/>
      <c r="C49" s="57"/>
      <c r="D49" s="57"/>
      <c r="E49" s="57"/>
      <c r="F49" s="57"/>
      <c r="G49" s="70"/>
      <c r="H49" s="57"/>
      <c r="I49" s="70"/>
      <c r="J49" s="57"/>
      <c r="K49" s="57"/>
      <c r="L49" s="57">
        <f>'Files B'!L49</f>
        <v>0</v>
      </c>
      <c r="M49" s="58" t="e">
        <f t="shared" si="2"/>
        <v>#DIV/0!</v>
      </c>
      <c r="N49" s="58">
        <f t="shared" si="3"/>
        <v>0</v>
      </c>
      <c r="O49" s="58" t="e">
        <f t="shared" si="4"/>
        <v>#DIV/0!</v>
      </c>
      <c r="P49" s="59" t="e">
        <f t="shared" si="5"/>
        <v>#DIV/0!</v>
      </c>
      <c r="Q49" s="60" t="e">
        <f t="shared" si="6"/>
        <v>#DIV/0!</v>
      </c>
      <c r="R49" s="50"/>
      <c r="S49" s="51"/>
      <c r="T49" s="133"/>
      <c r="U49" s="121"/>
      <c r="V49" s="43"/>
      <c r="AA49" s="143"/>
      <c r="AB49" s="44">
        <f t="shared" si="7"/>
        <v>0</v>
      </c>
      <c r="AD49" s="126"/>
      <c r="AE49" s="44">
        <v>0</v>
      </c>
      <c r="AF49" s="44">
        <f t="shared" si="103"/>
        <v>1.1000000000000001</v>
      </c>
      <c r="AG49" s="44">
        <f t="shared" si="8"/>
        <v>0</v>
      </c>
      <c r="AH49" s="44" t="e">
        <f t="shared" si="9"/>
        <v>#DIV/0!</v>
      </c>
      <c r="AI49" s="44">
        <f t="shared" si="10"/>
        <v>-0.5</v>
      </c>
      <c r="AJ49" s="44">
        <v>20</v>
      </c>
      <c r="AK49" s="44">
        <v>454</v>
      </c>
      <c r="AL49" s="44" t="e">
        <f t="shared" si="11"/>
        <v>#DIV/0!</v>
      </c>
      <c r="AM49" s="44" t="e">
        <f t="shared" si="12"/>
        <v>#DIV/0!</v>
      </c>
      <c r="AN49" s="44" t="e">
        <f t="shared" si="13"/>
        <v>#DIV/0!</v>
      </c>
      <c r="AO49" s="44" t="e">
        <f t="shared" si="14"/>
        <v>#DIV/0!</v>
      </c>
      <c r="AP49" s="44" t="e">
        <f t="shared" si="15"/>
        <v>#DIV/0!</v>
      </c>
      <c r="AQ49" s="44" t="e">
        <f t="shared" si="16"/>
        <v>#DIV/0!</v>
      </c>
      <c r="AR49" s="44" t="e">
        <f t="shared" si="17"/>
        <v>#DIV/0!</v>
      </c>
    </row>
    <row r="50" spans="1:63" x14ac:dyDescent="0.35">
      <c r="A50" s="227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69">
        <v>3.3279999999999998</v>
      </c>
      <c r="H50" s="10" t="s">
        <v>23</v>
      </c>
      <c r="I50" s="69">
        <v>3.3279999999999998</v>
      </c>
      <c r="J50" s="10" t="s">
        <v>24</v>
      </c>
      <c r="K50" s="10" t="s">
        <v>24</v>
      </c>
      <c r="L50" s="10">
        <f>'Files B'!L50</f>
        <v>64</v>
      </c>
      <c r="M50" s="32">
        <f t="shared" si="2"/>
        <v>6.646397878878382</v>
      </c>
      <c r="N50" s="32">
        <f t="shared" si="3"/>
        <v>81.92</v>
      </c>
      <c r="O50" s="32">
        <f t="shared" si="4"/>
        <v>8.5073892849643293</v>
      </c>
      <c r="P50" s="11">
        <f t="shared" si="5"/>
        <v>0.39118934005780059</v>
      </c>
      <c r="Q50" s="37">
        <f t="shared" si="6"/>
        <v>0.39118934005780059</v>
      </c>
      <c r="R50" s="230"/>
      <c r="S50" s="231"/>
      <c r="T50" s="273" t="s">
        <v>51</v>
      </c>
      <c r="U50" s="120" t="s">
        <v>2</v>
      </c>
      <c r="V50" s="64" t="s">
        <v>134</v>
      </c>
      <c r="W50" s="69">
        <f t="shared" ref="W50:W61" si="136">IF(V50=0,G50,IF(V50="A",I50,K50))</f>
        <v>3.3279999999999998</v>
      </c>
      <c r="X50" s="79">
        <f>W50+W51/2</f>
        <v>13.827999999999999</v>
      </c>
      <c r="Y50" s="79">
        <f>O50+O51/2</f>
        <v>20.374868794732663</v>
      </c>
      <c r="Z50" s="80">
        <f>X50/Y50</f>
        <v>0.67867921699573508</v>
      </c>
      <c r="AA50" s="141">
        <v>6</v>
      </c>
      <c r="AB50" s="79">
        <f t="shared" si="7"/>
        <v>19.133793103448276</v>
      </c>
      <c r="AC50" s="79">
        <f>X50+AB50+AB51/2</f>
        <v>36.150758620689651</v>
      </c>
      <c r="AD50" s="108">
        <f>AC50/Y50</f>
        <v>1.7742817872788164</v>
      </c>
      <c r="AE50">
        <v>1</v>
      </c>
      <c r="AF50">
        <f t="shared" si="103"/>
        <v>1.28</v>
      </c>
      <c r="AG50">
        <f t="shared" si="8"/>
        <v>81.92</v>
      </c>
      <c r="AH50">
        <f t="shared" si="9"/>
        <v>8.5073892849643293</v>
      </c>
      <c r="AI50">
        <f t="shared" si="10"/>
        <v>21.5</v>
      </c>
      <c r="AJ50">
        <v>20</v>
      </c>
      <c r="AK50">
        <v>454</v>
      </c>
      <c r="AL50">
        <f t="shared" si="11"/>
        <v>2.6625618837625327E-2</v>
      </c>
      <c r="AM50">
        <f t="shared" si="12"/>
        <v>3.3737305869977474E-2</v>
      </c>
      <c r="AN50">
        <f t="shared" si="13"/>
        <v>0.10024272366290572</v>
      </c>
      <c r="AO50">
        <f t="shared" si="14"/>
        <v>1</v>
      </c>
      <c r="AP50">
        <f t="shared" si="15"/>
        <v>2.6989844695981979E-2</v>
      </c>
      <c r="AQ50">
        <f t="shared" si="16"/>
        <v>1.1889799425542722E-3</v>
      </c>
      <c r="AR50">
        <f t="shared" si="17"/>
        <v>6.646397878878382</v>
      </c>
      <c r="AS50" t="str">
        <f>IF((0.63*Y50-X50)&lt;=0,"",0.63*Y50-X50)</f>
        <v/>
      </c>
      <c r="AT50">
        <v>6</v>
      </c>
      <c r="AU50" s="184">
        <f>'Files B-HS'!AB50</f>
        <v>0</v>
      </c>
      <c r="AV50" s="180">
        <f t="shared" si="22"/>
        <v>48.005119999999998</v>
      </c>
      <c r="AW50" s="180">
        <f t="shared" si="23"/>
        <v>14.581759999999999</v>
      </c>
      <c r="AX50" s="180">
        <f>AV50+AW50</f>
        <v>62.586879999999994</v>
      </c>
      <c r="AY50" s="180">
        <f>N50+N51/2</f>
        <v>176.52</v>
      </c>
      <c r="AZ50" s="180">
        <f>(AV50+AW50)+(AV51+AW51)/2</f>
        <v>134.86127999999999</v>
      </c>
      <c r="BA50" s="185">
        <f>AY50/AZ50</f>
        <v>1.3089005235602096</v>
      </c>
      <c r="BB50" s="187"/>
      <c r="BC50" s="180">
        <f>BB50+BB51/2</f>
        <v>0</v>
      </c>
      <c r="BD50" s="185">
        <f>BC50/$AZ50</f>
        <v>0</v>
      </c>
      <c r="BE50" s="187">
        <v>131.80000000000001</v>
      </c>
      <c r="BF50" s="180">
        <f>BE50+BE51/2</f>
        <v>238.35000000000002</v>
      </c>
      <c r="BG50" s="185">
        <f>BF50/$AY50</f>
        <v>1.3502719238613188</v>
      </c>
      <c r="BH50" s="185">
        <f>BE50/$AY50</f>
        <v>0.7466576025379561</v>
      </c>
      <c r="BI50" s="188">
        <f>1.15*AY50/2</f>
        <v>101.499</v>
      </c>
      <c r="BJ50" s="76" t="str">
        <f>IF(BE50&gt;=BI50,"OK","Pbm")</f>
        <v>OK</v>
      </c>
      <c r="BK50" s="190">
        <f>2*(1.15*AY50-BE50)</f>
        <v>142.39599999999996</v>
      </c>
    </row>
    <row r="51" spans="1:63" x14ac:dyDescent="0.35">
      <c r="A51" s="228"/>
      <c r="B51" s="63" t="s">
        <v>3</v>
      </c>
      <c r="C51" s="16">
        <v>2.6</v>
      </c>
      <c r="D51" s="16">
        <v>25</v>
      </c>
      <c r="E51" s="16">
        <v>6</v>
      </c>
      <c r="F51" s="16" t="s">
        <v>150</v>
      </c>
      <c r="G51" s="68">
        <v>21</v>
      </c>
      <c r="H51" s="16" t="s">
        <v>150</v>
      </c>
      <c r="I51" s="68">
        <v>21</v>
      </c>
      <c r="J51" s="16"/>
      <c r="K51" s="16"/>
      <c r="L51" s="16">
        <f>'Files B'!L51</f>
        <v>172</v>
      </c>
      <c r="M51" s="34">
        <f t="shared" si="2"/>
        <v>21.577235472306057</v>
      </c>
      <c r="N51" s="34">
        <f t="shared" si="3"/>
        <v>189.20000000000002</v>
      </c>
      <c r="O51" s="34">
        <f t="shared" si="4"/>
        <v>23.734959019536664</v>
      </c>
      <c r="P51" s="17">
        <f t="shared" si="5"/>
        <v>0.88477085562753777</v>
      </c>
      <c r="Q51" s="40">
        <f t="shared" si="6"/>
        <v>0.88477085562753777</v>
      </c>
      <c r="R51" s="232"/>
      <c r="S51" s="233"/>
      <c r="T51" s="274"/>
      <c r="U51" s="119" t="s">
        <v>3</v>
      </c>
      <c r="V51" s="63" t="s">
        <v>134</v>
      </c>
      <c r="W51" s="68">
        <f t="shared" si="136"/>
        <v>21</v>
      </c>
      <c r="X51" s="81"/>
      <c r="Y51" s="81"/>
      <c r="Z51" s="81"/>
      <c r="AA51" s="141">
        <v>2</v>
      </c>
      <c r="AB51" s="79">
        <f t="shared" si="7"/>
        <v>6.3779310344827582</v>
      </c>
      <c r="AC51" s="81"/>
      <c r="AD51" s="107"/>
      <c r="AE51">
        <v>0</v>
      </c>
      <c r="AF51">
        <f t="shared" si="103"/>
        <v>1.1000000000000001</v>
      </c>
      <c r="AG51">
        <f t="shared" si="8"/>
        <v>189.20000000000002</v>
      </c>
      <c r="AH51">
        <f t="shared" si="9"/>
        <v>23.734959019536664</v>
      </c>
      <c r="AI51">
        <f t="shared" si="10"/>
        <v>18.5</v>
      </c>
      <c r="AJ51">
        <v>20</v>
      </c>
      <c r="AK51">
        <v>454</v>
      </c>
      <c r="AL51">
        <f t="shared" si="11"/>
        <v>9.6645502050907453E-2</v>
      </c>
      <c r="AM51">
        <f t="shared" si="12"/>
        <v>0.12728774563964332</v>
      </c>
      <c r="AN51">
        <f t="shared" si="13"/>
        <v>2.39967553428799E-2</v>
      </c>
      <c r="AO51">
        <f t="shared" si="14"/>
        <v>1</v>
      </c>
      <c r="AP51">
        <f t="shared" si="15"/>
        <v>0.10183019651171465</v>
      </c>
      <c r="AQ51">
        <f t="shared" si="16"/>
        <v>4.4859117406041704E-3</v>
      </c>
      <c r="AR51">
        <f t="shared" si="17"/>
        <v>21.577235472306057</v>
      </c>
      <c r="AT51">
        <v>2</v>
      </c>
      <c r="AU51" s="79">
        <f>'Files B-HS'!AB51</f>
        <v>0</v>
      </c>
      <c r="AV51" s="179">
        <f t="shared" si="22"/>
        <v>110.8712</v>
      </c>
      <c r="AW51" s="179">
        <f t="shared" si="23"/>
        <v>33.677599999999998</v>
      </c>
      <c r="AX51" s="179">
        <f t="shared" ref="AX51:AX61" si="137">AV51+AW51</f>
        <v>144.5488</v>
      </c>
      <c r="AY51" s="179"/>
      <c r="AZ51" s="179"/>
      <c r="BA51" s="179"/>
      <c r="BB51" s="187"/>
      <c r="BC51" s="179"/>
      <c r="BD51" s="179"/>
      <c r="BE51" s="187">
        <v>213.1</v>
      </c>
      <c r="BF51" s="179"/>
      <c r="BG51" s="179"/>
      <c r="BH51" s="179"/>
      <c r="BI51" s="189">
        <f>2*MIN(BE50,BE52)</f>
        <v>263.60000000000002</v>
      </c>
      <c r="BJ51" s="76" t="str">
        <f>IF(BE51&lt;=BI51,"OK","Pbm")</f>
        <v>OK</v>
      </c>
    </row>
    <row r="52" spans="1:63" x14ac:dyDescent="0.35">
      <c r="A52" s="228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69">
        <v>3.3279999999999998</v>
      </c>
      <c r="H52" s="10" t="s">
        <v>23</v>
      </c>
      <c r="I52" s="69">
        <v>3.3279999999999998</v>
      </c>
      <c r="J52" s="10" t="s">
        <v>24</v>
      </c>
      <c r="K52" s="10" t="s">
        <v>24</v>
      </c>
      <c r="L52" s="10">
        <f>'Files B'!L52</f>
        <v>56</v>
      </c>
      <c r="M52" s="32">
        <f t="shared" si="2"/>
        <v>5.8055509424522631</v>
      </c>
      <c r="N52" s="32">
        <f t="shared" si="3"/>
        <v>71.680000000000007</v>
      </c>
      <c r="O52" s="32">
        <f t="shared" si="4"/>
        <v>7.4311052063388967</v>
      </c>
      <c r="P52" s="11">
        <f t="shared" si="5"/>
        <v>0.44784724581225716</v>
      </c>
      <c r="Q52" s="37">
        <f t="shared" si="6"/>
        <v>0.44784724581225716</v>
      </c>
      <c r="R52" s="232"/>
      <c r="S52" s="233"/>
      <c r="T52" s="274"/>
      <c r="U52" s="120" t="s">
        <v>4</v>
      </c>
      <c r="V52" s="64" t="s">
        <v>134</v>
      </c>
      <c r="W52" s="69">
        <f t="shared" si="136"/>
        <v>3.3279999999999998</v>
      </c>
      <c r="X52" s="79">
        <f>W52+(W53+W51)/2</f>
        <v>25.827999999999999</v>
      </c>
      <c r="Y52" s="79">
        <f>O52+(O53+O51)/2</f>
        <v>31.750964359014759</v>
      </c>
      <c r="Z52" s="80">
        <f>X52/Y52</f>
        <v>0.81345560745675094</v>
      </c>
      <c r="AA52" s="141">
        <v>6</v>
      </c>
      <c r="AB52" s="79">
        <f t="shared" si="7"/>
        <v>19.133793103448276</v>
      </c>
      <c r="AC52" s="79">
        <f>X52+AB52+(AB51+AB53)/2</f>
        <v>51.339724137931029</v>
      </c>
      <c r="AD52" s="108">
        <f>AC52/Y52</f>
        <v>1.6169500729937549</v>
      </c>
      <c r="AE52">
        <v>1</v>
      </c>
      <c r="AF52">
        <f t="shared" si="103"/>
        <v>1.28</v>
      </c>
      <c r="AG52">
        <f t="shared" si="8"/>
        <v>71.680000000000007</v>
      </c>
      <c r="AH52">
        <f t="shared" si="9"/>
        <v>7.4311052063388967</v>
      </c>
      <c r="AI52">
        <f t="shared" si="10"/>
        <v>21.5</v>
      </c>
      <c r="AJ52">
        <v>20</v>
      </c>
      <c r="AK52">
        <v>454</v>
      </c>
      <c r="AL52">
        <f t="shared" si="11"/>
        <v>2.3297416482922162E-2</v>
      </c>
      <c r="AM52">
        <f t="shared" si="12"/>
        <v>2.9469142753503208E-2</v>
      </c>
      <c r="AN52">
        <f t="shared" si="13"/>
        <v>0.11526830043126822</v>
      </c>
      <c r="AO52">
        <f t="shared" si="14"/>
        <v>1</v>
      </c>
      <c r="AP52">
        <f t="shared" si="15"/>
        <v>2.3575314202802566E-2</v>
      </c>
      <c r="AQ52">
        <f t="shared" si="16"/>
        <v>1.0385600970397608E-3</v>
      </c>
      <c r="AR52">
        <f t="shared" si="17"/>
        <v>5.8055509424522631</v>
      </c>
      <c r="AS52" t="str">
        <f>IF((0.63*Y52-X52)&lt;=0,"",0.63*Y52-X52)</f>
        <v/>
      </c>
      <c r="AT52">
        <v>6</v>
      </c>
      <c r="AU52" s="184">
        <f>'Files B-HS'!AB52</f>
        <v>0</v>
      </c>
      <c r="AV52" s="180">
        <f t="shared" si="22"/>
        <v>42.004480000000001</v>
      </c>
      <c r="AW52" s="180">
        <f t="shared" si="23"/>
        <v>12.759040000000001</v>
      </c>
      <c r="AX52" s="180">
        <f t="shared" si="137"/>
        <v>54.76352</v>
      </c>
      <c r="AY52" s="180">
        <f>N52+(N51+N53)/2</f>
        <v>265.28000000000003</v>
      </c>
      <c r="AZ52" s="180">
        <f>(AV52+AW52)+(AV53+AW53+AV51+AW51)/2</f>
        <v>202.67392000000001</v>
      </c>
      <c r="BA52" s="185">
        <f>AY52/AZ52</f>
        <v>1.3089005235602096</v>
      </c>
      <c r="BB52" s="187"/>
      <c r="BC52" s="180">
        <f>BB52+(BB51+BB53)/2</f>
        <v>0</v>
      </c>
      <c r="BD52" s="185">
        <f>BC52/$AZ52</f>
        <v>0</v>
      </c>
      <c r="BE52" s="187">
        <v>131.80000000000001</v>
      </c>
      <c r="BF52" s="180">
        <f>BE52+(BE51+BE53)/2</f>
        <v>352.1</v>
      </c>
      <c r="BG52" s="185">
        <f>BF52/$AY52</f>
        <v>1.3272768395657417</v>
      </c>
      <c r="BH52" s="185">
        <f>BE52/$AY52</f>
        <v>0.49683353437876959</v>
      </c>
      <c r="BI52" s="188">
        <f>1.1*AY52/3</f>
        <v>97.26933333333335</v>
      </c>
      <c r="BJ52" s="76" t="str">
        <f t="shared" ref="BJ52" si="138">IF(BE52&gt;=BI52,"OK","Pbm")</f>
        <v>OK</v>
      </c>
      <c r="BK52" s="190">
        <f>(1.1*AY52-BE52)</f>
        <v>160.00800000000004</v>
      </c>
    </row>
    <row r="53" spans="1:63" x14ac:dyDescent="0.35">
      <c r="A53" s="228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68">
        <v>24</v>
      </c>
      <c r="H53" s="16" t="s">
        <v>56</v>
      </c>
      <c r="I53" s="68">
        <v>24</v>
      </c>
      <c r="J53" s="16" t="s">
        <v>24</v>
      </c>
      <c r="K53" s="16" t="s">
        <v>24</v>
      </c>
      <c r="L53" s="16">
        <f>'Files B'!L53</f>
        <v>180</v>
      </c>
      <c r="M53" s="34">
        <f t="shared" si="2"/>
        <v>22.640690259831871</v>
      </c>
      <c r="N53" s="34">
        <f t="shared" si="3"/>
        <v>198.00000000000003</v>
      </c>
      <c r="O53" s="34">
        <f t="shared" si="4"/>
        <v>24.904759285815061</v>
      </c>
      <c r="P53" s="17">
        <f t="shared" si="5"/>
        <v>0.96367122944527384</v>
      </c>
      <c r="Q53" s="40">
        <f t="shared" si="6"/>
        <v>0.96367122944527384</v>
      </c>
      <c r="R53" s="232"/>
      <c r="S53" s="233"/>
      <c r="T53" s="274"/>
      <c r="U53" s="119" t="s">
        <v>5</v>
      </c>
      <c r="V53" s="63" t="s">
        <v>134</v>
      </c>
      <c r="W53" s="68">
        <f t="shared" si="136"/>
        <v>24</v>
      </c>
      <c r="X53" s="81"/>
      <c r="Y53" s="81"/>
      <c r="Z53" s="81"/>
      <c r="AA53" s="141">
        <v>2</v>
      </c>
      <c r="AB53" s="79">
        <f t="shared" si="7"/>
        <v>6.3779310344827582</v>
      </c>
      <c r="AC53" s="81"/>
      <c r="AD53" s="107"/>
      <c r="AE53">
        <v>0</v>
      </c>
      <c r="AF53">
        <f t="shared" si="103"/>
        <v>1.1000000000000001</v>
      </c>
      <c r="AG53">
        <f t="shared" si="8"/>
        <v>198.00000000000003</v>
      </c>
      <c r="AH53">
        <f t="shared" si="9"/>
        <v>24.904759285815061</v>
      </c>
      <c r="AI53">
        <f t="shared" si="10"/>
        <v>18.5</v>
      </c>
      <c r="AJ53">
        <v>20</v>
      </c>
      <c r="AK53">
        <v>454</v>
      </c>
      <c r="AL53">
        <f t="shared" si="11"/>
        <v>0.10114064168118223</v>
      </c>
      <c r="AM53">
        <f t="shared" si="12"/>
        <v>0.13356124451615992</v>
      </c>
      <c r="AN53">
        <f t="shared" si="13"/>
        <v>2.2705206552837462E-2</v>
      </c>
      <c r="AO53">
        <f t="shared" si="14"/>
        <v>1</v>
      </c>
      <c r="AP53">
        <f t="shared" si="15"/>
        <v>0.10684899561292793</v>
      </c>
      <c r="AQ53">
        <f t="shared" si="16"/>
        <v>4.7070042120232573E-3</v>
      </c>
      <c r="AR53">
        <f t="shared" si="17"/>
        <v>22.640690259831871</v>
      </c>
      <c r="AT53">
        <v>2</v>
      </c>
      <c r="AU53" s="79">
        <f>'Files B-HS'!AB53</f>
        <v>0</v>
      </c>
      <c r="AV53" s="179">
        <f t="shared" si="22"/>
        <v>116.02800000000001</v>
      </c>
      <c r="AW53" s="179">
        <f t="shared" si="23"/>
        <v>35.244000000000007</v>
      </c>
      <c r="AX53" s="179">
        <f t="shared" si="137"/>
        <v>151.27200000000002</v>
      </c>
      <c r="AY53" s="179"/>
      <c r="AZ53" s="179"/>
      <c r="BA53" s="179"/>
      <c r="BB53" s="187"/>
      <c r="BC53" s="179"/>
      <c r="BD53" s="179"/>
      <c r="BE53" s="187">
        <v>227.5</v>
      </c>
      <c r="BF53" s="179"/>
      <c r="BG53" s="179"/>
      <c r="BH53" s="179"/>
      <c r="BI53" s="189">
        <f t="shared" ref="BI53" si="139">2*MIN(BE52,BE54)</f>
        <v>263.60000000000002</v>
      </c>
      <c r="BJ53" s="76" t="str">
        <f t="shared" ref="BJ53" si="140">IF(BE53&lt;=BI53,"OK","Pbm")</f>
        <v>OK</v>
      </c>
    </row>
    <row r="54" spans="1:63" x14ac:dyDescent="0.35">
      <c r="A54" s="228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69">
        <v>3.3279999999999998</v>
      </c>
      <c r="H54" s="10" t="s">
        <v>23</v>
      </c>
      <c r="I54" s="69">
        <v>3.3279999999999998</v>
      </c>
      <c r="J54" s="10" t="s">
        <v>24</v>
      </c>
      <c r="K54" s="10" t="s">
        <v>24</v>
      </c>
      <c r="L54" s="10">
        <f>'Files B'!L54</f>
        <v>65</v>
      </c>
      <c r="M54" s="32">
        <f t="shared" si="2"/>
        <v>6.7517113107979778</v>
      </c>
      <c r="N54" s="32">
        <f t="shared" si="3"/>
        <v>83.2</v>
      </c>
      <c r="O54" s="32">
        <f t="shared" si="4"/>
        <v>8.642190477821412</v>
      </c>
      <c r="P54" s="11">
        <f t="shared" si="5"/>
        <v>0.38508755489024432</v>
      </c>
      <c r="Q54" s="37">
        <f t="shared" si="6"/>
        <v>0.38508755489024432</v>
      </c>
      <c r="R54" s="234"/>
      <c r="S54" s="235"/>
      <c r="T54" s="274"/>
      <c r="U54" s="120" t="s">
        <v>6</v>
      </c>
      <c r="V54" s="64" t="s">
        <v>134</v>
      </c>
      <c r="W54" s="69">
        <f t="shared" si="136"/>
        <v>3.3279999999999998</v>
      </c>
      <c r="X54" s="79">
        <f>W54+(W55+W53)/2</f>
        <v>25.827999999999999</v>
      </c>
      <c r="Y54" s="79">
        <f>O54+(O55+O53)/2</f>
        <v>36.447471635005513</v>
      </c>
      <c r="Z54" s="80">
        <f>X54/Y54</f>
        <v>0.70863626038723149</v>
      </c>
      <c r="AA54" s="141">
        <v>6</v>
      </c>
      <c r="AB54" s="79">
        <f t="shared" si="7"/>
        <v>19.133793103448276</v>
      </c>
      <c r="AC54" s="79">
        <f>X54+AB54+(AB53+AB55)/2</f>
        <v>54.528689655172414</v>
      </c>
      <c r="AD54" s="108">
        <f>AC54/Y54</f>
        <v>1.4960897754784457</v>
      </c>
      <c r="AE54">
        <v>1</v>
      </c>
      <c r="AF54">
        <f t="shared" si="103"/>
        <v>1.28</v>
      </c>
      <c r="AG54">
        <f t="shared" si="8"/>
        <v>83.2</v>
      </c>
      <c r="AH54">
        <f t="shared" si="9"/>
        <v>8.642190477821412</v>
      </c>
      <c r="AI54">
        <f t="shared" si="10"/>
        <v>21.5</v>
      </c>
      <c r="AJ54">
        <v>20</v>
      </c>
      <c r="AK54">
        <v>454</v>
      </c>
      <c r="AL54">
        <f t="shared" si="11"/>
        <v>2.7041644131963222E-2</v>
      </c>
      <c r="AM54">
        <f t="shared" si="12"/>
        <v>3.4271879864739285E-2</v>
      </c>
      <c r="AN54">
        <f t="shared" si="13"/>
        <v>9.862454098851417E-2</v>
      </c>
      <c r="AO54">
        <f t="shared" si="14"/>
        <v>1</v>
      </c>
      <c r="AP54">
        <f t="shared" si="15"/>
        <v>2.7417503891791428E-2</v>
      </c>
      <c r="AQ54">
        <f t="shared" si="16"/>
        <v>1.2078195547044683E-3</v>
      </c>
      <c r="AR54">
        <f t="shared" si="17"/>
        <v>6.7517113107979778</v>
      </c>
      <c r="AT54">
        <v>6</v>
      </c>
      <c r="AU54" s="184">
        <f>'Files B-HS'!AB54</f>
        <v>0</v>
      </c>
      <c r="AV54" s="180">
        <f t="shared" si="22"/>
        <v>48.755200000000002</v>
      </c>
      <c r="AW54" s="180">
        <f t="shared" si="23"/>
        <v>14.8096</v>
      </c>
      <c r="AX54" s="180">
        <f t="shared" si="137"/>
        <v>63.564800000000005</v>
      </c>
      <c r="AY54" s="180">
        <f t="shared" ref="AY54" si="141">N54+(N53+N55)/2</f>
        <v>292.20000000000005</v>
      </c>
      <c r="AZ54" s="180">
        <f t="shared" ref="AZ54" si="142">(AV54+AW54)+(AV55+AW55+AV53+AW53)/2</f>
        <v>223.24080000000004</v>
      </c>
      <c r="BA54" s="185">
        <f t="shared" ref="BA54" si="143">AY54/AZ54</f>
        <v>1.3089005235602094</v>
      </c>
      <c r="BB54" s="187"/>
      <c r="BC54" s="180">
        <f t="shared" ref="BC54" si="144">BB54+(BB53+BB55)/2</f>
        <v>0</v>
      </c>
      <c r="BD54" s="185">
        <f>BC54/$AZ54</f>
        <v>0</v>
      </c>
      <c r="BE54" s="187">
        <v>131.80000000000001</v>
      </c>
      <c r="BF54" s="180">
        <f t="shared" ref="BF54" si="145">BE54+(BE53+BE55)/2</f>
        <v>362.9</v>
      </c>
      <c r="BG54" s="185">
        <f>BF54/$AY54</f>
        <v>1.2419575633127993</v>
      </c>
      <c r="BH54" s="185">
        <f>BE54/$AY54</f>
        <v>0.45106091718001368</v>
      </c>
      <c r="BI54" s="188">
        <f t="shared" ref="BI54" si="146">1.1*AY54/3</f>
        <v>107.14000000000003</v>
      </c>
      <c r="BJ54" s="76" t="str">
        <f t="shared" ref="BJ54" si="147">IF(BE54&gt;=BI54,"OK","Pbm")</f>
        <v>OK</v>
      </c>
      <c r="BK54" s="190">
        <f t="shared" ref="BK54" si="148">(1.1*AY54-BE54)</f>
        <v>189.62000000000006</v>
      </c>
    </row>
    <row r="55" spans="1:63" x14ac:dyDescent="0.35">
      <c r="A55" s="228"/>
      <c r="B55" s="63" t="s">
        <v>7</v>
      </c>
      <c r="C55" s="16">
        <v>2.6</v>
      </c>
      <c r="D55" s="16">
        <v>25</v>
      </c>
      <c r="E55" s="200">
        <v>7.5</v>
      </c>
      <c r="F55" s="16" t="s">
        <v>150</v>
      </c>
      <c r="G55" s="68">
        <v>21</v>
      </c>
      <c r="H55" s="16" t="s">
        <v>150</v>
      </c>
      <c r="I55" s="68">
        <v>21</v>
      </c>
      <c r="J55" s="16" t="s">
        <v>150</v>
      </c>
      <c r="K55" s="68">
        <v>21</v>
      </c>
      <c r="L55" s="16">
        <f>'Files B'!L55</f>
        <v>200</v>
      </c>
      <c r="M55" s="34">
        <f t="shared" si="2"/>
        <v>27.914366389593759</v>
      </c>
      <c r="N55" s="34">
        <f t="shared" si="3"/>
        <v>220.00000000000003</v>
      </c>
      <c r="O55" s="34">
        <f t="shared" si="4"/>
        <v>30.705803028553138</v>
      </c>
      <c r="P55" s="17">
        <f t="shared" si="5"/>
        <v>0.68390981276315188</v>
      </c>
      <c r="Q55" s="40">
        <f t="shared" si="6"/>
        <v>0.68390981276315188</v>
      </c>
      <c r="R55" s="21">
        <f>K55/O55</f>
        <v>0.68390981276315188</v>
      </c>
      <c r="S55" s="49" t="s">
        <v>69</v>
      </c>
      <c r="T55" s="274"/>
      <c r="U55" s="119" t="s">
        <v>7</v>
      </c>
      <c r="V55" s="63" t="s">
        <v>135</v>
      </c>
      <c r="W55" s="68">
        <f t="shared" si="136"/>
        <v>21</v>
      </c>
      <c r="X55" s="81"/>
      <c r="Y55" s="81"/>
      <c r="Z55" s="81"/>
      <c r="AA55" s="207">
        <v>4</v>
      </c>
      <c r="AB55" s="79">
        <f t="shared" si="7"/>
        <v>12.755862068965516</v>
      </c>
      <c r="AC55" s="81"/>
      <c r="AD55" s="107"/>
      <c r="AE55">
        <v>0</v>
      </c>
      <c r="AF55">
        <f t="shared" si="103"/>
        <v>1.1000000000000001</v>
      </c>
      <c r="AG55">
        <f t="shared" si="8"/>
        <v>220.00000000000003</v>
      </c>
      <c r="AH55">
        <f t="shared" si="9"/>
        <v>30.705803028553138</v>
      </c>
      <c r="AI55">
        <f t="shared" si="10"/>
        <v>17</v>
      </c>
      <c r="AJ55">
        <v>20</v>
      </c>
      <c r="AK55">
        <v>454</v>
      </c>
      <c r="AL55">
        <f t="shared" si="11"/>
        <v>0.13308490817141336</v>
      </c>
      <c r="AM55">
        <f t="shared" si="12"/>
        <v>0.17920139056667936</v>
      </c>
      <c r="AN55">
        <f t="shared" si="13"/>
        <v>1.6031098441435805E-2</v>
      </c>
      <c r="AO55">
        <f t="shared" si="14"/>
        <v>1</v>
      </c>
      <c r="AP55">
        <f t="shared" si="15"/>
        <v>0.14336111245334349</v>
      </c>
      <c r="AQ55">
        <f t="shared" si="16"/>
        <v>6.3154675089578628E-3</v>
      </c>
      <c r="AR55">
        <f t="shared" si="17"/>
        <v>27.914366389593759</v>
      </c>
      <c r="AT55">
        <v>2</v>
      </c>
      <c r="AU55" s="79">
        <f>'Files B-HS'!AB55</f>
        <v>0</v>
      </c>
      <c r="AV55" s="179">
        <f t="shared" si="22"/>
        <v>128.92000000000002</v>
      </c>
      <c r="AW55" s="179">
        <f t="shared" si="23"/>
        <v>39.160000000000004</v>
      </c>
      <c r="AX55" s="179">
        <f t="shared" si="137"/>
        <v>168.08</v>
      </c>
      <c r="AY55" s="179"/>
      <c r="AZ55" s="179"/>
      <c r="BA55" s="179"/>
      <c r="BB55" s="187"/>
      <c r="BC55" s="179"/>
      <c r="BD55" s="179"/>
      <c r="BE55" s="206">
        <v>234.7</v>
      </c>
      <c r="BF55" s="179"/>
      <c r="BG55" s="179"/>
      <c r="BH55" s="179"/>
      <c r="BI55" s="189">
        <f t="shared" ref="BI55" si="149">2*MIN(BE54,BE56)</f>
        <v>263.60000000000002</v>
      </c>
      <c r="BJ55" s="76" t="str">
        <f t="shared" ref="BJ55" si="150">IF(BE55&lt;=BI55,"OK","Pbm")</f>
        <v>OK</v>
      </c>
    </row>
    <row r="56" spans="1:63" x14ac:dyDescent="0.35">
      <c r="A56" s="228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69">
        <v>3.3279999999999998</v>
      </c>
      <c r="H56" s="10" t="s">
        <v>23</v>
      </c>
      <c r="I56" s="69">
        <v>3.3279999999999998</v>
      </c>
      <c r="J56" s="10" t="s">
        <v>23</v>
      </c>
      <c r="K56" s="69">
        <v>3.3279999999999998</v>
      </c>
      <c r="L56" s="10">
        <f>'Files B'!L56</f>
        <v>71</v>
      </c>
      <c r="M56" s="32">
        <f t="shared" si="2"/>
        <v>7.3845669427402507</v>
      </c>
      <c r="N56" s="32">
        <f t="shared" si="3"/>
        <v>90.88</v>
      </c>
      <c r="O56" s="32">
        <f t="shared" si="4"/>
        <v>9.4522456867075206</v>
      </c>
      <c r="P56" s="11">
        <f t="shared" si="5"/>
        <v>0.35208564295785189</v>
      </c>
      <c r="Q56" s="37">
        <f t="shared" si="6"/>
        <v>0.35208564295785189</v>
      </c>
      <c r="R56" s="22">
        <f>K56/O56</f>
        <v>0.35208564295785189</v>
      </c>
      <c r="S56" s="27" t="s">
        <v>70</v>
      </c>
      <c r="T56" s="274"/>
      <c r="U56" s="120" t="s">
        <v>8</v>
      </c>
      <c r="V56" s="64" t="s">
        <v>135</v>
      </c>
      <c r="W56" s="69">
        <f t="shared" si="136"/>
        <v>3.3279999999999998</v>
      </c>
      <c r="X56" s="79">
        <f>W56+(W57+W55)/2</f>
        <v>24.327999999999999</v>
      </c>
      <c r="Y56" s="79">
        <f>O56+(O57+O55)/2</f>
        <v>38.734362289581341</v>
      </c>
      <c r="Z56" s="80">
        <f>X56/Y56</f>
        <v>0.62807281602112952</v>
      </c>
      <c r="AA56" s="141">
        <v>6</v>
      </c>
      <c r="AB56" s="79">
        <f t="shared" si="7"/>
        <v>19.133793103448276</v>
      </c>
      <c r="AC56" s="79">
        <f>X56+AB56+(AB55+AB57)/2</f>
        <v>56.217655172413785</v>
      </c>
      <c r="AD56" s="108">
        <f>AC56/Y56</f>
        <v>1.4513639014404285</v>
      </c>
      <c r="AE56">
        <v>1</v>
      </c>
      <c r="AF56">
        <f t="shared" si="103"/>
        <v>1.28</v>
      </c>
      <c r="AG56">
        <f t="shared" si="8"/>
        <v>90.88</v>
      </c>
      <c r="AH56">
        <f t="shared" si="9"/>
        <v>9.4522456867075206</v>
      </c>
      <c r="AI56">
        <f t="shared" si="10"/>
        <v>21.5</v>
      </c>
      <c r="AJ56">
        <v>20</v>
      </c>
      <c r="AK56">
        <v>454</v>
      </c>
      <c r="AL56">
        <f t="shared" si="11"/>
        <v>2.9537795897990597E-2</v>
      </c>
      <c r="AM56">
        <f t="shared" si="12"/>
        <v>3.7484273166414062E-2</v>
      </c>
      <c r="AN56">
        <f t="shared" si="13"/>
        <v>8.9872492097192461E-2</v>
      </c>
      <c r="AO56">
        <f t="shared" si="14"/>
        <v>1</v>
      </c>
      <c r="AP56">
        <f t="shared" si="15"/>
        <v>2.9987418533131249E-2</v>
      </c>
      <c r="AQ56">
        <f t="shared" si="16"/>
        <v>1.3210316534419053E-3</v>
      </c>
      <c r="AR56">
        <f t="shared" si="17"/>
        <v>7.3845669427402507</v>
      </c>
      <c r="AT56">
        <v>6</v>
      </c>
      <c r="AU56" s="184">
        <f>'Files B-HS'!AB56</f>
        <v>0</v>
      </c>
      <c r="AV56" s="180">
        <f t="shared" si="22"/>
        <v>53.255679999999991</v>
      </c>
      <c r="AW56" s="180">
        <f t="shared" si="23"/>
        <v>16.176639999999999</v>
      </c>
      <c r="AX56" s="180">
        <f t="shared" si="137"/>
        <v>69.43231999999999</v>
      </c>
      <c r="AY56" s="180">
        <f t="shared" ref="AY56" si="151">N56+(N55+N57)/2</f>
        <v>310.88</v>
      </c>
      <c r="AZ56" s="180">
        <f t="shared" ref="AZ56" si="152">(AV56+AW56)+(AV57+AW57+AV55+AW55)/2</f>
        <v>237.51231999999999</v>
      </c>
      <c r="BA56" s="185">
        <f t="shared" ref="BA56" si="153">AY56/AZ56</f>
        <v>1.3089005235602094</v>
      </c>
      <c r="BB56" s="187"/>
      <c r="BC56" s="180">
        <f t="shared" ref="BC56:BC60" si="154">BB56+(BB55+BB57)/2</f>
        <v>0</v>
      </c>
      <c r="BD56" s="185">
        <f>BC56/$AZ56</f>
        <v>0</v>
      </c>
      <c r="BE56" s="187">
        <v>131.80000000000001</v>
      </c>
      <c r="BF56" s="180">
        <f t="shared" ref="BF56:BF60" si="155">BE56+(BE55+BE57)/2</f>
        <v>380.95000000000005</v>
      </c>
      <c r="BG56" s="185">
        <f>BF56/$AY56</f>
        <v>1.2253924343798253</v>
      </c>
      <c r="BH56" s="185">
        <f>BE56/$AY56</f>
        <v>0.42395779722079263</v>
      </c>
      <c r="BI56" s="188">
        <f t="shared" ref="BI56" si="156">1.1*AY56/3</f>
        <v>113.98933333333333</v>
      </c>
      <c r="BJ56" s="76" t="str">
        <f t="shared" ref="BJ56" si="157">IF(BE56&gt;=BI56,"OK","Pbm")</f>
        <v>OK</v>
      </c>
      <c r="BK56" s="190">
        <f t="shared" ref="BK56" si="158">(1.1*AY56-BE56)</f>
        <v>210.16800000000001</v>
      </c>
    </row>
    <row r="57" spans="1:63" x14ac:dyDescent="0.35">
      <c r="A57" s="228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68">
        <v>21</v>
      </c>
      <c r="H57" s="16" t="s">
        <v>150</v>
      </c>
      <c r="I57" s="68">
        <v>21</v>
      </c>
      <c r="J57" s="16" t="s">
        <v>24</v>
      </c>
      <c r="K57" s="16" t="s">
        <v>24</v>
      </c>
      <c r="L57" s="16">
        <f>'Files B'!L57</f>
        <v>200</v>
      </c>
      <c r="M57" s="34">
        <f t="shared" si="2"/>
        <v>25.325845615631362</v>
      </c>
      <c r="N57" s="34">
        <f t="shared" si="3"/>
        <v>220.00000000000003</v>
      </c>
      <c r="O57" s="34">
        <f t="shared" si="4"/>
        <v>27.858430177194499</v>
      </c>
      <c r="P57" s="17">
        <f t="shared" si="5"/>
        <v>0.75381131910264798</v>
      </c>
      <c r="Q57" s="40">
        <f t="shared" si="6"/>
        <v>0.75381131910264798</v>
      </c>
      <c r="R57" s="230"/>
      <c r="S57" s="231"/>
      <c r="T57" s="274"/>
      <c r="U57" s="119" t="s">
        <v>9</v>
      </c>
      <c r="V57" s="63" t="s">
        <v>134</v>
      </c>
      <c r="W57" s="68">
        <f t="shared" si="136"/>
        <v>21</v>
      </c>
      <c r="X57" s="81"/>
      <c r="Y57" s="81"/>
      <c r="Z57" s="81"/>
      <c r="AA57" s="207">
        <v>4</v>
      </c>
      <c r="AB57" s="79">
        <f t="shared" si="7"/>
        <v>12.755862068965516</v>
      </c>
      <c r="AC57" s="81"/>
      <c r="AD57" s="107"/>
      <c r="AE57">
        <v>0</v>
      </c>
      <c r="AF57">
        <f t="shared" si="103"/>
        <v>1.1000000000000001</v>
      </c>
      <c r="AG57">
        <f t="shared" si="8"/>
        <v>220.00000000000003</v>
      </c>
      <c r="AH57">
        <f t="shared" si="9"/>
        <v>27.858430177194499</v>
      </c>
      <c r="AI57">
        <f t="shared" si="10"/>
        <v>18.5</v>
      </c>
      <c r="AJ57">
        <v>20</v>
      </c>
      <c r="AK57">
        <v>454</v>
      </c>
      <c r="AL57">
        <f t="shared" si="11"/>
        <v>0.11237849075686913</v>
      </c>
      <c r="AM57">
        <f t="shared" si="12"/>
        <v>0.14940142813795007</v>
      </c>
      <c r="AN57">
        <f t="shared" si="13"/>
        <v>1.9926817558720181E-2</v>
      </c>
      <c r="AO57">
        <f t="shared" si="14"/>
        <v>1</v>
      </c>
      <c r="AP57">
        <f t="shared" si="15"/>
        <v>0.11952114251036006</v>
      </c>
      <c r="AQ57">
        <f t="shared" si="16"/>
        <v>5.2652485687383292E-3</v>
      </c>
      <c r="AR57">
        <f t="shared" si="17"/>
        <v>25.325845615631362</v>
      </c>
      <c r="AT57">
        <v>2</v>
      </c>
      <c r="AU57" s="79">
        <f>'Files B-HS'!AB57</f>
        <v>0</v>
      </c>
      <c r="AV57" s="179">
        <f t="shared" si="22"/>
        <v>128.92000000000002</v>
      </c>
      <c r="AW57" s="179">
        <f t="shared" si="23"/>
        <v>39.160000000000004</v>
      </c>
      <c r="AX57" s="179">
        <f t="shared" si="137"/>
        <v>168.08</v>
      </c>
      <c r="AY57" s="179"/>
      <c r="AZ57" s="179"/>
      <c r="BA57" s="179"/>
      <c r="BB57" s="187"/>
      <c r="BC57" s="179"/>
      <c r="BD57" s="179"/>
      <c r="BE57" s="187">
        <v>263.60000000000002</v>
      </c>
      <c r="BF57" s="179"/>
      <c r="BG57" s="179"/>
      <c r="BH57" s="179"/>
      <c r="BI57" s="189">
        <f t="shared" ref="BI57" si="159">2*MIN(BE56,BE58)</f>
        <v>263.60000000000002</v>
      </c>
      <c r="BJ57" s="76" t="str">
        <f t="shared" ref="BJ57:BJ61" si="160">IF(BE57&lt;=BI57,"OK","Pbm")</f>
        <v>OK</v>
      </c>
    </row>
    <row r="58" spans="1:63" x14ac:dyDescent="0.35">
      <c r="A58" s="228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69">
        <v>3.3279999999999998</v>
      </c>
      <c r="H58" s="10" t="s">
        <v>23</v>
      </c>
      <c r="I58" s="69">
        <v>3.3279999999999998</v>
      </c>
      <c r="J58" s="10" t="s">
        <v>24</v>
      </c>
      <c r="K58" s="10" t="s">
        <v>24</v>
      </c>
      <c r="L58" s="10">
        <f>'Files B'!L58</f>
        <v>71</v>
      </c>
      <c r="M58" s="32">
        <f t="shared" si="2"/>
        <v>7.3845669427402507</v>
      </c>
      <c r="N58" s="32">
        <f t="shared" si="3"/>
        <v>90.88</v>
      </c>
      <c r="O58" s="32">
        <f t="shared" si="4"/>
        <v>9.4522456867075206</v>
      </c>
      <c r="P58" s="11">
        <f t="shared" si="5"/>
        <v>0.35208564295785189</v>
      </c>
      <c r="Q58" s="37">
        <f t="shared" si="6"/>
        <v>0.35208564295785189</v>
      </c>
      <c r="R58" s="234"/>
      <c r="S58" s="235"/>
      <c r="T58" s="274"/>
      <c r="U58" s="120" t="s">
        <v>10</v>
      </c>
      <c r="V58" s="64" t="s">
        <v>134</v>
      </c>
      <c r="W58" s="69">
        <f t="shared" si="136"/>
        <v>3.3279999999999998</v>
      </c>
      <c r="X58" s="79">
        <f>W58+(W59+W57)/2</f>
        <v>25.827999999999999</v>
      </c>
      <c r="Y58" s="79">
        <f>O58+(O59+O57)/2</f>
        <v>36.569620268679564</v>
      </c>
      <c r="Z58" s="80">
        <f>X58/Y58</f>
        <v>0.70626929703507646</v>
      </c>
      <c r="AA58" s="141">
        <v>6</v>
      </c>
      <c r="AB58" s="79">
        <f t="shared" si="7"/>
        <v>19.133793103448276</v>
      </c>
      <c r="AC58" s="79">
        <f>X58+AB58+(AB57+AB59)/2</f>
        <v>54.528689655172414</v>
      </c>
      <c r="AD58" s="108">
        <f>AC58/Y58</f>
        <v>1.4910925859920423</v>
      </c>
      <c r="AE58">
        <v>1</v>
      </c>
      <c r="AF58">
        <f t="shared" si="103"/>
        <v>1.28</v>
      </c>
      <c r="AG58">
        <f t="shared" si="8"/>
        <v>90.88</v>
      </c>
      <c r="AH58">
        <f t="shared" si="9"/>
        <v>9.4522456867075206</v>
      </c>
      <c r="AI58">
        <f t="shared" si="10"/>
        <v>21.5</v>
      </c>
      <c r="AJ58">
        <v>20</v>
      </c>
      <c r="AK58">
        <v>454</v>
      </c>
      <c r="AL58">
        <f t="shared" si="11"/>
        <v>2.9537795897990597E-2</v>
      </c>
      <c r="AM58">
        <f t="shared" si="12"/>
        <v>3.7484273166414062E-2</v>
      </c>
      <c r="AN58">
        <f t="shared" si="13"/>
        <v>8.9872492097192461E-2</v>
      </c>
      <c r="AO58">
        <f t="shared" si="14"/>
        <v>1</v>
      </c>
      <c r="AP58">
        <f t="shared" si="15"/>
        <v>2.9987418533131249E-2</v>
      </c>
      <c r="AQ58">
        <f t="shared" si="16"/>
        <v>1.3210316534419053E-3</v>
      </c>
      <c r="AR58">
        <f t="shared" si="17"/>
        <v>7.3845669427402507</v>
      </c>
      <c r="AT58">
        <v>6</v>
      </c>
      <c r="AU58" s="184">
        <f>'Files B-HS'!AB58</f>
        <v>0</v>
      </c>
      <c r="AV58" s="180">
        <f t="shared" si="22"/>
        <v>53.255679999999991</v>
      </c>
      <c r="AW58" s="180">
        <f t="shared" si="23"/>
        <v>16.176639999999999</v>
      </c>
      <c r="AX58" s="180">
        <f t="shared" si="137"/>
        <v>69.43231999999999</v>
      </c>
      <c r="AY58" s="180">
        <f t="shared" ref="AY58" si="161">N58+(N57+N59)/2</f>
        <v>305.38</v>
      </c>
      <c r="AZ58" s="180">
        <f t="shared" ref="AZ58" si="162">(AV58+AW58)+(AV59+AW59+AV57+AW57)/2</f>
        <v>233.31031999999999</v>
      </c>
      <c r="BA58" s="185">
        <f t="shared" ref="BA58:BA60" si="163">AY58/AZ58</f>
        <v>1.3089005235602094</v>
      </c>
      <c r="BB58" s="187"/>
      <c r="BC58" s="180">
        <f t="shared" si="154"/>
        <v>0</v>
      </c>
      <c r="BD58" s="185">
        <f>BC58/$AZ58</f>
        <v>0</v>
      </c>
      <c r="BE58" s="187">
        <v>131.80000000000001</v>
      </c>
      <c r="BF58" s="180">
        <f t="shared" si="155"/>
        <v>377.35</v>
      </c>
      <c r="BG58" s="185">
        <f>BF58/$AY58</f>
        <v>1.2356735870063529</v>
      </c>
      <c r="BH58" s="185">
        <f>BE58/$AY58</f>
        <v>0.43159342458576205</v>
      </c>
      <c r="BI58" s="188">
        <f t="shared" ref="BI58:BI60" si="164">1.1*AY58/3</f>
        <v>111.97266666666667</v>
      </c>
      <c r="BJ58" s="76" t="str">
        <f t="shared" ref="BJ58:BJ60" si="165">IF(BE58&gt;=BI58,"OK","Pbm")</f>
        <v>OK</v>
      </c>
      <c r="BK58" s="190">
        <f t="shared" ref="BK58" si="166">(1.1*AY58-BE58)</f>
        <v>204.11799999999999</v>
      </c>
    </row>
    <row r="59" spans="1:63" x14ac:dyDescent="0.35">
      <c r="A59" s="228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68">
        <v>21</v>
      </c>
      <c r="H59" s="16" t="s">
        <v>150</v>
      </c>
      <c r="I59" s="68">
        <v>21</v>
      </c>
      <c r="J59" s="16" t="s">
        <v>71</v>
      </c>
      <c r="K59" s="68">
        <v>24</v>
      </c>
      <c r="L59" s="16">
        <f>'Files B'!L59</f>
        <v>190</v>
      </c>
      <c r="M59" s="34">
        <f t="shared" si="2"/>
        <v>23.978471806135989</v>
      </c>
      <c r="N59" s="34">
        <f t="shared" si="3"/>
        <v>209.00000000000003</v>
      </c>
      <c r="O59" s="34">
        <f t="shared" si="4"/>
        <v>26.376318986749588</v>
      </c>
      <c r="P59" s="17">
        <f t="shared" si="5"/>
        <v>0.79616871522328658</v>
      </c>
      <c r="Q59" s="40">
        <f t="shared" si="6"/>
        <v>0.79616871522328658</v>
      </c>
      <c r="R59" s="21">
        <f>K59/O59</f>
        <v>0.90990710311232759</v>
      </c>
      <c r="S59" s="49" t="s">
        <v>72</v>
      </c>
      <c r="T59" s="274"/>
      <c r="U59" s="119" t="s">
        <v>11</v>
      </c>
      <c r="V59" s="63" t="s">
        <v>135</v>
      </c>
      <c r="W59" s="68">
        <f t="shared" si="136"/>
        <v>24</v>
      </c>
      <c r="X59" s="81"/>
      <c r="Y59" s="81"/>
      <c r="Z59" s="81"/>
      <c r="AA59" s="141">
        <v>2</v>
      </c>
      <c r="AB59" s="79">
        <f t="shared" si="7"/>
        <v>6.3779310344827582</v>
      </c>
      <c r="AC59" s="81"/>
      <c r="AD59" s="107"/>
      <c r="AE59">
        <v>0</v>
      </c>
      <c r="AF59">
        <f t="shared" si="103"/>
        <v>1.1000000000000001</v>
      </c>
      <c r="AG59">
        <f t="shared" si="8"/>
        <v>209.00000000000003</v>
      </c>
      <c r="AH59">
        <f t="shared" si="9"/>
        <v>26.376318986749588</v>
      </c>
      <c r="AI59">
        <f t="shared" si="10"/>
        <v>18.5</v>
      </c>
      <c r="AJ59">
        <v>20</v>
      </c>
      <c r="AK59">
        <v>454</v>
      </c>
      <c r="AL59">
        <f t="shared" si="11"/>
        <v>0.10675956621902567</v>
      </c>
      <c r="AM59">
        <f t="shared" si="12"/>
        <v>0.14145304313910784</v>
      </c>
      <c r="AN59">
        <f t="shared" si="13"/>
        <v>2.1243193375896675E-2</v>
      </c>
      <c r="AO59">
        <f t="shared" si="14"/>
        <v>1</v>
      </c>
      <c r="AP59">
        <f t="shared" si="15"/>
        <v>0.11316243451128627</v>
      </c>
      <c r="AQ59">
        <f t="shared" si="16"/>
        <v>4.9851292736249461E-3</v>
      </c>
      <c r="AR59">
        <f t="shared" si="17"/>
        <v>23.978471806135989</v>
      </c>
      <c r="AT59">
        <v>2</v>
      </c>
      <c r="AU59" s="79">
        <f>'Files B-HS'!AB59</f>
        <v>0</v>
      </c>
      <c r="AV59" s="179">
        <f t="shared" si="22"/>
        <v>122.474</v>
      </c>
      <c r="AW59" s="179">
        <f t="shared" si="23"/>
        <v>37.202000000000005</v>
      </c>
      <c r="AX59" s="179">
        <f t="shared" si="137"/>
        <v>159.67600000000002</v>
      </c>
      <c r="AY59" s="179"/>
      <c r="AZ59" s="179"/>
      <c r="BA59" s="179"/>
      <c r="BB59" s="187"/>
      <c r="BC59" s="179"/>
      <c r="BD59" s="179"/>
      <c r="BE59" s="187">
        <v>227.5</v>
      </c>
      <c r="BF59" s="179"/>
      <c r="BG59" s="179"/>
      <c r="BH59" s="179"/>
      <c r="BI59" s="189">
        <f t="shared" ref="BI59:BI61" si="167">2*MIN(BE58,BE60)</f>
        <v>263.60000000000002</v>
      </c>
      <c r="BJ59" s="76" t="str">
        <f t="shared" si="160"/>
        <v>OK</v>
      </c>
    </row>
    <row r="60" spans="1:63" x14ac:dyDescent="0.35">
      <c r="A60" s="228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69">
        <v>3.3279999999999998</v>
      </c>
      <c r="H60" s="10" t="s">
        <v>23</v>
      </c>
      <c r="I60" s="69">
        <v>3.3279999999999998</v>
      </c>
      <c r="J60" s="10"/>
      <c r="K60" s="10"/>
      <c r="L60" s="10">
        <f>'Files B'!L60</f>
        <v>57</v>
      </c>
      <c r="M60" s="32">
        <f t="shared" si="2"/>
        <v>5.9104959350844428</v>
      </c>
      <c r="N60" s="32">
        <f t="shared" si="3"/>
        <v>72.960000000000008</v>
      </c>
      <c r="O60" s="32">
        <f t="shared" si="4"/>
        <v>7.5654347969080868</v>
      </c>
      <c r="P60" s="11">
        <f t="shared" si="5"/>
        <v>0.43989540447300113</v>
      </c>
      <c r="Q60" s="37">
        <f t="shared" si="6"/>
        <v>0.43989540447300113</v>
      </c>
      <c r="R60" s="230"/>
      <c r="S60" s="231"/>
      <c r="T60" s="274"/>
      <c r="U60" s="120" t="s">
        <v>12</v>
      </c>
      <c r="V60" s="64" t="s">
        <v>134</v>
      </c>
      <c r="W60" s="69">
        <f t="shared" si="136"/>
        <v>3.3279999999999998</v>
      </c>
      <c r="X60" s="79">
        <f>W60+(W61+W59)/2</f>
        <v>21.997</v>
      </c>
      <c r="Y60" s="79">
        <f>O60+(O61+O59)/2</f>
        <v>27.011626026342526</v>
      </c>
      <c r="Z60" s="80">
        <f>X60/Y60</f>
        <v>0.81435304851873347</v>
      </c>
      <c r="AA60" s="141">
        <v>6</v>
      </c>
      <c r="AB60" s="79">
        <f t="shared" si="7"/>
        <v>19.133793103448276</v>
      </c>
      <c r="AC60" s="79">
        <f>X60+AB60+(AB59+AB61)/2</f>
        <v>44.319758620689655</v>
      </c>
      <c r="AD60" s="108">
        <f>AC60/Y60</f>
        <v>1.6407660382039841</v>
      </c>
      <c r="AE60">
        <v>1</v>
      </c>
      <c r="AF60">
        <f t="shared" si="103"/>
        <v>1.28</v>
      </c>
      <c r="AG60">
        <f t="shared" si="8"/>
        <v>72.960000000000008</v>
      </c>
      <c r="AH60">
        <f t="shared" si="9"/>
        <v>7.5654347969080868</v>
      </c>
      <c r="AI60">
        <f t="shared" si="10"/>
        <v>21.5</v>
      </c>
      <c r="AJ60">
        <v>20</v>
      </c>
      <c r="AK60">
        <v>454</v>
      </c>
      <c r="AL60">
        <f t="shared" si="11"/>
        <v>2.3713441777260057E-2</v>
      </c>
      <c r="AM60">
        <f t="shared" si="12"/>
        <v>3.0001846539896432E-2</v>
      </c>
      <c r="AN60">
        <f t="shared" si="13"/>
        <v>0.11315948612015272</v>
      </c>
      <c r="AO60">
        <f t="shared" si="14"/>
        <v>1</v>
      </c>
      <c r="AP60">
        <f t="shared" si="15"/>
        <v>2.4001477231917145E-2</v>
      </c>
      <c r="AQ60">
        <f t="shared" si="16"/>
        <v>1.0573337987628698E-3</v>
      </c>
      <c r="AR60">
        <f t="shared" si="17"/>
        <v>5.9104959350844428</v>
      </c>
      <c r="AT60">
        <v>6</v>
      </c>
      <c r="AU60" s="184">
        <f>'Files B-HS'!AB60</f>
        <v>0</v>
      </c>
      <c r="AV60" s="180">
        <f t="shared" si="22"/>
        <v>42.754560000000005</v>
      </c>
      <c r="AW60" s="180">
        <f t="shared" si="23"/>
        <v>12.986880000000001</v>
      </c>
      <c r="AX60" s="180">
        <f t="shared" si="137"/>
        <v>55.741440000000004</v>
      </c>
      <c r="AY60" s="180">
        <f t="shared" ref="AY60" si="168">N60+(N59+N61)/2</f>
        <v>228.61000000000004</v>
      </c>
      <c r="AZ60" s="180">
        <f t="shared" ref="AZ60" si="169">(AV60+AW60)+(AV61+AW61+AV59+AW59)/2</f>
        <v>174.65804</v>
      </c>
      <c r="BA60" s="185">
        <f t="shared" si="163"/>
        <v>1.3089005235602096</v>
      </c>
      <c r="BB60" s="187"/>
      <c r="BC60" s="180">
        <f t="shared" si="154"/>
        <v>0</v>
      </c>
      <c r="BD60" s="185">
        <f>BC60/$AZ60</f>
        <v>0</v>
      </c>
      <c r="BE60" s="187">
        <v>131.80000000000001</v>
      </c>
      <c r="BF60" s="180">
        <f t="shared" si="155"/>
        <v>299.14999999999998</v>
      </c>
      <c r="BG60" s="185">
        <f>BF60/$AY60</f>
        <v>1.308560430427365</v>
      </c>
      <c r="BH60" s="185">
        <f>BE60/$AY60</f>
        <v>0.57652771094877731</v>
      </c>
      <c r="BI60" s="188">
        <f t="shared" si="164"/>
        <v>83.823666666666682</v>
      </c>
      <c r="BJ60" s="76" t="str">
        <f t="shared" si="165"/>
        <v>OK</v>
      </c>
      <c r="BK60" s="190">
        <f t="shared" ref="BK60" si="170">(1.1*AY60-BE60)</f>
        <v>119.67100000000005</v>
      </c>
    </row>
    <row r="61" spans="1:63" ht="15" thickBot="1" x14ac:dyDescent="0.4">
      <c r="A61" s="229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101">
        <v>13.337999999999999</v>
      </c>
      <c r="H61" s="29" t="s">
        <v>151</v>
      </c>
      <c r="I61" s="101">
        <v>13.337999999999999</v>
      </c>
      <c r="J61" s="29"/>
      <c r="K61" s="29"/>
      <c r="L61" s="29">
        <f>'Files B'!L61</f>
        <v>93</v>
      </c>
      <c r="M61" s="35">
        <f t="shared" si="2"/>
        <v>11.378239520108444</v>
      </c>
      <c r="N61" s="35">
        <f t="shared" si="3"/>
        <v>102.30000000000001</v>
      </c>
      <c r="O61" s="35">
        <f t="shared" si="4"/>
        <v>12.51606347211929</v>
      </c>
      <c r="P61" s="30">
        <f t="shared" si="5"/>
        <v>1.0656705304916079</v>
      </c>
      <c r="Q61" s="56">
        <f t="shared" si="6"/>
        <v>1.0656705304916079</v>
      </c>
      <c r="R61" s="238"/>
      <c r="S61" s="239"/>
      <c r="T61" s="275"/>
      <c r="U61" s="127" t="s">
        <v>13</v>
      </c>
      <c r="V61" s="66" t="s">
        <v>134</v>
      </c>
      <c r="W61" s="101">
        <f t="shared" si="136"/>
        <v>13.337999999999999</v>
      </c>
      <c r="X61" s="109"/>
      <c r="Y61" s="109"/>
      <c r="Z61" s="116"/>
      <c r="AA61" s="144">
        <v>0</v>
      </c>
      <c r="AB61" s="109">
        <f t="shared" si="7"/>
        <v>0</v>
      </c>
      <c r="AC61" s="109"/>
      <c r="AD61" s="117"/>
      <c r="AE61">
        <v>0</v>
      </c>
      <c r="AF61">
        <f t="shared" si="103"/>
        <v>1.1000000000000001</v>
      </c>
      <c r="AG61">
        <f t="shared" si="8"/>
        <v>102.30000000000001</v>
      </c>
      <c r="AH61">
        <f t="shared" si="9"/>
        <v>12.51606347211929</v>
      </c>
      <c r="AI61">
        <f t="shared" si="10"/>
        <v>18.5</v>
      </c>
      <c r="AJ61">
        <v>20</v>
      </c>
      <c r="AK61">
        <v>454</v>
      </c>
      <c r="AL61">
        <f t="shared" si="11"/>
        <v>5.2255998201944147E-2</v>
      </c>
      <c r="AM61">
        <f t="shared" si="12"/>
        <v>6.7122151015192727E-2</v>
      </c>
      <c r="AN61">
        <f t="shared" si="13"/>
        <v>4.8643740137407014E-2</v>
      </c>
      <c r="AO61">
        <f t="shared" si="14"/>
        <v>1</v>
      </c>
      <c r="AP61">
        <f t="shared" si="15"/>
        <v>5.3697720812154182E-2</v>
      </c>
      <c r="AQ61">
        <f t="shared" si="16"/>
        <v>2.3655383617689069E-3</v>
      </c>
      <c r="AR61">
        <f t="shared" si="17"/>
        <v>11.378239520108444</v>
      </c>
      <c r="AT61">
        <v>0</v>
      </c>
      <c r="AU61" s="79">
        <f>'Files B-HS'!AB61</f>
        <v>0</v>
      </c>
      <c r="AV61" s="179">
        <f t="shared" si="22"/>
        <v>59.947800000000001</v>
      </c>
      <c r="AW61" s="179">
        <f t="shared" si="23"/>
        <v>18.209400000000002</v>
      </c>
      <c r="AX61" s="179">
        <f t="shared" si="137"/>
        <v>78.157200000000003</v>
      </c>
      <c r="AY61" s="179"/>
      <c r="AZ61" s="179"/>
      <c r="BA61" s="179"/>
      <c r="BB61" s="187"/>
      <c r="BC61" s="179"/>
      <c r="BD61" s="179"/>
      <c r="BE61" s="187">
        <v>107.2</v>
      </c>
      <c r="BF61" s="179"/>
      <c r="BG61" s="179"/>
      <c r="BH61" s="179"/>
      <c r="BI61" s="189">
        <f t="shared" si="167"/>
        <v>263.60000000000002</v>
      </c>
      <c r="BJ61" s="76" t="str">
        <f t="shared" si="160"/>
        <v>OK</v>
      </c>
    </row>
    <row r="62" spans="1:63" x14ac:dyDescent="0.35">
      <c r="AA62" s="145"/>
    </row>
    <row r="63" spans="1:63" x14ac:dyDescent="0.35">
      <c r="AA63" s="145"/>
    </row>
    <row r="64" spans="1:63" x14ac:dyDescent="0.35">
      <c r="AA64" s="145"/>
    </row>
  </sheetData>
  <mergeCells count="45">
    <mergeCell ref="T50:T61"/>
    <mergeCell ref="W2:X2"/>
    <mergeCell ref="T30:T38"/>
    <mergeCell ref="T40:T48"/>
    <mergeCell ref="AA2:AB2"/>
    <mergeCell ref="A30:A38"/>
    <mergeCell ref="AV2:AV3"/>
    <mergeCell ref="AW2:AW3"/>
    <mergeCell ref="AI2:AQ2"/>
    <mergeCell ref="AX2:AX3"/>
    <mergeCell ref="T4:T18"/>
    <mergeCell ref="T20:T28"/>
    <mergeCell ref="R19:S19"/>
    <mergeCell ref="A4:A18"/>
    <mergeCell ref="R4:S4"/>
    <mergeCell ref="A20:A28"/>
    <mergeCell ref="A50:A61"/>
    <mergeCell ref="R50:S54"/>
    <mergeCell ref="R57:S58"/>
    <mergeCell ref="R60:S61"/>
    <mergeCell ref="A40:A48"/>
    <mergeCell ref="AZ2:AZ3"/>
    <mergeCell ref="AY2:AY3"/>
    <mergeCell ref="C2:C3"/>
    <mergeCell ref="D2:D3"/>
    <mergeCell ref="E2:E3"/>
    <mergeCell ref="N2:N3"/>
    <mergeCell ref="O2:O3"/>
    <mergeCell ref="P2:P3"/>
    <mergeCell ref="Q2:Q3"/>
    <mergeCell ref="R2:R3"/>
    <mergeCell ref="S2:S3"/>
    <mergeCell ref="AU2:AU3"/>
    <mergeCell ref="F2:G2"/>
    <mergeCell ref="H2:I2"/>
    <mergeCell ref="J2:K2"/>
    <mergeCell ref="BF2:BF3"/>
    <mergeCell ref="BG2:BG3"/>
    <mergeCell ref="BH2:BH3"/>
    <mergeCell ref="BI2:BI3"/>
    <mergeCell ref="BA2:BA3"/>
    <mergeCell ref="BB2:BB3"/>
    <mergeCell ref="BC2:BC3"/>
    <mergeCell ref="BD2:BD3"/>
    <mergeCell ref="BE2:BE3"/>
  </mergeCells>
  <conditionalFormatting sqref="P4:R4 P5:Q61 R19:R20">
    <cfRule type="cellIs" dxfId="549" priority="95" operator="lessThan">
      <formula>1</formula>
    </cfRule>
  </conditionalFormatting>
  <conditionalFormatting sqref="R5">
    <cfRule type="cellIs" dxfId="548" priority="91" operator="lessThan">
      <formula>100</formula>
    </cfRule>
  </conditionalFormatting>
  <conditionalFormatting sqref="R7">
    <cfRule type="cellIs" dxfId="547" priority="3" operator="lessThan">
      <formula>100</formula>
    </cfRule>
  </conditionalFormatting>
  <conditionalFormatting sqref="R9">
    <cfRule type="cellIs" dxfId="546" priority="9" operator="lessThan">
      <formula>100</formula>
    </cfRule>
  </conditionalFormatting>
  <conditionalFormatting sqref="R11">
    <cfRule type="cellIs" dxfId="545" priority="2" operator="lessThan">
      <formula>100</formula>
    </cfRule>
  </conditionalFormatting>
  <conditionalFormatting sqref="R13">
    <cfRule type="cellIs" dxfId="544" priority="1" operator="lessThan">
      <formula>100</formula>
    </cfRule>
  </conditionalFormatting>
  <conditionalFormatting sqref="R17:R18">
    <cfRule type="cellIs" dxfId="543" priority="87" operator="lessThan">
      <formula>100</formula>
    </cfRule>
  </conditionalFormatting>
  <conditionalFormatting sqref="R26">
    <cfRule type="cellIs" dxfId="542" priority="6" operator="lessThan">
      <formula>1</formula>
    </cfRule>
  </conditionalFormatting>
  <conditionalFormatting sqref="R29:R30">
    <cfRule type="cellIs" dxfId="541" priority="82" operator="lessThan">
      <formula>1</formula>
    </cfRule>
  </conditionalFormatting>
  <conditionalFormatting sqref="R34:R36">
    <cfRule type="cellIs" dxfId="540" priority="5" operator="lessThan">
      <formula>1</formula>
    </cfRule>
  </conditionalFormatting>
  <conditionalFormatting sqref="R39:R40">
    <cfRule type="cellIs" dxfId="539" priority="93" operator="lessThan">
      <formula>1</formula>
    </cfRule>
  </conditionalFormatting>
  <conditionalFormatting sqref="R46">
    <cfRule type="cellIs" dxfId="538" priority="4" operator="lessThan">
      <formula>1</formula>
    </cfRule>
  </conditionalFormatting>
  <conditionalFormatting sqref="R49:R50">
    <cfRule type="cellIs" dxfId="537" priority="88" operator="lessThan">
      <formula>1</formula>
    </cfRule>
  </conditionalFormatting>
  <conditionalFormatting sqref="R55:R56">
    <cfRule type="cellIs" dxfId="536" priority="85" operator="lessThan">
      <formula>1</formula>
    </cfRule>
  </conditionalFormatting>
  <conditionalFormatting sqref="R59">
    <cfRule type="cellIs" dxfId="535" priority="84" operator="lessThan">
      <formula>1</formula>
    </cfRule>
  </conditionalFormatting>
  <conditionalFormatting sqref="R15:S15">
    <cfRule type="cellIs" dxfId="534" priority="7" operator="lessThan">
      <formula>100</formula>
    </cfRule>
  </conditionalFormatting>
  <conditionalFormatting sqref="S17">
    <cfRule type="cellIs" dxfId="533" priority="83" operator="lessThan">
      <formula>100</formula>
    </cfRule>
  </conditionalFormatting>
  <conditionalFormatting sqref="S30">
    <cfRule type="cellIs" dxfId="532" priority="81" operator="lessThan">
      <formula>1</formula>
    </cfRule>
  </conditionalFormatting>
  <conditionalFormatting sqref="S35">
    <cfRule type="cellIs" dxfId="531" priority="78" operator="lessThan">
      <formula>1</formula>
    </cfRule>
  </conditionalFormatting>
  <conditionalFormatting sqref="Z4">
    <cfRule type="cellIs" dxfId="530" priority="77" operator="lessThan">
      <formula>1</formula>
    </cfRule>
  </conditionalFormatting>
  <conditionalFormatting sqref="Z6">
    <cfRule type="cellIs" dxfId="529" priority="76" operator="lessThan">
      <formula>1</formula>
    </cfRule>
  </conditionalFormatting>
  <conditionalFormatting sqref="Z8">
    <cfRule type="cellIs" dxfId="528" priority="75" operator="lessThan">
      <formula>1</formula>
    </cfRule>
  </conditionalFormatting>
  <conditionalFormatting sqref="Z10">
    <cfRule type="cellIs" dxfId="527" priority="74" operator="lessThan">
      <formula>1</formula>
    </cfRule>
  </conditionalFormatting>
  <conditionalFormatting sqref="Z12">
    <cfRule type="cellIs" dxfId="526" priority="73" operator="lessThan">
      <formula>1</formula>
    </cfRule>
  </conditionalFormatting>
  <conditionalFormatting sqref="Z14">
    <cfRule type="cellIs" dxfId="525" priority="67" operator="lessThan">
      <formula>1</formula>
    </cfRule>
  </conditionalFormatting>
  <conditionalFormatting sqref="Z16">
    <cfRule type="cellIs" dxfId="524" priority="65" operator="lessThan">
      <formula>1</formula>
    </cfRule>
  </conditionalFormatting>
  <conditionalFormatting sqref="Z18">
    <cfRule type="cellIs" dxfId="523" priority="63" operator="lessThan">
      <formula>1</formula>
    </cfRule>
  </conditionalFormatting>
  <conditionalFormatting sqref="Z20">
    <cfRule type="cellIs" dxfId="522" priority="61" operator="lessThan">
      <formula>1</formula>
    </cfRule>
  </conditionalFormatting>
  <conditionalFormatting sqref="Z22">
    <cfRule type="cellIs" dxfId="521" priority="60" operator="lessThan">
      <formula>1</formula>
    </cfRule>
  </conditionalFormatting>
  <conditionalFormatting sqref="Z24">
    <cfRule type="cellIs" dxfId="520" priority="59" operator="lessThan">
      <formula>1</formula>
    </cfRule>
  </conditionalFormatting>
  <conditionalFormatting sqref="Z26">
    <cfRule type="cellIs" dxfId="519" priority="58" operator="lessThan">
      <formula>1</formula>
    </cfRule>
  </conditionalFormatting>
  <conditionalFormatting sqref="Z28">
    <cfRule type="cellIs" dxfId="518" priority="53" operator="lessThan">
      <formula>1</formula>
    </cfRule>
  </conditionalFormatting>
  <conditionalFormatting sqref="Z30">
    <cfRule type="cellIs" dxfId="517" priority="51" operator="lessThan">
      <formula>1</formula>
    </cfRule>
  </conditionalFormatting>
  <conditionalFormatting sqref="Z32">
    <cfRule type="cellIs" dxfId="516" priority="50" operator="lessThan">
      <formula>1</formula>
    </cfRule>
  </conditionalFormatting>
  <conditionalFormatting sqref="Z34">
    <cfRule type="cellIs" dxfId="515" priority="49" operator="lessThan">
      <formula>1</formula>
    </cfRule>
  </conditionalFormatting>
  <conditionalFormatting sqref="Z36">
    <cfRule type="cellIs" dxfId="514" priority="48" operator="lessThan">
      <formula>1</formula>
    </cfRule>
  </conditionalFormatting>
  <conditionalFormatting sqref="Z38">
    <cfRule type="cellIs" dxfId="513" priority="43" operator="lessThan">
      <formula>1</formula>
    </cfRule>
  </conditionalFormatting>
  <conditionalFormatting sqref="Z40">
    <cfRule type="cellIs" dxfId="512" priority="41" operator="lessThan">
      <formula>1</formula>
    </cfRule>
  </conditionalFormatting>
  <conditionalFormatting sqref="Z42">
    <cfRule type="cellIs" dxfId="511" priority="40" operator="lessThan">
      <formula>1</formula>
    </cfRule>
  </conditionalFormatting>
  <conditionalFormatting sqref="Z44">
    <cfRule type="cellIs" dxfId="510" priority="39" operator="lessThan">
      <formula>1</formula>
    </cfRule>
  </conditionalFormatting>
  <conditionalFormatting sqref="Z46">
    <cfRule type="cellIs" dxfId="509" priority="38" operator="lessThan">
      <formula>1</formula>
    </cfRule>
  </conditionalFormatting>
  <conditionalFormatting sqref="Z48">
    <cfRule type="cellIs" dxfId="508" priority="33" operator="lessThan">
      <formula>1</formula>
    </cfRule>
  </conditionalFormatting>
  <conditionalFormatting sqref="Z50">
    <cfRule type="cellIs" dxfId="507" priority="23" operator="lessThan">
      <formula>1</formula>
    </cfRule>
  </conditionalFormatting>
  <conditionalFormatting sqref="Z52">
    <cfRule type="cellIs" dxfId="506" priority="22" operator="lessThan">
      <formula>1</formula>
    </cfRule>
  </conditionalFormatting>
  <conditionalFormatting sqref="Z54">
    <cfRule type="cellIs" dxfId="505" priority="21" operator="lessThan">
      <formula>1</formula>
    </cfRule>
  </conditionalFormatting>
  <conditionalFormatting sqref="Z56">
    <cfRule type="cellIs" dxfId="504" priority="20" operator="lessThan">
      <formula>1</formula>
    </cfRule>
  </conditionalFormatting>
  <conditionalFormatting sqref="Z58">
    <cfRule type="cellIs" dxfId="503" priority="19" operator="lessThan">
      <formula>1</formula>
    </cfRule>
  </conditionalFormatting>
  <conditionalFormatting sqref="Z60">
    <cfRule type="cellIs" dxfId="502" priority="13" operator="lessThan">
      <formula>1</formula>
    </cfRule>
  </conditionalFormatting>
  <conditionalFormatting sqref="AD4">
    <cfRule type="cellIs" dxfId="501" priority="71" operator="lessThan">
      <formula>1</formula>
    </cfRule>
  </conditionalFormatting>
  <conditionalFormatting sqref="AD6">
    <cfRule type="cellIs" dxfId="500" priority="72" operator="lessThan">
      <formula>1</formula>
    </cfRule>
  </conditionalFormatting>
  <conditionalFormatting sqref="AD8">
    <cfRule type="cellIs" dxfId="499" priority="70" operator="lessThan">
      <formula>1</formula>
    </cfRule>
  </conditionalFormatting>
  <conditionalFormatting sqref="AD10">
    <cfRule type="cellIs" dxfId="498" priority="69" operator="lessThan">
      <formula>1</formula>
    </cfRule>
  </conditionalFormatting>
  <conditionalFormatting sqref="AD12">
    <cfRule type="cellIs" dxfId="497" priority="68" operator="lessThan">
      <formula>1</formula>
    </cfRule>
  </conditionalFormatting>
  <conditionalFormatting sqref="AD14">
    <cfRule type="cellIs" dxfId="496" priority="66" operator="lessThan">
      <formula>1</formula>
    </cfRule>
  </conditionalFormatting>
  <conditionalFormatting sqref="AD16">
    <cfRule type="cellIs" dxfId="495" priority="64" operator="lessThan">
      <formula>1</formula>
    </cfRule>
  </conditionalFormatting>
  <conditionalFormatting sqref="AD18">
    <cfRule type="cellIs" dxfId="494" priority="62" operator="lessThan">
      <formula>1</formula>
    </cfRule>
  </conditionalFormatting>
  <conditionalFormatting sqref="AD20">
    <cfRule type="cellIs" dxfId="493" priority="56" operator="lessThan">
      <formula>1</formula>
    </cfRule>
  </conditionalFormatting>
  <conditionalFormatting sqref="AD22">
    <cfRule type="cellIs" dxfId="492" priority="57" operator="lessThan">
      <formula>1</formula>
    </cfRule>
  </conditionalFormatting>
  <conditionalFormatting sqref="AD24">
    <cfRule type="cellIs" dxfId="491" priority="55" operator="lessThan">
      <formula>1</formula>
    </cfRule>
  </conditionalFormatting>
  <conditionalFormatting sqref="AD26">
    <cfRule type="cellIs" dxfId="490" priority="54" operator="lessThan">
      <formula>1</formula>
    </cfRule>
  </conditionalFormatting>
  <conditionalFormatting sqref="AD28">
    <cfRule type="cellIs" dxfId="489" priority="52" operator="lessThan">
      <formula>1</formula>
    </cfRule>
  </conditionalFormatting>
  <conditionalFormatting sqref="AD30">
    <cfRule type="cellIs" dxfId="488" priority="46" operator="lessThan">
      <formula>1</formula>
    </cfRule>
  </conditionalFormatting>
  <conditionalFormatting sqref="AD32">
    <cfRule type="cellIs" dxfId="487" priority="47" operator="lessThan">
      <formula>1</formula>
    </cfRule>
  </conditionalFormatting>
  <conditionalFormatting sqref="AD34">
    <cfRule type="cellIs" dxfId="486" priority="45" operator="lessThan">
      <formula>1</formula>
    </cfRule>
  </conditionalFormatting>
  <conditionalFormatting sqref="AD36">
    <cfRule type="cellIs" dxfId="485" priority="44" operator="lessThan">
      <formula>1</formula>
    </cfRule>
  </conditionalFormatting>
  <conditionalFormatting sqref="AD38">
    <cfRule type="cellIs" dxfId="484" priority="42" operator="lessThan">
      <formula>1</formula>
    </cfRule>
  </conditionalFormatting>
  <conditionalFormatting sqref="AD40">
    <cfRule type="cellIs" dxfId="483" priority="36" operator="lessThan">
      <formula>1</formula>
    </cfRule>
  </conditionalFormatting>
  <conditionalFormatting sqref="AD42">
    <cfRule type="cellIs" dxfId="482" priority="37" operator="lessThan">
      <formula>1</formula>
    </cfRule>
  </conditionalFormatting>
  <conditionalFormatting sqref="AD44">
    <cfRule type="cellIs" dxfId="481" priority="35" operator="lessThan">
      <formula>1</formula>
    </cfRule>
  </conditionalFormatting>
  <conditionalFormatting sqref="AD46">
    <cfRule type="cellIs" dxfId="480" priority="34" operator="lessThan">
      <formula>1</formula>
    </cfRule>
  </conditionalFormatting>
  <conditionalFormatting sqref="AD48">
    <cfRule type="cellIs" dxfId="479" priority="32" operator="lessThan">
      <formula>1</formula>
    </cfRule>
  </conditionalFormatting>
  <conditionalFormatting sqref="AD50">
    <cfRule type="cellIs" dxfId="478" priority="17" operator="lessThan">
      <formula>1</formula>
    </cfRule>
  </conditionalFormatting>
  <conditionalFormatting sqref="AD52">
    <cfRule type="cellIs" dxfId="477" priority="18" operator="lessThan">
      <formula>1</formula>
    </cfRule>
  </conditionalFormatting>
  <conditionalFormatting sqref="AD54">
    <cfRule type="cellIs" dxfId="476" priority="16" operator="lessThan">
      <formula>1</formula>
    </cfRule>
  </conditionalFormatting>
  <conditionalFormatting sqref="AD56">
    <cfRule type="cellIs" dxfId="475" priority="15" operator="lessThan">
      <formula>1</formula>
    </cfRule>
  </conditionalFormatting>
  <conditionalFormatting sqref="AD58">
    <cfRule type="cellIs" dxfId="474" priority="14" operator="lessThan">
      <formula>1</formula>
    </cfRule>
  </conditionalFormatting>
  <conditionalFormatting sqref="AD60">
    <cfRule type="cellIs" dxfId="473" priority="12" operator="lessThan">
      <formula>1</formula>
    </cfRule>
  </conditionalFormatting>
  <dataValidations disablePrompts="1" count="1">
    <dataValidation type="list" allowBlank="1" showInputMessage="1" showErrorMessage="1" sqref="V4:V18 V20:V28 V30:V38 V40:V48 V50:V61" xr:uid="{045B1C97-D60C-448C-82D7-B19FB4BCE243}">
      <formula1>"0,A,place"</formula1>
    </dataValidation>
  </dataValidations>
  <pageMargins left="0.17" right="0.17" top="0.75" bottom="0.75" header="0.3" footer="0.3"/>
  <pageSetup paperSize="8" scale="5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B672-92C3-417D-BF54-52E32D8C90B6}">
  <sheetPr codeName="Feuil5">
    <tabColor rgb="FF00B0F0"/>
    <pageSetUpPr fitToPage="1"/>
  </sheetPr>
  <dimension ref="A1:AR65"/>
  <sheetViews>
    <sheetView zoomScaleNormal="100" zoomScaleSheetLayoutView="80" workbookViewId="0">
      <selection activeCell="R5" sqref="R5"/>
    </sheetView>
  </sheetViews>
  <sheetFormatPr baseColWidth="10" defaultRowHeight="14.5" outlineLevelCol="1" x14ac:dyDescent="0.35"/>
  <cols>
    <col min="1" max="1" width="8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24.36328125" style="6" hidden="1" customWidth="1" outlineLevel="1"/>
    <col min="7" max="7" width="12.54296875" style="6" hidden="1" customWidth="1" outlineLevel="1"/>
    <col min="8" max="8" width="24.36328125" style="6" bestFit="1" customWidth="1" collapsed="1"/>
    <col min="9" max="9" width="12.54296875" style="6" bestFit="1" customWidth="1"/>
    <col min="10" max="10" width="19.6328125" style="6" bestFit="1" customWidth="1"/>
    <col min="11" max="11" width="12.54296875" style="6" bestFit="1" customWidth="1"/>
    <col min="12" max="12" width="38.6328125" style="6" hidden="1" customWidth="1"/>
    <col min="13" max="13" width="15.90625" style="6" hidden="1" customWidth="1"/>
    <col min="14" max="14" width="13.90625" style="6" customWidth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1" width="8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5" bestFit="1" customWidth="1"/>
    <col min="29" max="30" width="5.453125" bestFit="1" customWidth="1"/>
    <col min="31" max="44" width="11.453125" hidden="1" customWidth="1"/>
  </cols>
  <sheetData>
    <row r="1" spans="1:44" ht="15" thickBot="1" x14ac:dyDescent="0.4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</row>
    <row r="2" spans="1:44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2" t="s">
        <v>82</v>
      </c>
      <c r="U2" s="45">
        <v>0.72</v>
      </c>
      <c r="V2" s="112" t="s">
        <v>133</v>
      </c>
      <c r="W2" s="272" t="s">
        <v>132</v>
      </c>
      <c r="X2" s="272"/>
      <c r="Y2" s="113" t="s">
        <v>124</v>
      </c>
      <c r="Z2" s="114"/>
      <c r="AA2" s="249" t="s">
        <v>130</v>
      </c>
      <c r="AB2" s="250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</row>
    <row r="3" spans="1:44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54"/>
      <c r="O3" s="254"/>
      <c r="P3" s="254"/>
      <c r="Q3" s="267"/>
      <c r="R3" s="269"/>
      <c r="S3" s="271"/>
      <c r="T3" s="53" t="s">
        <v>83</v>
      </c>
      <c r="U3" s="46">
        <v>0.72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5">
      <c r="A4" s="208" t="s">
        <v>0</v>
      </c>
      <c r="B4" s="62" t="s">
        <v>2</v>
      </c>
      <c r="C4" s="12">
        <v>2.2000000000000002</v>
      </c>
      <c r="D4" s="12">
        <v>26</v>
      </c>
      <c r="E4" s="83">
        <v>3</v>
      </c>
      <c r="F4" s="62" t="s">
        <v>23</v>
      </c>
      <c r="G4" s="93">
        <v>5.6539999999999999</v>
      </c>
      <c r="H4" s="62" t="s">
        <v>23</v>
      </c>
      <c r="I4" s="93">
        <v>5.6539999999999999</v>
      </c>
      <c r="J4" s="62" t="s">
        <v>24</v>
      </c>
      <c r="K4" s="99" t="s">
        <v>24</v>
      </c>
      <c r="L4" s="12">
        <f>'Files A'!L4</f>
        <v>39</v>
      </c>
      <c r="M4" s="31">
        <f>AR4</f>
        <v>3.8519359647012861</v>
      </c>
      <c r="N4" s="12">
        <f>AG4</f>
        <v>28.08</v>
      </c>
      <c r="O4" s="31">
        <f>AH4</f>
        <v>2.7733938945849257</v>
      </c>
      <c r="P4" s="13">
        <f>G4/O4</f>
        <v>2.0386574049360537</v>
      </c>
      <c r="Q4" s="25">
        <f>I4/O4</f>
        <v>2.0386574049360537</v>
      </c>
      <c r="R4" s="246"/>
      <c r="S4" s="214"/>
      <c r="T4" s="258" t="s">
        <v>0</v>
      </c>
      <c r="U4" s="134" t="s">
        <v>2</v>
      </c>
      <c r="V4" s="62" t="s">
        <v>134</v>
      </c>
      <c r="W4" s="54">
        <f>IF(V4=0,G4,IF(V4="A",I4,K4))</f>
        <v>5.6539999999999999</v>
      </c>
      <c r="X4" s="104">
        <f>W4+W5/2</f>
        <v>11.297000000000001</v>
      </c>
      <c r="Y4" s="104">
        <f>O4+O5/2</f>
        <v>9.598897646613084</v>
      </c>
      <c r="Z4" s="105">
        <f>X4/Y4</f>
        <v>1.176905975655036</v>
      </c>
      <c r="AA4" s="140">
        <v>0</v>
      </c>
      <c r="AB4" s="104">
        <f>AA4*$AB$1</f>
        <v>0</v>
      </c>
      <c r="AC4" s="104">
        <f>X4+AB4+AB5/2</f>
        <v>14.375946206896552</v>
      </c>
      <c r="AD4" s="106">
        <f>AC4/Y4</f>
        <v>1.4976663713013987</v>
      </c>
      <c r="AE4">
        <v>1</v>
      </c>
      <c r="AF4">
        <f t="shared" ref="AF4:AF35" si="0">IF(AE4=0,U$3,U$2)</f>
        <v>0.72</v>
      </c>
      <c r="AG4">
        <f>L4*AF4</f>
        <v>28.08</v>
      </c>
      <c r="AH4">
        <f>M4*AF4</f>
        <v>2.7733938945849257</v>
      </c>
      <c r="AI4">
        <f>D4-E4-0.5</f>
        <v>22.5</v>
      </c>
      <c r="AJ4">
        <v>20</v>
      </c>
      <c r="AK4">
        <v>454</v>
      </c>
      <c r="AL4">
        <f>L4*10/(C4*AI4*AI4*AJ4)</f>
        <v>1.7508417508417504E-2</v>
      </c>
      <c r="AM4">
        <f>1.25*(1-SQRT(1-2*AL4))</f>
        <v>2.208054201987858E-2</v>
      </c>
      <c r="AN4">
        <f>(1-AM4)/AM4*0.0035</f>
        <v>0.15501060163509728</v>
      </c>
      <c r="AO4">
        <f>MIN(AN4/(AK4/200000),1)</f>
        <v>1</v>
      </c>
      <c r="AP4">
        <f>0.8*AM4/AO4</f>
        <v>1.7664433615902864E-2</v>
      </c>
      <c r="AQ4">
        <f>AP4*(AJ4/AK4)</f>
        <v>7.7816888175783546E-4</v>
      </c>
      <c r="AR4">
        <f>AQ4*(AI4/100)*C4*10000</f>
        <v>3.8519359647012861</v>
      </c>
    </row>
    <row r="5" spans="1:44" x14ac:dyDescent="0.35">
      <c r="A5" s="209"/>
      <c r="B5" s="63" t="s">
        <v>3</v>
      </c>
      <c r="C5" s="16">
        <v>2.2000000000000002</v>
      </c>
      <c r="D5" s="16">
        <v>25</v>
      </c>
      <c r="E5" s="196">
        <v>9</v>
      </c>
      <c r="F5" s="94" t="s">
        <v>79</v>
      </c>
      <c r="G5" s="95">
        <v>18.899999999999999</v>
      </c>
      <c r="H5" s="94" t="s">
        <v>79</v>
      </c>
      <c r="I5" s="95">
        <v>18.899999999999999</v>
      </c>
      <c r="J5" s="63" t="s">
        <v>30</v>
      </c>
      <c r="K5" s="95">
        <v>11.286</v>
      </c>
      <c r="L5" s="16">
        <f>'Files A'!L5</f>
        <v>125</v>
      </c>
      <c r="M5" s="34">
        <f t="shared" ref="M5:M65" si="1">AR5</f>
        <v>18.959732644522663</v>
      </c>
      <c r="N5" s="16">
        <f t="shared" ref="N5:O20" si="2">AG5</f>
        <v>90</v>
      </c>
      <c r="O5" s="34">
        <f t="shared" si="2"/>
        <v>13.651007504056317</v>
      </c>
      <c r="P5" s="17">
        <f t="shared" ref="P5:P65" si="3">G5/O5</f>
        <v>1.3845131939444011</v>
      </c>
      <c r="Q5" s="40">
        <f t="shared" ref="Q5:Q65" si="4">I5/O5</f>
        <v>1.3845131939444011</v>
      </c>
      <c r="R5" s="36">
        <f>K5/O5</f>
        <v>0.82675216438394239</v>
      </c>
      <c r="S5" s="40" t="s">
        <v>62</v>
      </c>
      <c r="T5" s="259"/>
      <c r="U5" s="135" t="s">
        <v>3</v>
      </c>
      <c r="V5" s="63" t="s">
        <v>135</v>
      </c>
      <c r="W5" s="68">
        <f t="shared" ref="W5:W65" si="5">IF(V5=0,G5,IF(V5="A",I5,K5))</f>
        <v>11.286</v>
      </c>
      <c r="X5" s="81"/>
      <c r="Y5" s="81"/>
      <c r="Z5" s="81"/>
      <c r="AA5" s="141">
        <f>2*0.9655</f>
        <v>1.931</v>
      </c>
      <c r="AB5" s="79">
        <f t="shared" ref="AB5:AB8" si="6">AA5*$AB$1</f>
        <v>6.1578924137931033</v>
      </c>
      <c r="AC5" s="81"/>
      <c r="AD5" s="107"/>
      <c r="AE5">
        <v>0</v>
      </c>
      <c r="AF5">
        <f t="shared" si="0"/>
        <v>0.72</v>
      </c>
      <c r="AG5">
        <f t="shared" ref="AG5:AG65" si="7">L5*AF5</f>
        <v>90</v>
      </c>
      <c r="AH5">
        <f t="shared" ref="AH5:AH65" si="8">M5*AF5</f>
        <v>13.651007504056317</v>
      </c>
      <c r="AI5">
        <f>D5-E5-0.5</f>
        <v>15.5</v>
      </c>
      <c r="AJ5">
        <v>20</v>
      </c>
      <c r="AK5">
        <v>454</v>
      </c>
      <c r="AL5">
        <f>L5*10/(C5*AI5*AI5*AJ5)</f>
        <v>0.11824803708258441</v>
      </c>
      <c r="AM5">
        <f>1.25*(1-SQRT(1-2*AL5))</f>
        <v>0.15776610375024355</v>
      </c>
      <c r="AN5">
        <f>(1-AM5)/AM5*0.0035</f>
        <v>1.868474004746154E-2</v>
      </c>
      <c r="AO5">
        <f>MIN(AN5/(AK5/200000),1)</f>
        <v>1</v>
      </c>
      <c r="AP5">
        <f>0.8*AM5/AO5</f>
        <v>0.12621288300019484</v>
      </c>
      <c r="AQ5">
        <f>AP5*(AJ5/AK5)</f>
        <v>5.5600388986869979E-3</v>
      </c>
      <c r="AR5">
        <f>AQ5*(AI5/100)*C5*10000</f>
        <v>18.959732644522663</v>
      </c>
    </row>
    <row r="6" spans="1:44" x14ac:dyDescent="0.35">
      <c r="A6" s="209"/>
      <c r="B6" s="64" t="s">
        <v>4</v>
      </c>
      <c r="C6" s="10">
        <v>2.2000000000000002</v>
      </c>
      <c r="D6" s="10">
        <v>23.5</v>
      </c>
      <c r="E6" s="85">
        <v>3</v>
      </c>
      <c r="F6" s="64" t="s">
        <v>29</v>
      </c>
      <c r="G6" s="96">
        <v>8.4700000000000006</v>
      </c>
      <c r="H6" s="64" t="s">
        <v>29</v>
      </c>
      <c r="I6" s="96">
        <v>8.4700000000000006</v>
      </c>
      <c r="J6" s="64" t="s">
        <v>24</v>
      </c>
      <c r="K6" s="27" t="s">
        <v>24</v>
      </c>
      <c r="L6" s="10">
        <f>'Files A'!L6</f>
        <v>41</v>
      </c>
      <c r="M6" s="32">
        <f t="shared" si="1"/>
        <v>4.5692749580759191</v>
      </c>
      <c r="N6" s="10">
        <f t="shared" si="2"/>
        <v>29.52</v>
      </c>
      <c r="O6" s="32">
        <f t="shared" si="2"/>
        <v>3.2898779698146616</v>
      </c>
      <c r="P6" s="11">
        <f t="shared" si="3"/>
        <v>2.5745635788664725</v>
      </c>
      <c r="Q6" s="37">
        <f t="shared" si="4"/>
        <v>2.5745635788664725</v>
      </c>
      <c r="R6" s="247"/>
      <c r="S6" s="216"/>
      <c r="T6" s="259"/>
      <c r="U6" s="136" t="s">
        <v>4</v>
      </c>
      <c r="V6" s="64" t="s">
        <v>134</v>
      </c>
      <c r="W6" s="69">
        <f t="shared" si="5"/>
        <v>8.4700000000000006</v>
      </c>
      <c r="X6" s="79">
        <f>W6+(W7+W5)/2</f>
        <v>19.756</v>
      </c>
      <c r="Y6" s="79">
        <f>O6+(O7+O5)/2</f>
        <v>14.095709852342797</v>
      </c>
      <c r="Z6" s="80">
        <f>X6/Y6</f>
        <v>1.4015611989002759</v>
      </c>
      <c r="AA6" s="141">
        <v>0</v>
      </c>
      <c r="AB6" s="79">
        <f t="shared" si="6"/>
        <v>0</v>
      </c>
      <c r="AC6" s="79">
        <f>X6+AB6+(AB5+AB7)/2</f>
        <v>22.834946206896554</v>
      </c>
      <c r="AD6" s="108">
        <f>AC6/Y6</f>
        <v>1.6199926393278619</v>
      </c>
      <c r="AE6">
        <v>1</v>
      </c>
      <c r="AF6">
        <f t="shared" si="0"/>
        <v>0.72</v>
      </c>
      <c r="AG6">
        <f t="shared" si="7"/>
        <v>29.52</v>
      </c>
      <c r="AH6">
        <f t="shared" si="8"/>
        <v>3.2898779698146616</v>
      </c>
      <c r="AI6">
        <f>D6-E6-0.5</f>
        <v>20</v>
      </c>
      <c r="AJ6">
        <v>20</v>
      </c>
      <c r="AK6">
        <v>454</v>
      </c>
      <c r="AL6">
        <f>L6*10/(C6*AI6*AI6*AJ6)</f>
        <v>2.3295454545454546E-2</v>
      </c>
      <c r="AM6">
        <f>1.25*(1-SQRT(1-2*AL6))</f>
        <v>2.9466631121682768E-2</v>
      </c>
      <c r="AN6">
        <f>(1-AM6)/AM6*0.0035</f>
        <v>0.11527842382275437</v>
      </c>
      <c r="AO6">
        <f>MIN(AN6/(AK6/200000),1)</f>
        <v>1</v>
      </c>
      <c r="AP6">
        <f>0.8*AM6/AO6</f>
        <v>2.3573304897346214E-2</v>
      </c>
      <c r="AQ6">
        <f>AP6*(AJ6/AK6)</f>
        <v>1.0384715813808905E-3</v>
      </c>
      <c r="AR6">
        <f>AQ6*(AI6/100)*C6*10000</f>
        <v>4.5692749580759191</v>
      </c>
    </row>
    <row r="7" spans="1:44" ht="15" thickBot="1" x14ac:dyDescent="0.4">
      <c r="A7" s="210"/>
      <c r="B7" s="63" t="s">
        <v>5</v>
      </c>
      <c r="C7" s="16">
        <v>2.2000000000000002</v>
      </c>
      <c r="D7" s="16">
        <v>22</v>
      </c>
      <c r="E7" s="84">
        <v>3</v>
      </c>
      <c r="F7" s="63" t="s">
        <v>30</v>
      </c>
      <c r="G7" s="95">
        <v>11.286</v>
      </c>
      <c r="H7" s="63" t="s">
        <v>30</v>
      </c>
      <c r="I7" s="95">
        <v>11.286</v>
      </c>
      <c r="J7" s="63" t="s">
        <v>24</v>
      </c>
      <c r="K7" s="49" t="s">
        <v>24</v>
      </c>
      <c r="L7" s="16">
        <f>'Files A'!L7</f>
        <v>90</v>
      </c>
      <c r="M7" s="34">
        <f t="shared" si="1"/>
        <v>11.056467029166607</v>
      </c>
      <c r="N7" s="16">
        <f t="shared" si="2"/>
        <v>64.8</v>
      </c>
      <c r="O7" s="34">
        <f t="shared" si="2"/>
        <v>7.960656260999956</v>
      </c>
      <c r="P7" s="17">
        <f t="shared" si="3"/>
        <v>1.417722312077615</v>
      </c>
      <c r="Q7" s="40">
        <f t="shared" si="4"/>
        <v>1.417722312077615</v>
      </c>
      <c r="R7" s="248"/>
      <c r="S7" s="218"/>
      <c r="T7" s="260"/>
      <c r="U7" s="135" t="s">
        <v>5</v>
      </c>
      <c r="V7" s="63" t="s">
        <v>134</v>
      </c>
      <c r="W7" s="68">
        <f t="shared" si="5"/>
        <v>11.286</v>
      </c>
      <c r="X7" s="81"/>
      <c r="Y7" s="81"/>
      <c r="Z7" s="81"/>
      <c r="AA7" s="141">
        <v>0</v>
      </c>
      <c r="AB7" s="79">
        <f t="shared" si="6"/>
        <v>0</v>
      </c>
      <c r="AC7" s="81"/>
      <c r="AD7" s="107"/>
      <c r="AE7">
        <v>0</v>
      </c>
      <c r="AF7">
        <f t="shared" si="0"/>
        <v>0.72</v>
      </c>
      <c r="AG7">
        <f t="shared" si="7"/>
        <v>64.8</v>
      </c>
      <c r="AH7">
        <f t="shared" si="8"/>
        <v>7.960656260999956</v>
      </c>
      <c r="AI7">
        <f t="shared" ref="AI7:AI65" si="9">D7-E7-0.5</f>
        <v>18.5</v>
      </c>
      <c r="AJ7">
        <v>20</v>
      </c>
      <c r="AK7">
        <v>454</v>
      </c>
      <c r="AL7">
        <f t="shared" ref="AL7:AL65" si="10">L7*10/(C7*AI7*AI7*AJ7)</f>
        <v>5.9764924629789495E-2</v>
      </c>
      <c r="AM7">
        <f t="shared" ref="AM7:AM65" si="11">1.25*(1-SQRT(1-2*AL7))</f>
        <v>7.7082862887617315E-2</v>
      </c>
      <c r="AN7">
        <f t="shared" ref="AN7:AN65" si="12">(1-AM7)/AM7*0.0035</f>
        <v>4.1905682519898263E-2</v>
      </c>
      <c r="AO7">
        <f t="shared" ref="AO7:AO65" si="13">MIN(AN7/(AK7/200000),1)</f>
        <v>1</v>
      </c>
      <c r="AP7">
        <f t="shared" ref="AP7:AP65" si="14">0.8*AM7/AO7</f>
        <v>6.1666290310093852E-2</v>
      </c>
      <c r="AQ7">
        <f t="shared" ref="AQ7:AQ65" si="15">AP7*(AJ7/AK7)</f>
        <v>2.7165766656429011E-3</v>
      </c>
      <c r="AR7">
        <f t="shared" ref="AR7:AR65" si="16">AQ7*(AI7/100)*C7*10000</f>
        <v>11.056467029166607</v>
      </c>
    </row>
    <row r="8" spans="1:44" s="44" customFormat="1" ht="15" thickBot="1" x14ac:dyDescent="0.4">
      <c r="A8" s="43"/>
      <c r="B8" s="65"/>
      <c r="C8" s="57"/>
      <c r="D8" s="57"/>
      <c r="E8" s="86"/>
      <c r="F8" s="65"/>
      <c r="G8" s="97"/>
      <c r="H8" s="65"/>
      <c r="I8" s="97"/>
      <c r="J8" s="65"/>
      <c r="K8" s="61"/>
      <c r="L8" s="57">
        <f>'Files A'!L8</f>
        <v>0</v>
      </c>
      <c r="M8" s="58" t="e">
        <f t="shared" si="1"/>
        <v>#DIV/0!</v>
      </c>
      <c r="N8" s="57"/>
      <c r="O8" s="58" t="e">
        <f t="shared" si="2"/>
        <v>#DIV/0!</v>
      </c>
      <c r="P8" s="59" t="e">
        <f t="shared" si="3"/>
        <v>#DIV/0!</v>
      </c>
      <c r="Q8" s="60" t="e">
        <f t="shared" si="4"/>
        <v>#DIV/0!</v>
      </c>
      <c r="R8" s="257"/>
      <c r="S8" s="222"/>
      <c r="T8" s="133"/>
      <c r="U8" s="137"/>
      <c r="V8" s="65">
        <v>0</v>
      </c>
      <c r="W8" s="70">
        <f t="shared" si="5"/>
        <v>0</v>
      </c>
      <c r="X8" s="82"/>
      <c r="Y8" s="82"/>
      <c r="Z8" s="82"/>
      <c r="AA8" s="142">
        <v>0</v>
      </c>
      <c r="AB8" s="82">
        <f t="shared" si="6"/>
        <v>0</v>
      </c>
      <c r="AC8" s="82"/>
      <c r="AD8" s="51"/>
      <c r="AE8"/>
      <c r="AF8">
        <f t="shared" si="0"/>
        <v>0.72</v>
      </c>
      <c r="AG8">
        <f t="shared" si="7"/>
        <v>0</v>
      </c>
      <c r="AH8" t="e">
        <f t="shared" si="8"/>
        <v>#DIV/0!</v>
      </c>
      <c r="AI8">
        <f t="shared" si="9"/>
        <v>-0.5</v>
      </c>
      <c r="AJ8">
        <v>20</v>
      </c>
      <c r="AK8">
        <v>454</v>
      </c>
      <c r="AL8" t="e">
        <f t="shared" si="10"/>
        <v>#DIV/0!</v>
      </c>
      <c r="AM8" t="e">
        <f t="shared" si="11"/>
        <v>#DIV/0!</v>
      </c>
      <c r="AN8" t="e">
        <f t="shared" si="12"/>
        <v>#DIV/0!</v>
      </c>
      <c r="AO8" t="e">
        <f t="shared" si="13"/>
        <v>#DIV/0!</v>
      </c>
      <c r="AP8" t="e">
        <f t="shared" si="14"/>
        <v>#DIV/0!</v>
      </c>
      <c r="AQ8" t="e">
        <f t="shared" si="15"/>
        <v>#DIV/0!</v>
      </c>
      <c r="AR8" t="e">
        <f t="shared" si="16"/>
        <v>#DIV/0!</v>
      </c>
    </row>
    <row r="9" spans="1:44" x14ac:dyDescent="0.35">
      <c r="A9" s="208" t="s">
        <v>1</v>
      </c>
      <c r="B9" s="64" t="s">
        <v>2</v>
      </c>
      <c r="C9" s="10">
        <v>2.2000000000000002</v>
      </c>
      <c r="D9" s="10">
        <v>26</v>
      </c>
      <c r="E9" s="85">
        <v>3</v>
      </c>
      <c r="F9" s="64" t="s">
        <v>23</v>
      </c>
      <c r="G9" s="96">
        <v>5.6539999999999999</v>
      </c>
      <c r="H9" s="64" t="s">
        <v>23</v>
      </c>
      <c r="I9" s="96">
        <v>5.6539999999999999</v>
      </c>
      <c r="J9" s="64" t="s">
        <v>24</v>
      </c>
      <c r="K9" s="27" t="s">
        <v>24</v>
      </c>
      <c r="L9" s="10">
        <f>'Files A'!L9</f>
        <v>40</v>
      </c>
      <c r="M9" s="32">
        <f t="shared" si="1"/>
        <v>3.9516147686299634</v>
      </c>
      <c r="N9" s="10">
        <f>AG9</f>
        <v>28.799999999999997</v>
      </c>
      <c r="O9" s="32">
        <f t="shared" si="2"/>
        <v>2.8451626334135733</v>
      </c>
      <c r="P9" s="11">
        <f t="shared" si="3"/>
        <v>1.98723262199477</v>
      </c>
      <c r="Q9" s="37">
        <f t="shared" si="4"/>
        <v>1.98723262199477</v>
      </c>
      <c r="R9" s="161"/>
      <c r="S9" s="154"/>
      <c r="T9" s="258" t="s">
        <v>1</v>
      </c>
      <c r="U9" s="136" t="s">
        <v>2</v>
      </c>
      <c r="V9" s="64" t="s">
        <v>134</v>
      </c>
      <c r="W9" s="69">
        <f t="shared" si="5"/>
        <v>5.6539999999999999</v>
      </c>
      <c r="X9" s="79">
        <f>W9+W10/2</f>
        <v>11.297000000000001</v>
      </c>
      <c r="Y9" s="79">
        <f>O9+O10/2</f>
        <v>9.6312254037569609</v>
      </c>
      <c r="Z9" s="80">
        <f>X9/Y9</f>
        <v>1.1729556236523395</v>
      </c>
      <c r="AA9" s="141">
        <v>0</v>
      </c>
      <c r="AB9" s="79">
        <f t="shared" ref="AB9:AB20" si="17">AA9*$AB$1</f>
        <v>0</v>
      </c>
      <c r="AC9" s="79">
        <f>X9+AB9+AB10/2</f>
        <v>14.375946206896552</v>
      </c>
      <c r="AD9" s="108">
        <f>AC9/Y9</f>
        <v>1.4926393687441646</v>
      </c>
      <c r="AE9">
        <v>1</v>
      </c>
      <c r="AF9">
        <f t="shared" si="0"/>
        <v>0.72</v>
      </c>
      <c r="AG9">
        <f t="shared" si="7"/>
        <v>28.799999999999997</v>
      </c>
      <c r="AH9">
        <f t="shared" si="8"/>
        <v>2.8451626334135733</v>
      </c>
      <c r="AI9">
        <f t="shared" si="9"/>
        <v>22.5</v>
      </c>
      <c r="AJ9">
        <v>20</v>
      </c>
      <c r="AK9">
        <v>454</v>
      </c>
      <c r="AL9">
        <f t="shared" si="10"/>
        <v>1.7957351290684622E-2</v>
      </c>
      <c r="AM9">
        <f t="shared" si="11"/>
        <v>2.2651933143409131E-2</v>
      </c>
      <c r="AN9">
        <f t="shared" si="12"/>
        <v>0.15101219892984585</v>
      </c>
      <c r="AO9">
        <f t="shared" si="13"/>
        <v>1</v>
      </c>
      <c r="AP9">
        <f t="shared" si="14"/>
        <v>1.8121546514727305E-2</v>
      </c>
      <c r="AQ9">
        <f t="shared" si="15"/>
        <v>7.9830601386463897E-4</v>
      </c>
      <c r="AR9">
        <f t="shared" si="16"/>
        <v>3.9516147686299634</v>
      </c>
    </row>
    <row r="10" spans="1:44" x14ac:dyDescent="0.35">
      <c r="A10" s="209"/>
      <c r="B10" s="63" t="s">
        <v>3</v>
      </c>
      <c r="C10" s="16">
        <v>2.2000000000000002</v>
      </c>
      <c r="D10" s="16">
        <v>25</v>
      </c>
      <c r="E10" s="84">
        <v>6</v>
      </c>
      <c r="F10" s="63" t="s">
        <v>80</v>
      </c>
      <c r="G10" s="95">
        <v>19.861000000000001</v>
      </c>
      <c r="H10" s="63" t="s">
        <v>80</v>
      </c>
      <c r="I10" s="95">
        <v>19.861000000000001</v>
      </c>
      <c r="J10" s="63" t="s">
        <v>30</v>
      </c>
      <c r="K10" s="95">
        <v>11.286</v>
      </c>
      <c r="L10" s="16">
        <f>'Files A'!L10</f>
        <v>150</v>
      </c>
      <c r="M10" s="34">
        <f t="shared" si="1"/>
        <v>18.850174362064969</v>
      </c>
      <c r="N10" s="16">
        <f t="shared" ref="N10:N19" si="18">AG10</f>
        <v>108</v>
      </c>
      <c r="O10" s="34">
        <f t="shared" si="2"/>
        <v>13.572125540686777</v>
      </c>
      <c r="P10" s="17">
        <f t="shared" si="3"/>
        <v>1.4633669531320144</v>
      </c>
      <c r="Q10" s="40">
        <f t="shared" si="4"/>
        <v>1.4633669531320144</v>
      </c>
      <c r="R10" s="36">
        <f>K10/O10</f>
        <v>0.83155729485161434</v>
      </c>
      <c r="S10" s="40" t="s">
        <v>156</v>
      </c>
      <c r="T10" s="259"/>
      <c r="U10" s="135" t="s">
        <v>3</v>
      </c>
      <c r="V10" s="63" t="s">
        <v>135</v>
      </c>
      <c r="W10" s="68">
        <f t="shared" si="5"/>
        <v>11.286</v>
      </c>
      <c r="X10" s="81"/>
      <c r="Y10" s="81"/>
      <c r="Z10" s="81"/>
      <c r="AA10" s="141">
        <f>2*0.9655</f>
        <v>1.931</v>
      </c>
      <c r="AB10" s="79">
        <f t="shared" si="17"/>
        <v>6.1578924137931033</v>
      </c>
      <c r="AC10" s="81"/>
      <c r="AD10" s="107"/>
      <c r="AE10">
        <v>0</v>
      </c>
      <c r="AF10">
        <f t="shared" si="0"/>
        <v>0.72</v>
      </c>
      <c r="AG10">
        <f t="shared" si="7"/>
        <v>108</v>
      </c>
      <c r="AH10">
        <f t="shared" si="8"/>
        <v>13.572125540686777</v>
      </c>
      <c r="AI10">
        <f t="shared" si="9"/>
        <v>18.5</v>
      </c>
      <c r="AJ10">
        <v>20</v>
      </c>
      <c r="AK10">
        <v>454</v>
      </c>
      <c r="AL10">
        <f t="shared" si="10"/>
        <v>9.960820771631583E-2</v>
      </c>
      <c r="AM10">
        <f t="shared" si="11"/>
        <v>0.13141859890014582</v>
      </c>
      <c r="AN10">
        <f t="shared" si="12"/>
        <v>2.3132455598308135E-2</v>
      </c>
      <c r="AO10">
        <f t="shared" si="13"/>
        <v>1</v>
      </c>
      <c r="AP10">
        <f t="shared" si="14"/>
        <v>0.10513487912011665</v>
      </c>
      <c r="AQ10">
        <f t="shared" si="15"/>
        <v>4.6314924722518349E-3</v>
      </c>
      <c r="AR10">
        <f t="shared" si="16"/>
        <v>18.850174362064969</v>
      </c>
    </row>
    <row r="11" spans="1:44" x14ac:dyDescent="0.35">
      <c r="A11" s="209"/>
      <c r="B11" s="64" t="s">
        <v>4</v>
      </c>
      <c r="C11" s="10">
        <v>2.2000000000000002</v>
      </c>
      <c r="D11" s="10">
        <v>23.5</v>
      </c>
      <c r="E11" s="85">
        <v>3</v>
      </c>
      <c r="F11" s="64" t="s">
        <v>29</v>
      </c>
      <c r="G11" s="96">
        <v>8.4700000000000006</v>
      </c>
      <c r="H11" s="64" t="s">
        <v>29</v>
      </c>
      <c r="I11" s="96">
        <v>8.4700000000000006</v>
      </c>
      <c r="J11" s="64" t="s">
        <v>24</v>
      </c>
      <c r="K11" s="27" t="s">
        <v>24</v>
      </c>
      <c r="L11" s="10">
        <f>'Files A'!L11</f>
        <v>70</v>
      </c>
      <c r="M11" s="32">
        <f t="shared" si="1"/>
        <v>7.8689786854147039</v>
      </c>
      <c r="N11" s="10">
        <f t="shared" si="18"/>
        <v>50.4</v>
      </c>
      <c r="O11" s="32">
        <f t="shared" si="2"/>
        <v>5.6656646534985864</v>
      </c>
      <c r="P11" s="11">
        <f t="shared" si="3"/>
        <v>1.4949702317396634</v>
      </c>
      <c r="Q11" s="37">
        <f t="shared" si="4"/>
        <v>1.4949702317396634</v>
      </c>
      <c r="R11" s="161"/>
      <c r="S11" s="154"/>
      <c r="T11" s="259"/>
      <c r="U11" s="136" t="s">
        <v>4</v>
      </c>
      <c r="V11" s="64" t="s">
        <v>134</v>
      </c>
      <c r="W11" s="69">
        <f t="shared" si="5"/>
        <v>8.4700000000000006</v>
      </c>
      <c r="X11" s="79">
        <f>W11+(W12+W10)/2</f>
        <v>20.762</v>
      </c>
      <c r="Y11" s="79">
        <f>O11+(O12+O10)/2</f>
        <v>17.352633900296709</v>
      </c>
      <c r="Z11" s="80">
        <f>X11/Y11</f>
        <v>1.1964754238055466</v>
      </c>
      <c r="AA11" s="141">
        <v>0</v>
      </c>
      <c r="AB11" s="79">
        <f t="shared" si="17"/>
        <v>0</v>
      </c>
      <c r="AC11" s="79">
        <f>X11+AB11+(AB10+AB12)/2</f>
        <v>23.840946206896554</v>
      </c>
      <c r="AD11" s="108">
        <f>AC11/Y11</f>
        <v>1.3739093640700217</v>
      </c>
      <c r="AE11">
        <v>1</v>
      </c>
      <c r="AF11">
        <f t="shared" si="0"/>
        <v>0.72</v>
      </c>
      <c r="AG11">
        <f t="shared" si="7"/>
        <v>50.4</v>
      </c>
      <c r="AH11">
        <f t="shared" si="8"/>
        <v>5.6656646534985864</v>
      </c>
      <c r="AI11">
        <f t="shared" si="9"/>
        <v>20</v>
      </c>
      <c r="AJ11">
        <v>20</v>
      </c>
      <c r="AK11">
        <v>454</v>
      </c>
      <c r="AL11">
        <f t="shared" si="10"/>
        <v>3.9772727272727272E-2</v>
      </c>
      <c r="AM11">
        <f t="shared" si="11"/>
        <v>5.0745970499691401E-2</v>
      </c>
      <c r="AN11">
        <f t="shared" si="12"/>
        <v>6.5470993470728558E-2</v>
      </c>
      <c r="AO11">
        <f t="shared" si="13"/>
        <v>1</v>
      </c>
      <c r="AP11">
        <f t="shared" si="14"/>
        <v>4.0596776399753121E-2</v>
      </c>
      <c r="AQ11">
        <f t="shared" si="15"/>
        <v>1.7884042466851597E-3</v>
      </c>
      <c r="AR11">
        <f t="shared" si="16"/>
        <v>7.8689786854147039</v>
      </c>
    </row>
    <row r="12" spans="1:44" x14ac:dyDescent="0.35">
      <c r="A12" s="209"/>
      <c r="B12" s="63" t="s">
        <v>5</v>
      </c>
      <c r="C12" s="16">
        <v>2.2000000000000002</v>
      </c>
      <c r="D12" s="16">
        <v>22</v>
      </c>
      <c r="E12" s="84">
        <v>3</v>
      </c>
      <c r="F12" s="63" t="s">
        <v>31</v>
      </c>
      <c r="G12" s="95">
        <v>6.5</v>
      </c>
      <c r="H12" s="63" t="s">
        <v>32</v>
      </c>
      <c r="I12" s="95">
        <v>13.298</v>
      </c>
      <c r="J12" s="63" t="s">
        <v>24</v>
      </c>
      <c r="K12" s="49" t="s">
        <v>24</v>
      </c>
      <c r="L12" s="16">
        <f>'Files A'!L12</f>
        <v>110</v>
      </c>
      <c r="M12" s="34">
        <f t="shared" si="1"/>
        <v>13.613629101263147</v>
      </c>
      <c r="N12" s="16">
        <f t="shared" si="18"/>
        <v>79.2</v>
      </c>
      <c r="O12" s="34">
        <f t="shared" si="2"/>
        <v>9.8018129529094651</v>
      </c>
      <c r="P12" s="17">
        <f t="shared" si="3"/>
        <v>0.66314262792278744</v>
      </c>
      <c r="Q12" s="40">
        <f t="shared" si="4"/>
        <v>1.3566877947872658</v>
      </c>
      <c r="R12" s="161"/>
      <c r="S12" s="154"/>
      <c r="T12" s="259"/>
      <c r="U12" s="135" t="s">
        <v>5</v>
      </c>
      <c r="V12" s="63" t="s">
        <v>134</v>
      </c>
      <c r="W12" s="68">
        <f t="shared" si="5"/>
        <v>13.298</v>
      </c>
      <c r="X12" s="81"/>
      <c r="Y12" s="81"/>
      <c r="Z12" s="81"/>
      <c r="AA12" s="141">
        <v>0</v>
      </c>
      <c r="AB12" s="79">
        <f t="shared" si="17"/>
        <v>0</v>
      </c>
      <c r="AC12" s="81"/>
      <c r="AD12" s="107"/>
      <c r="AE12">
        <v>0</v>
      </c>
      <c r="AF12">
        <f t="shared" si="0"/>
        <v>0.72</v>
      </c>
      <c r="AG12">
        <f t="shared" si="7"/>
        <v>79.2</v>
      </c>
      <c r="AH12">
        <f t="shared" si="8"/>
        <v>9.8018129529094651</v>
      </c>
      <c r="AI12">
        <f t="shared" si="9"/>
        <v>18.5</v>
      </c>
      <c r="AJ12">
        <v>20</v>
      </c>
      <c r="AK12">
        <v>454</v>
      </c>
      <c r="AL12">
        <f t="shared" si="10"/>
        <v>7.3046018991964931E-2</v>
      </c>
      <c r="AM12">
        <f t="shared" si="11"/>
        <v>9.4910743427110977E-2</v>
      </c>
      <c r="AN12">
        <f t="shared" si="12"/>
        <v>3.3376752553180768E-2</v>
      </c>
      <c r="AO12">
        <f t="shared" si="13"/>
        <v>1</v>
      </c>
      <c r="AP12">
        <f t="shared" si="14"/>
        <v>7.5928594741688782E-2</v>
      </c>
      <c r="AQ12">
        <f t="shared" si="15"/>
        <v>3.3448720150523695E-3</v>
      </c>
      <c r="AR12">
        <f t="shared" si="16"/>
        <v>13.613629101263147</v>
      </c>
    </row>
    <row r="13" spans="1:44" x14ac:dyDescent="0.35">
      <c r="A13" s="209"/>
      <c r="B13" s="64" t="s">
        <v>6</v>
      </c>
      <c r="C13" s="10">
        <v>2.2000000000000002</v>
      </c>
      <c r="D13" s="10">
        <v>23.5</v>
      </c>
      <c r="E13" s="85">
        <v>3</v>
      </c>
      <c r="F13" s="64" t="s">
        <v>23</v>
      </c>
      <c r="G13" s="96">
        <v>2.8159999999999998</v>
      </c>
      <c r="H13" s="64" t="s">
        <v>23</v>
      </c>
      <c r="I13" s="96">
        <v>2.8159999999999998</v>
      </c>
      <c r="J13" s="64" t="s">
        <v>24</v>
      </c>
      <c r="K13" s="27" t="s">
        <v>24</v>
      </c>
      <c r="L13" s="10">
        <f>'Files A'!L13</f>
        <v>7.8</v>
      </c>
      <c r="M13" s="32">
        <f t="shared" si="1"/>
        <v>0.86094285438924345</v>
      </c>
      <c r="N13" s="10">
        <f t="shared" si="18"/>
        <v>5.6159999999999997</v>
      </c>
      <c r="O13" s="32">
        <f t="shared" si="2"/>
        <v>0.61987885516025532</v>
      </c>
      <c r="P13" s="11">
        <f t="shared" si="3"/>
        <v>4.5428231283546339</v>
      </c>
      <c r="Q13" s="37">
        <f t="shared" si="4"/>
        <v>4.5428231283546339</v>
      </c>
      <c r="R13" s="161"/>
      <c r="S13" s="154"/>
      <c r="T13" s="259"/>
      <c r="U13" s="136" t="s">
        <v>6</v>
      </c>
      <c r="V13" s="64" t="s">
        <v>134</v>
      </c>
      <c r="W13" s="69">
        <f t="shared" si="5"/>
        <v>2.8159999999999998</v>
      </c>
      <c r="X13" s="79">
        <f>W13+(W14+W12)/2</f>
        <v>16.114000000000001</v>
      </c>
      <c r="Y13" s="79">
        <f>O13+(O14+O12)/2</f>
        <v>6.8197226901343182</v>
      </c>
      <c r="Z13" s="80">
        <f>X13/Y13</f>
        <v>2.3628526748325345</v>
      </c>
      <c r="AA13" s="141">
        <v>0</v>
      </c>
      <c r="AB13" s="79">
        <f t="shared" si="17"/>
        <v>0</v>
      </c>
      <c r="AC13" s="79">
        <f>X13+AB13+(AB12+AB14)/2</f>
        <v>16.114000000000001</v>
      </c>
      <c r="AD13" s="108">
        <f>AC13/Y13</f>
        <v>2.3628526748325345</v>
      </c>
      <c r="AE13">
        <v>1</v>
      </c>
      <c r="AF13">
        <f t="shared" si="0"/>
        <v>0.72</v>
      </c>
      <c r="AG13">
        <f t="shared" si="7"/>
        <v>5.6159999999999997</v>
      </c>
      <c r="AH13">
        <f t="shared" si="8"/>
        <v>0.61987885516025532</v>
      </c>
      <c r="AI13">
        <f t="shared" si="9"/>
        <v>20</v>
      </c>
      <c r="AJ13">
        <v>20</v>
      </c>
      <c r="AK13">
        <v>454</v>
      </c>
      <c r="AL13">
        <f t="shared" si="10"/>
        <v>4.4318181818181817E-3</v>
      </c>
      <c r="AM13">
        <f t="shared" si="11"/>
        <v>5.5521030666579041E-3</v>
      </c>
      <c r="AN13">
        <f t="shared" si="12"/>
        <v>0.62689175569678857</v>
      </c>
      <c r="AO13">
        <f t="shared" si="13"/>
        <v>1</v>
      </c>
      <c r="AP13">
        <f t="shared" si="14"/>
        <v>4.4416824533263233E-3</v>
      </c>
      <c r="AQ13">
        <f t="shared" si="15"/>
        <v>1.9566883054300985E-4</v>
      </c>
      <c r="AR13">
        <f t="shared" si="16"/>
        <v>0.86094285438924345</v>
      </c>
    </row>
    <row r="14" spans="1:44" x14ac:dyDescent="0.35">
      <c r="A14" s="209"/>
      <c r="B14" s="63" t="s">
        <v>7</v>
      </c>
      <c r="C14" s="16">
        <v>2.2000000000000002</v>
      </c>
      <c r="D14" s="16">
        <v>25</v>
      </c>
      <c r="E14" s="84">
        <v>6</v>
      </c>
      <c r="F14" s="63" t="s">
        <v>31</v>
      </c>
      <c r="G14" s="95">
        <v>6.5</v>
      </c>
      <c r="H14" s="63" t="s">
        <v>32</v>
      </c>
      <c r="I14" s="95">
        <v>13.298</v>
      </c>
      <c r="J14" s="63" t="s">
        <v>24</v>
      </c>
      <c r="K14" s="49" t="s">
        <v>24</v>
      </c>
      <c r="L14" s="16">
        <f>'Files A'!L14</f>
        <v>30</v>
      </c>
      <c r="M14" s="34">
        <f t="shared" si="1"/>
        <v>3.6081593292203622</v>
      </c>
      <c r="N14" s="16">
        <f t="shared" si="18"/>
        <v>21.599999999999998</v>
      </c>
      <c r="O14" s="34">
        <f t="shared" si="2"/>
        <v>2.5978747170386609</v>
      </c>
      <c r="P14" s="17">
        <f t="shared" si="3"/>
        <v>2.502045213099962</v>
      </c>
      <c r="Q14" s="40">
        <f t="shared" si="4"/>
        <v>5.1187995759697378</v>
      </c>
      <c r="R14" s="161"/>
      <c r="S14" s="154"/>
      <c r="T14" s="259"/>
      <c r="U14" s="135" t="s">
        <v>7</v>
      </c>
      <c r="V14" s="63" t="s">
        <v>134</v>
      </c>
      <c r="W14" s="68">
        <f t="shared" si="5"/>
        <v>13.298</v>
      </c>
      <c r="X14" s="81"/>
      <c r="Y14" s="81"/>
      <c r="Z14" s="81"/>
      <c r="AA14" s="141">
        <v>0</v>
      </c>
      <c r="AB14" s="79">
        <f t="shared" si="17"/>
        <v>0</v>
      </c>
      <c r="AC14" s="81"/>
      <c r="AD14" s="107"/>
      <c r="AE14">
        <v>0</v>
      </c>
      <c r="AF14">
        <f t="shared" si="0"/>
        <v>0.72</v>
      </c>
      <c r="AG14">
        <f t="shared" si="7"/>
        <v>21.599999999999998</v>
      </c>
      <c r="AH14">
        <f t="shared" si="8"/>
        <v>2.5978747170386609</v>
      </c>
      <c r="AI14">
        <f t="shared" si="9"/>
        <v>18.5</v>
      </c>
      <c r="AJ14">
        <v>20</v>
      </c>
      <c r="AK14">
        <v>454</v>
      </c>
      <c r="AL14">
        <f t="shared" si="10"/>
        <v>1.9921641543263164E-2</v>
      </c>
      <c r="AM14">
        <f t="shared" si="11"/>
        <v>2.5155164856665302E-2</v>
      </c>
      <c r="AN14">
        <f t="shared" si="12"/>
        <v>0.13563643659038133</v>
      </c>
      <c r="AO14">
        <f t="shared" si="13"/>
        <v>1</v>
      </c>
      <c r="AP14">
        <f t="shared" si="14"/>
        <v>2.0124131885332242E-2</v>
      </c>
      <c r="AQ14">
        <f t="shared" si="15"/>
        <v>8.8652563371507671E-4</v>
      </c>
      <c r="AR14">
        <f t="shared" si="16"/>
        <v>3.6081593292203622</v>
      </c>
    </row>
    <row r="15" spans="1:44" x14ac:dyDescent="0.35">
      <c r="A15" s="209"/>
      <c r="B15" s="64" t="s">
        <v>8</v>
      </c>
      <c r="C15" s="10">
        <v>2.2000000000000002</v>
      </c>
      <c r="D15" s="10">
        <v>23.5</v>
      </c>
      <c r="E15" s="85">
        <v>3</v>
      </c>
      <c r="F15" s="64" t="s">
        <v>23</v>
      </c>
      <c r="G15" s="96">
        <v>2.8159999999999998</v>
      </c>
      <c r="H15" s="64" t="s">
        <v>23</v>
      </c>
      <c r="I15" s="96">
        <v>2.8159999999999998</v>
      </c>
      <c r="J15" s="64" t="s">
        <v>24</v>
      </c>
      <c r="K15" s="27" t="s">
        <v>24</v>
      </c>
      <c r="L15" s="10">
        <f>'Files A'!L15</f>
        <v>9</v>
      </c>
      <c r="M15" s="32">
        <f t="shared" si="1"/>
        <v>0.99373676134050537</v>
      </c>
      <c r="N15" s="10">
        <f t="shared" si="18"/>
        <v>6.4799999999999995</v>
      </c>
      <c r="O15" s="32">
        <f t="shared" si="2"/>
        <v>0.71549046816516382</v>
      </c>
      <c r="P15" s="11">
        <f t="shared" si="3"/>
        <v>3.935761726108634</v>
      </c>
      <c r="Q15" s="37">
        <f t="shared" si="4"/>
        <v>3.935761726108634</v>
      </c>
      <c r="R15" s="161"/>
      <c r="S15" s="154"/>
      <c r="T15" s="259"/>
      <c r="U15" s="136" t="s">
        <v>8</v>
      </c>
      <c r="V15" s="64" t="s">
        <v>134</v>
      </c>
      <c r="W15" s="69">
        <f t="shared" si="5"/>
        <v>2.8159999999999998</v>
      </c>
      <c r="X15" s="79">
        <f>W15+(W16+W14)/2</f>
        <v>16.114000000000001</v>
      </c>
      <c r="Y15" s="79">
        <f>O15+(O16+O14)/2</f>
        <v>6.9153343031392263</v>
      </c>
      <c r="Z15" s="80">
        <f>X15/Y15</f>
        <v>2.3301838050960209</v>
      </c>
      <c r="AA15" s="141">
        <v>0</v>
      </c>
      <c r="AB15" s="79">
        <f t="shared" si="17"/>
        <v>0</v>
      </c>
      <c r="AC15" s="79">
        <f>X15+AB15+(AB14+AB16)/2</f>
        <v>16.114000000000001</v>
      </c>
      <c r="AD15" s="108">
        <f>AC15/Y15</f>
        <v>2.3301838050960209</v>
      </c>
      <c r="AE15">
        <v>1</v>
      </c>
      <c r="AF15">
        <f t="shared" si="0"/>
        <v>0.72</v>
      </c>
      <c r="AG15">
        <f t="shared" si="7"/>
        <v>6.4799999999999995</v>
      </c>
      <c r="AH15">
        <f t="shared" si="8"/>
        <v>0.71549046816516382</v>
      </c>
      <c r="AI15">
        <f t="shared" si="9"/>
        <v>20</v>
      </c>
      <c r="AJ15">
        <v>20</v>
      </c>
      <c r="AK15">
        <v>454</v>
      </c>
      <c r="AL15">
        <f t="shared" si="10"/>
        <v>5.1136363636363636E-3</v>
      </c>
      <c r="AM15">
        <f t="shared" si="11"/>
        <v>6.4084728643265532E-3</v>
      </c>
      <c r="AN15">
        <f t="shared" si="12"/>
        <v>0.54265195758776219</v>
      </c>
      <c r="AO15">
        <f t="shared" si="13"/>
        <v>1</v>
      </c>
      <c r="AP15">
        <f t="shared" si="14"/>
        <v>5.1267782914612425E-3</v>
      </c>
      <c r="AQ15">
        <f t="shared" si="15"/>
        <v>2.258492639410239E-4</v>
      </c>
      <c r="AR15">
        <f t="shared" si="16"/>
        <v>0.99373676134050537</v>
      </c>
    </row>
    <row r="16" spans="1:44" x14ac:dyDescent="0.35">
      <c r="A16" s="209"/>
      <c r="B16" s="63" t="s">
        <v>9</v>
      </c>
      <c r="C16" s="16">
        <v>2.2000000000000002</v>
      </c>
      <c r="D16" s="16">
        <v>22</v>
      </c>
      <c r="E16" s="84">
        <v>3</v>
      </c>
      <c r="F16" s="63" t="s">
        <v>31</v>
      </c>
      <c r="G16" s="95">
        <v>6.5</v>
      </c>
      <c r="H16" s="63" t="s">
        <v>32</v>
      </c>
      <c r="I16" s="95">
        <v>13.298</v>
      </c>
      <c r="J16" s="63" t="s">
        <v>24</v>
      </c>
      <c r="K16" s="49" t="s">
        <v>24</v>
      </c>
      <c r="L16" s="16">
        <f>'Files A'!L16</f>
        <v>110</v>
      </c>
      <c r="M16" s="34">
        <f t="shared" si="1"/>
        <v>13.613629101263147</v>
      </c>
      <c r="N16" s="16">
        <f t="shared" si="18"/>
        <v>79.2</v>
      </c>
      <c r="O16" s="34">
        <f t="shared" si="2"/>
        <v>9.8018129529094651</v>
      </c>
      <c r="P16" s="17">
        <f t="shared" si="3"/>
        <v>0.66314262792278744</v>
      </c>
      <c r="Q16" s="40">
        <f t="shared" si="4"/>
        <v>1.3566877947872658</v>
      </c>
      <c r="R16" s="161"/>
      <c r="S16" s="154"/>
      <c r="T16" s="259"/>
      <c r="U16" s="135" t="s">
        <v>9</v>
      </c>
      <c r="V16" s="63" t="s">
        <v>134</v>
      </c>
      <c r="W16" s="68">
        <f t="shared" si="5"/>
        <v>13.298</v>
      </c>
      <c r="X16" s="81"/>
      <c r="Y16" s="81"/>
      <c r="Z16" s="81"/>
      <c r="AA16" s="141">
        <v>0</v>
      </c>
      <c r="AB16" s="79">
        <f t="shared" si="17"/>
        <v>0</v>
      </c>
      <c r="AC16" s="81"/>
      <c r="AD16" s="107"/>
      <c r="AE16">
        <v>0</v>
      </c>
      <c r="AF16">
        <f t="shared" si="0"/>
        <v>0.72</v>
      </c>
      <c r="AG16">
        <f t="shared" si="7"/>
        <v>79.2</v>
      </c>
      <c r="AH16">
        <f t="shared" si="8"/>
        <v>9.8018129529094651</v>
      </c>
      <c r="AI16">
        <f t="shared" si="9"/>
        <v>18.5</v>
      </c>
      <c r="AJ16">
        <v>20</v>
      </c>
      <c r="AK16">
        <v>454</v>
      </c>
      <c r="AL16">
        <f t="shared" si="10"/>
        <v>7.3046018991964931E-2</v>
      </c>
      <c r="AM16">
        <f t="shared" si="11"/>
        <v>9.4910743427110977E-2</v>
      </c>
      <c r="AN16">
        <f t="shared" si="12"/>
        <v>3.3376752553180768E-2</v>
      </c>
      <c r="AO16">
        <f t="shared" si="13"/>
        <v>1</v>
      </c>
      <c r="AP16">
        <f t="shared" si="14"/>
        <v>7.5928594741688782E-2</v>
      </c>
      <c r="AQ16">
        <f t="shared" si="15"/>
        <v>3.3448720150523695E-3</v>
      </c>
      <c r="AR16">
        <f t="shared" si="16"/>
        <v>13.613629101263147</v>
      </c>
    </row>
    <row r="17" spans="1:44" x14ac:dyDescent="0.35">
      <c r="A17" s="209"/>
      <c r="B17" s="64" t="s">
        <v>10</v>
      </c>
      <c r="C17" s="10">
        <v>2.2000000000000002</v>
      </c>
      <c r="D17" s="10">
        <v>23.5</v>
      </c>
      <c r="E17" s="85">
        <v>3</v>
      </c>
      <c r="F17" s="64" t="s">
        <v>23</v>
      </c>
      <c r="G17" s="96">
        <v>5.6539999999999999</v>
      </c>
      <c r="H17" s="64" t="s">
        <v>23</v>
      </c>
      <c r="I17" s="96">
        <v>5.6539999999999999</v>
      </c>
      <c r="J17" s="64" t="s">
        <v>24</v>
      </c>
      <c r="K17" s="27" t="s">
        <v>24</v>
      </c>
      <c r="L17" s="10">
        <f>'Files A'!L17</f>
        <v>57</v>
      </c>
      <c r="M17" s="32">
        <f t="shared" si="1"/>
        <v>6.382618081480631</v>
      </c>
      <c r="N17" s="10">
        <f t="shared" si="18"/>
        <v>41.04</v>
      </c>
      <c r="O17" s="32">
        <f t="shared" si="2"/>
        <v>4.5954850186660545</v>
      </c>
      <c r="P17" s="11">
        <f t="shared" si="3"/>
        <v>1.2303380333162752</v>
      </c>
      <c r="Q17" s="37">
        <f t="shared" si="4"/>
        <v>1.2303380333162752</v>
      </c>
      <c r="R17" s="161"/>
      <c r="S17" s="154"/>
      <c r="T17" s="259"/>
      <c r="U17" s="136" t="s">
        <v>10</v>
      </c>
      <c r="V17" s="64" t="s">
        <v>134</v>
      </c>
      <c r="W17" s="69">
        <f t="shared" si="5"/>
        <v>5.6539999999999999</v>
      </c>
      <c r="X17" s="79">
        <f>W17+(W18+W16)/2</f>
        <v>21.753</v>
      </c>
      <c r="Y17" s="79">
        <f>O17+(O18+O16)/2</f>
        <v>16.043458736458799</v>
      </c>
      <c r="Z17" s="80">
        <f>X17/Y17</f>
        <v>1.3558796988436324</v>
      </c>
      <c r="AA17" s="141">
        <v>0</v>
      </c>
      <c r="AB17" s="79">
        <f t="shared" si="17"/>
        <v>0</v>
      </c>
      <c r="AC17" s="79">
        <f>X17+AB17+(AB16+AB18)/2</f>
        <v>21.753</v>
      </c>
      <c r="AD17" s="108">
        <f>AC17/Y17</f>
        <v>1.3558796988436324</v>
      </c>
      <c r="AE17">
        <v>1</v>
      </c>
      <c r="AF17">
        <f t="shared" si="0"/>
        <v>0.72</v>
      </c>
      <c r="AG17">
        <f t="shared" si="7"/>
        <v>41.04</v>
      </c>
      <c r="AH17">
        <f t="shared" si="8"/>
        <v>4.5954850186660545</v>
      </c>
      <c r="AI17">
        <f t="shared" si="9"/>
        <v>20</v>
      </c>
      <c r="AJ17">
        <v>20</v>
      </c>
      <c r="AK17">
        <v>454</v>
      </c>
      <c r="AL17">
        <f t="shared" si="10"/>
        <v>3.2386363636363637E-2</v>
      </c>
      <c r="AM17">
        <f t="shared" si="11"/>
        <v>4.1160633650457468E-2</v>
      </c>
      <c r="AN17">
        <f t="shared" si="12"/>
        <v>8.1532704542951084E-2</v>
      </c>
      <c r="AO17">
        <f t="shared" si="13"/>
        <v>1</v>
      </c>
      <c r="AP17">
        <f t="shared" si="14"/>
        <v>3.2928506920365974E-2</v>
      </c>
      <c r="AQ17">
        <f t="shared" si="15"/>
        <v>1.4505950185183249E-3</v>
      </c>
      <c r="AR17">
        <f t="shared" si="16"/>
        <v>6.382618081480631</v>
      </c>
    </row>
    <row r="18" spans="1:44" x14ac:dyDescent="0.35">
      <c r="A18" s="209"/>
      <c r="B18" s="63" t="s">
        <v>11</v>
      </c>
      <c r="C18" s="16">
        <v>2.2000000000000002</v>
      </c>
      <c r="D18" s="16">
        <v>25</v>
      </c>
      <c r="E18" s="84">
        <v>6</v>
      </c>
      <c r="F18" s="94" t="s">
        <v>79</v>
      </c>
      <c r="G18" s="95">
        <v>18.899999999999999</v>
      </c>
      <c r="H18" s="94" t="s">
        <v>79</v>
      </c>
      <c r="I18" s="95">
        <v>18.899999999999999</v>
      </c>
      <c r="J18" s="63" t="s">
        <v>24</v>
      </c>
      <c r="K18" s="49" t="s">
        <v>24</v>
      </c>
      <c r="L18" s="16">
        <f>'Files A'!L18</f>
        <v>145</v>
      </c>
      <c r="M18" s="34">
        <f t="shared" si="1"/>
        <v>18.186297892605587</v>
      </c>
      <c r="N18" s="16">
        <f t="shared" si="18"/>
        <v>104.39999999999999</v>
      </c>
      <c r="O18" s="34">
        <f t="shared" si="2"/>
        <v>13.094134482676022</v>
      </c>
      <c r="P18" s="17">
        <f t="shared" si="3"/>
        <v>1.443394370586718</v>
      </c>
      <c r="Q18" s="40">
        <f t="shared" si="4"/>
        <v>1.443394370586718</v>
      </c>
      <c r="R18" s="161"/>
      <c r="S18" s="154"/>
      <c r="T18" s="259"/>
      <c r="U18" s="135" t="s">
        <v>11</v>
      </c>
      <c r="V18" s="63" t="s">
        <v>134</v>
      </c>
      <c r="W18" s="68">
        <f t="shared" si="5"/>
        <v>18.899999999999999</v>
      </c>
      <c r="X18" s="81"/>
      <c r="Y18" s="81"/>
      <c r="Z18" s="81"/>
      <c r="AA18" s="141">
        <v>0</v>
      </c>
      <c r="AB18" s="79">
        <f t="shared" si="17"/>
        <v>0</v>
      </c>
      <c r="AC18" s="81"/>
      <c r="AD18" s="107"/>
      <c r="AE18">
        <v>0</v>
      </c>
      <c r="AF18">
        <f t="shared" si="0"/>
        <v>0.72</v>
      </c>
      <c r="AG18">
        <f t="shared" si="7"/>
        <v>104.39999999999999</v>
      </c>
      <c r="AH18">
        <f t="shared" si="8"/>
        <v>13.094134482676022</v>
      </c>
      <c r="AI18">
        <f t="shared" si="9"/>
        <v>18.5</v>
      </c>
      <c r="AJ18">
        <v>20</v>
      </c>
      <c r="AK18">
        <v>454</v>
      </c>
      <c r="AL18">
        <f t="shared" si="10"/>
        <v>9.6287934125771968E-2</v>
      </c>
      <c r="AM18">
        <f t="shared" si="11"/>
        <v>0.1267902217942711</v>
      </c>
      <c r="AN18">
        <f t="shared" si="12"/>
        <v>2.4104652397241442E-2</v>
      </c>
      <c r="AO18">
        <f t="shared" si="13"/>
        <v>1</v>
      </c>
      <c r="AP18">
        <f t="shared" si="14"/>
        <v>0.10143217743541688</v>
      </c>
      <c r="AQ18">
        <f t="shared" si="15"/>
        <v>4.4683778605910524E-3</v>
      </c>
      <c r="AR18">
        <f t="shared" si="16"/>
        <v>18.186297892605587</v>
      </c>
    </row>
    <row r="19" spans="1:44" ht="15" thickBot="1" x14ac:dyDescent="0.4">
      <c r="A19" s="210"/>
      <c r="B19" s="64" t="s">
        <v>12</v>
      </c>
      <c r="C19" s="10">
        <v>2.2000000000000002</v>
      </c>
      <c r="D19" s="10">
        <v>26</v>
      </c>
      <c r="E19" s="85">
        <v>3</v>
      </c>
      <c r="F19" s="64" t="s">
        <v>23</v>
      </c>
      <c r="G19" s="96">
        <v>5.6539999999999999</v>
      </c>
      <c r="H19" s="64" t="s">
        <v>23</v>
      </c>
      <c r="I19" s="96">
        <v>5.6539999999999999</v>
      </c>
      <c r="J19" s="64" t="s">
        <v>24</v>
      </c>
      <c r="K19" s="27" t="s">
        <v>24</v>
      </c>
      <c r="L19" s="10">
        <f>'Files A'!L19</f>
        <v>45</v>
      </c>
      <c r="M19" s="32">
        <f t="shared" si="1"/>
        <v>4.4507064945645807</v>
      </c>
      <c r="N19" s="10">
        <f t="shared" si="18"/>
        <v>32.4</v>
      </c>
      <c r="O19" s="32">
        <f t="shared" si="2"/>
        <v>3.204508676086498</v>
      </c>
      <c r="P19" s="11">
        <f t="shared" si="3"/>
        <v>1.7643890441591625</v>
      </c>
      <c r="Q19" s="37">
        <f t="shared" si="4"/>
        <v>1.7643890441591625</v>
      </c>
      <c r="R19" s="161"/>
      <c r="S19" s="154"/>
      <c r="T19" s="260"/>
      <c r="U19" s="136" t="s">
        <v>12</v>
      </c>
      <c r="V19" s="64" t="s">
        <v>134</v>
      </c>
      <c r="W19" s="69">
        <f t="shared" si="5"/>
        <v>5.6539999999999999</v>
      </c>
      <c r="X19" s="79">
        <f>W19+W18/2</f>
        <v>15.103999999999999</v>
      </c>
      <c r="Y19" s="79">
        <f>O19+O18/2</f>
        <v>9.7515759174245087</v>
      </c>
      <c r="Z19" s="80">
        <f>X19/Y19</f>
        <v>1.548877856040844</v>
      </c>
      <c r="AA19" s="141">
        <v>0</v>
      </c>
      <c r="AB19" s="79">
        <f t="shared" si="17"/>
        <v>0</v>
      </c>
      <c r="AC19" s="79">
        <f>X19+AB19+AB18/2</f>
        <v>15.103999999999999</v>
      </c>
      <c r="AD19" s="108">
        <f>AC19/Y19</f>
        <v>1.548877856040844</v>
      </c>
      <c r="AE19">
        <v>1</v>
      </c>
      <c r="AF19">
        <f t="shared" si="0"/>
        <v>0.72</v>
      </c>
      <c r="AG19">
        <f t="shared" si="7"/>
        <v>32.4</v>
      </c>
      <c r="AH19">
        <f t="shared" si="8"/>
        <v>3.204508676086498</v>
      </c>
      <c r="AI19">
        <f t="shared" si="9"/>
        <v>22.5</v>
      </c>
      <c r="AJ19">
        <v>20</v>
      </c>
      <c r="AK19">
        <v>454</v>
      </c>
      <c r="AL19">
        <f t="shared" si="10"/>
        <v>2.02020202020202E-2</v>
      </c>
      <c r="AM19">
        <f t="shared" si="11"/>
        <v>2.5512888239044434E-2</v>
      </c>
      <c r="AN19">
        <f t="shared" si="12"/>
        <v>0.13368556547602742</v>
      </c>
      <c r="AO19">
        <f t="shared" si="13"/>
        <v>1</v>
      </c>
      <c r="AP19">
        <f t="shared" si="14"/>
        <v>2.0410310591235548E-2</v>
      </c>
      <c r="AQ19">
        <f t="shared" si="15"/>
        <v>8.9913262516456158E-4</v>
      </c>
      <c r="AR19">
        <f t="shared" si="16"/>
        <v>4.4507064945645807</v>
      </c>
    </row>
    <row r="20" spans="1:44" s="44" customFormat="1" ht="15" thickBot="1" x14ac:dyDescent="0.4">
      <c r="A20" s="43"/>
      <c r="B20" s="65"/>
      <c r="C20" s="57"/>
      <c r="D20" s="57"/>
      <c r="E20" s="86"/>
      <c r="F20" s="65"/>
      <c r="G20" s="97"/>
      <c r="H20" s="65"/>
      <c r="I20" s="97"/>
      <c r="J20" s="65"/>
      <c r="K20" s="61"/>
      <c r="L20" s="57">
        <f>'Files A'!L20</f>
        <v>0</v>
      </c>
      <c r="M20" s="58" t="e">
        <f t="shared" si="1"/>
        <v>#DIV/0!</v>
      </c>
      <c r="N20" s="57"/>
      <c r="O20" s="58" t="e">
        <f t="shared" si="2"/>
        <v>#DIV/0!</v>
      </c>
      <c r="P20" s="59" t="e">
        <f t="shared" si="3"/>
        <v>#DIV/0!</v>
      </c>
      <c r="Q20" s="60" t="e">
        <f t="shared" si="4"/>
        <v>#DIV/0!</v>
      </c>
      <c r="R20" s="261"/>
      <c r="S20" s="224"/>
      <c r="T20" s="133"/>
      <c r="U20" s="137"/>
      <c r="V20" s="65">
        <v>0</v>
      </c>
      <c r="W20" s="70">
        <f t="shared" si="5"/>
        <v>0</v>
      </c>
      <c r="X20" s="82"/>
      <c r="Y20" s="82"/>
      <c r="Z20" s="82"/>
      <c r="AA20" s="142">
        <v>0</v>
      </c>
      <c r="AB20" s="82">
        <f t="shared" si="17"/>
        <v>0</v>
      </c>
      <c r="AC20" s="82"/>
      <c r="AD20" s="51"/>
      <c r="AE20"/>
      <c r="AF20">
        <f t="shared" si="0"/>
        <v>0.72</v>
      </c>
      <c r="AG20">
        <f t="shared" si="7"/>
        <v>0</v>
      </c>
      <c r="AH20" t="e">
        <f t="shared" si="8"/>
        <v>#DIV/0!</v>
      </c>
      <c r="AI20">
        <f t="shared" si="9"/>
        <v>-0.5</v>
      </c>
      <c r="AJ20">
        <v>20</v>
      </c>
      <c r="AK20">
        <v>454</v>
      </c>
      <c r="AL20" t="e">
        <f t="shared" si="10"/>
        <v>#DIV/0!</v>
      </c>
      <c r="AM20" t="e">
        <f t="shared" si="11"/>
        <v>#DIV/0!</v>
      </c>
      <c r="AN20" t="e">
        <f t="shared" si="12"/>
        <v>#DIV/0!</v>
      </c>
      <c r="AO20" t="e">
        <f t="shared" si="13"/>
        <v>#DIV/0!</v>
      </c>
      <c r="AP20" t="e">
        <f t="shared" si="14"/>
        <v>#DIV/0!</v>
      </c>
      <c r="AQ20" t="e">
        <f t="shared" si="15"/>
        <v>#DIV/0!</v>
      </c>
      <c r="AR20" t="e">
        <f t="shared" si="16"/>
        <v>#DIV/0!</v>
      </c>
    </row>
    <row r="21" spans="1:44" x14ac:dyDescent="0.35">
      <c r="A21" s="208" t="s">
        <v>33</v>
      </c>
      <c r="B21" s="64" t="s">
        <v>2</v>
      </c>
      <c r="C21" s="10">
        <v>2.2000000000000002</v>
      </c>
      <c r="D21" s="10">
        <v>26</v>
      </c>
      <c r="E21" s="85">
        <v>3</v>
      </c>
      <c r="F21" s="64" t="s">
        <v>23</v>
      </c>
      <c r="G21" s="96">
        <v>5.6539999999999999</v>
      </c>
      <c r="H21" s="64" t="s">
        <v>23</v>
      </c>
      <c r="I21" s="96">
        <v>5.6539999999999999</v>
      </c>
      <c r="J21" s="64" t="s">
        <v>24</v>
      </c>
      <c r="K21" s="27" t="s">
        <v>24</v>
      </c>
      <c r="L21" s="10">
        <f>'Files A'!L21</f>
        <v>37</v>
      </c>
      <c r="M21" s="32">
        <f t="shared" si="1"/>
        <v>3.6527173789382164</v>
      </c>
      <c r="N21" s="10">
        <f>AG21</f>
        <v>26.64</v>
      </c>
      <c r="O21" s="32">
        <f t="shared" ref="O21:O65" si="19">AH21</f>
        <v>2.6299565128355158</v>
      </c>
      <c r="P21" s="11">
        <f t="shared" si="3"/>
        <v>2.1498454337193884</v>
      </c>
      <c r="Q21" s="37">
        <f t="shared" si="4"/>
        <v>2.1498454337193884</v>
      </c>
      <c r="R21" s="153"/>
      <c r="S21" s="154"/>
      <c r="T21" s="258" t="s">
        <v>33</v>
      </c>
      <c r="U21" s="136" t="s">
        <v>2</v>
      </c>
      <c r="V21" s="64" t="s">
        <v>134</v>
      </c>
      <c r="W21" s="69">
        <f t="shared" si="5"/>
        <v>5.6539999999999999</v>
      </c>
      <c r="X21" s="79">
        <f>W21+W22/2</f>
        <v>11.297000000000001</v>
      </c>
      <c r="Y21" s="79">
        <f>O21+O22/2</f>
        <v>9.4160192831789047</v>
      </c>
      <c r="Z21" s="80">
        <f>X21/Y21</f>
        <v>1.1997638981242682</v>
      </c>
      <c r="AA21" s="141">
        <v>0</v>
      </c>
      <c r="AB21" s="79">
        <f t="shared" ref="AB21:AB32" si="20">AA21*$AB$1</f>
        <v>0</v>
      </c>
      <c r="AC21" s="79">
        <f>X21+AB21+AB22/2</f>
        <v>12.836473103448277</v>
      </c>
      <c r="AD21" s="108">
        <f>AC21/Y21</f>
        <v>1.3632590075914337</v>
      </c>
      <c r="AE21">
        <v>1</v>
      </c>
      <c r="AF21">
        <f t="shared" si="0"/>
        <v>0.72</v>
      </c>
      <c r="AG21">
        <f t="shared" si="7"/>
        <v>26.64</v>
      </c>
      <c r="AH21">
        <f t="shared" si="8"/>
        <v>2.6299565128355158</v>
      </c>
      <c r="AI21">
        <f t="shared" si="9"/>
        <v>22.5</v>
      </c>
      <c r="AJ21">
        <v>20</v>
      </c>
      <c r="AK21">
        <v>454</v>
      </c>
      <c r="AL21">
        <f t="shared" si="10"/>
        <v>1.6610549943883276E-2</v>
      </c>
      <c r="AM21">
        <f t="shared" si="11"/>
        <v>2.0938556692398358E-2</v>
      </c>
      <c r="AN21">
        <f t="shared" si="12"/>
        <v>0.16365574293956273</v>
      </c>
      <c r="AO21">
        <f t="shared" si="13"/>
        <v>1</v>
      </c>
      <c r="AP21">
        <f t="shared" si="14"/>
        <v>1.6750845353918686E-2</v>
      </c>
      <c r="AQ21">
        <f t="shared" si="15"/>
        <v>7.3792270281580123E-4</v>
      </c>
      <c r="AR21">
        <f t="shared" si="16"/>
        <v>3.6527173789382164</v>
      </c>
    </row>
    <row r="22" spans="1:44" x14ac:dyDescent="0.35">
      <c r="A22" s="209"/>
      <c r="B22" s="63" t="s">
        <v>3</v>
      </c>
      <c r="C22" s="16">
        <v>2.2000000000000002</v>
      </c>
      <c r="D22" s="16">
        <v>25</v>
      </c>
      <c r="E22" s="84">
        <v>6</v>
      </c>
      <c r="F22" s="94" t="s">
        <v>81</v>
      </c>
      <c r="G22" s="95">
        <v>18.981000000000002</v>
      </c>
      <c r="H22" s="94" t="s">
        <v>81</v>
      </c>
      <c r="I22" s="95">
        <v>18.981000000000002</v>
      </c>
      <c r="J22" s="63" t="s">
        <v>30</v>
      </c>
      <c r="K22" s="95">
        <v>11.286</v>
      </c>
      <c r="L22" s="16">
        <f>'Files A'!L22</f>
        <v>150</v>
      </c>
      <c r="M22" s="34">
        <f t="shared" si="1"/>
        <v>18.850174362064969</v>
      </c>
      <c r="N22" s="16">
        <f t="shared" ref="N22:N65" si="21">AG22</f>
        <v>108</v>
      </c>
      <c r="O22" s="34">
        <f t="shared" si="19"/>
        <v>13.572125540686777</v>
      </c>
      <c r="P22" s="17">
        <f t="shared" si="3"/>
        <v>1.3985281777049878</v>
      </c>
      <c r="Q22" s="40">
        <f t="shared" si="4"/>
        <v>1.3985281777049878</v>
      </c>
      <c r="R22" s="36">
        <f>K22/O22</f>
        <v>0.83155729485161434</v>
      </c>
      <c r="S22" s="40" t="s">
        <v>144</v>
      </c>
      <c r="T22" s="259"/>
      <c r="U22" s="135" t="s">
        <v>3</v>
      </c>
      <c r="V22" s="63" t="s">
        <v>135</v>
      </c>
      <c r="W22" s="68">
        <f t="shared" si="5"/>
        <v>11.286</v>
      </c>
      <c r="X22" s="81"/>
      <c r="Y22" s="81"/>
      <c r="Z22" s="81"/>
      <c r="AA22" s="141">
        <v>0.96550000000000002</v>
      </c>
      <c r="AB22" s="79">
        <f t="shared" si="20"/>
        <v>3.0789462068965516</v>
      </c>
      <c r="AC22" s="81"/>
      <c r="AD22" s="107"/>
      <c r="AE22">
        <v>0</v>
      </c>
      <c r="AF22">
        <f t="shared" si="0"/>
        <v>0.72</v>
      </c>
      <c r="AG22">
        <f t="shared" si="7"/>
        <v>108</v>
      </c>
      <c r="AH22">
        <f t="shared" si="8"/>
        <v>13.572125540686777</v>
      </c>
      <c r="AI22">
        <f t="shared" si="9"/>
        <v>18.5</v>
      </c>
      <c r="AJ22">
        <v>20</v>
      </c>
      <c r="AK22">
        <v>454</v>
      </c>
      <c r="AL22">
        <f t="shared" si="10"/>
        <v>9.960820771631583E-2</v>
      </c>
      <c r="AM22">
        <f t="shared" si="11"/>
        <v>0.13141859890014582</v>
      </c>
      <c r="AN22">
        <f t="shared" si="12"/>
        <v>2.3132455598308135E-2</v>
      </c>
      <c r="AO22">
        <f t="shared" si="13"/>
        <v>1</v>
      </c>
      <c r="AP22">
        <f t="shared" si="14"/>
        <v>0.10513487912011665</v>
      </c>
      <c r="AQ22">
        <f t="shared" si="15"/>
        <v>4.6314924722518349E-3</v>
      </c>
      <c r="AR22">
        <f t="shared" si="16"/>
        <v>18.850174362064969</v>
      </c>
    </row>
    <row r="23" spans="1:44" x14ac:dyDescent="0.35">
      <c r="A23" s="209"/>
      <c r="B23" s="64" t="s">
        <v>4</v>
      </c>
      <c r="C23" s="10">
        <v>2.2000000000000002</v>
      </c>
      <c r="D23" s="10">
        <v>23.5</v>
      </c>
      <c r="E23" s="85">
        <v>3</v>
      </c>
      <c r="F23" s="64" t="s">
        <v>30</v>
      </c>
      <c r="G23" s="96">
        <v>11.286</v>
      </c>
      <c r="H23" s="64" t="s">
        <v>30</v>
      </c>
      <c r="I23" s="96">
        <v>11.286</v>
      </c>
      <c r="J23" s="64" t="s">
        <v>24</v>
      </c>
      <c r="K23" s="27" t="s">
        <v>24</v>
      </c>
      <c r="L23" s="10">
        <f>'Files A'!L23</f>
        <v>75</v>
      </c>
      <c r="M23" s="32">
        <f t="shared" si="1"/>
        <v>8.4438289647505567</v>
      </c>
      <c r="N23" s="10">
        <f t="shared" si="21"/>
        <v>54</v>
      </c>
      <c r="O23" s="32">
        <f t="shared" si="19"/>
        <v>6.0795568546204004</v>
      </c>
      <c r="P23" s="11">
        <f t="shared" si="3"/>
        <v>1.8563853040411582</v>
      </c>
      <c r="Q23" s="37">
        <f t="shared" si="4"/>
        <v>1.8563853040411582</v>
      </c>
      <c r="R23" s="198"/>
      <c r="S23" s="199"/>
      <c r="T23" s="259"/>
      <c r="U23" s="136" t="s">
        <v>4</v>
      </c>
      <c r="V23" s="64" t="s">
        <v>134</v>
      </c>
      <c r="W23" s="69">
        <f t="shared" si="5"/>
        <v>11.286</v>
      </c>
      <c r="X23" s="79">
        <f>W23+(W24+W22)/2</f>
        <v>22.17</v>
      </c>
      <c r="Y23" s="79">
        <f>O23+(O24+O22)/2</f>
        <v>19.553846888898146</v>
      </c>
      <c r="Z23" s="80">
        <f>X23/Y23</f>
        <v>1.1337922469152193</v>
      </c>
      <c r="AA23" s="141">
        <v>0</v>
      </c>
      <c r="AB23" s="79">
        <f t="shared" si="20"/>
        <v>0</v>
      </c>
      <c r="AC23" s="79">
        <f>X23+AB23+(AB22+AB24)/2</f>
        <v>23.709473103448278</v>
      </c>
      <c r="AD23" s="108">
        <f>AC23/Y23</f>
        <v>1.2125221823696248</v>
      </c>
      <c r="AE23">
        <v>1</v>
      </c>
      <c r="AF23">
        <f t="shared" si="0"/>
        <v>0.72</v>
      </c>
      <c r="AG23">
        <f t="shared" si="7"/>
        <v>54</v>
      </c>
      <c r="AH23">
        <f t="shared" si="8"/>
        <v>6.0795568546204004</v>
      </c>
      <c r="AI23">
        <f t="shared" si="9"/>
        <v>20</v>
      </c>
      <c r="AJ23">
        <v>20</v>
      </c>
      <c r="AK23">
        <v>454</v>
      </c>
      <c r="AL23">
        <f t="shared" si="10"/>
        <v>4.261363636363636E-2</v>
      </c>
      <c r="AM23">
        <f t="shared" si="11"/>
        <v>5.4453101562453865E-2</v>
      </c>
      <c r="AN23">
        <f t="shared" si="12"/>
        <v>6.0775493949334493E-2</v>
      </c>
      <c r="AO23">
        <f t="shared" si="13"/>
        <v>1</v>
      </c>
      <c r="AP23">
        <f t="shared" si="14"/>
        <v>4.3562481249963092E-2</v>
      </c>
      <c r="AQ23">
        <f t="shared" si="15"/>
        <v>1.9190520374433081E-3</v>
      </c>
      <c r="AR23">
        <f t="shared" si="16"/>
        <v>8.4438289647505567</v>
      </c>
    </row>
    <row r="24" spans="1:44" x14ac:dyDescent="0.35">
      <c r="A24" s="209"/>
      <c r="B24" s="63" t="s">
        <v>5</v>
      </c>
      <c r="C24" s="16">
        <v>2.2000000000000002</v>
      </c>
      <c r="D24" s="16">
        <v>22</v>
      </c>
      <c r="E24" s="196">
        <v>7.5</v>
      </c>
      <c r="F24" s="63" t="s">
        <v>34</v>
      </c>
      <c r="G24" s="95">
        <v>3.6960000000000002</v>
      </c>
      <c r="H24" s="63" t="s">
        <v>35</v>
      </c>
      <c r="I24" s="95">
        <v>10.481999999999999</v>
      </c>
      <c r="J24" s="63" t="s">
        <v>24</v>
      </c>
      <c r="K24" s="49" t="s">
        <v>24</v>
      </c>
      <c r="L24" s="16">
        <f>'Files A'!L24</f>
        <v>110</v>
      </c>
      <c r="M24" s="34">
        <f t="shared" si="1"/>
        <v>18.578409066484326</v>
      </c>
      <c r="N24" s="16">
        <f t="shared" si="21"/>
        <v>79.2</v>
      </c>
      <c r="O24" s="34">
        <f t="shared" si="19"/>
        <v>13.376454527868715</v>
      </c>
      <c r="P24" s="17">
        <f t="shared" si="3"/>
        <v>0.27630640034694515</v>
      </c>
      <c r="Q24" s="40">
        <f t="shared" si="4"/>
        <v>0.78361571656836548</v>
      </c>
      <c r="R24" s="174"/>
      <c r="S24" s="40" t="s">
        <v>169</v>
      </c>
      <c r="T24" s="259"/>
      <c r="U24" s="135" t="s">
        <v>5</v>
      </c>
      <c r="V24" s="63" t="s">
        <v>134</v>
      </c>
      <c r="W24" s="68">
        <f t="shared" si="5"/>
        <v>10.481999999999999</v>
      </c>
      <c r="X24" s="81"/>
      <c r="Y24" s="81"/>
      <c r="Z24" s="81"/>
      <c r="AA24" s="141">
        <v>0</v>
      </c>
      <c r="AB24" s="79">
        <f t="shared" si="20"/>
        <v>0</v>
      </c>
      <c r="AC24" s="81"/>
      <c r="AD24" s="107"/>
      <c r="AE24">
        <v>0</v>
      </c>
      <c r="AF24">
        <f t="shared" si="0"/>
        <v>0.72</v>
      </c>
      <c r="AG24">
        <f t="shared" si="7"/>
        <v>79.2</v>
      </c>
      <c r="AH24">
        <f t="shared" si="8"/>
        <v>13.376454527868715</v>
      </c>
      <c r="AI24">
        <f t="shared" si="9"/>
        <v>14</v>
      </c>
      <c r="AJ24">
        <v>20</v>
      </c>
      <c r="AK24">
        <v>454</v>
      </c>
      <c r="AL24">
        <f t="shared" si="10"/>
        <v>0.12755102040816327</v>
      </c>
      <c r="AM24">
        <f t="shared" si="11"/>
        <v>0.17115660950048461</v>
      </c>
      <c r="AN24">
        <f t="shared" si="12"/>
        <v>1.6949108043298147E-2</v>
      </c>
      <c r="AO24">
        <f t="shared" si="13"/>
        <v>1</v>
      </c>
      <c r="AP24">
        <f t="shared" si="14"/>
        <v>0.13692528760038769</v>
      </c>
      <c r="AQ24">
        <f t="shared" si="15"/>
        <v>6.031950995611793E-3</v>
      </c>
      <c r="AR24">
        <f t="shared" si="16"/>
        <v>18.578409066484326</v>
      </c>
    </row>
    <row r="25" spans="1:44" x14ac:dyDescent="0.35">
      <c r="A25" s="209"/>
      <c r="B25" s="64" t="s">
        <v>6</v>
      </c>
      <c r="C25" s="10">
        <v>2.2000000000000002</v>
      </c>
      <c r="D25" s="10">
        <v>23.5</v>
      </c>
      <c r="E25" s="85">
        <v>3</v>
      </c>
      <c r="F25" s="64" t="s">
        <v>23</v>
      </c>
      <c r="G25" s="96">
        <v>2.8159999999999998</v>
      </c>
      <c r="H25" s="64" t="s">
        <v>23</v>
      </c>
      <c r="I25" s="96">
        <v>2.8159999999999998</v>
      </c>
      <c r="J25" s="64" t="s">
        <v>24</v>
      </c>
      <c r="K25" s="27" t="s">
        <v>24</v>
      </c>
      <c r="L25" s="10">
        <f>'Files A'!L25</f>
        <v>2.8</v>
      </c>
      <c r="M25" s="32">
        <f t="shared" si="1"/>
        <v>0.30861572942488796</v>
      </c>
      <c r="N25" s="10">
        <f t="shared" si="21"/>
        <v>2.016</v>
      </c>
      <c r="O25" s="32">
        <f t="shared" si="19"/>
        <v>0.22220332518591931</v>
      </c>
      <c r="P25" s="11">
        <f t="shared" si="3"/>
        <v>12.673077676240128</v>
      </c>
      <c r="Q25" s="37">
        <f t="shared" si="4"/>
        <v>12.673077676240128</v>
      </c>
      <c r="R25" s="174"/>
      <c r="S25" s="175"/>
      <c r="T25" s="259"/>
      <c r="U25" s="136" t="s">
        <v>6</v>
      </c>
      <c r="V25" s="64" t="s">
        <v>134</v>
      </c>
      <c r="W25" s="69">
        <f t="shared" si="5"/>
        <v>2.8159999999999998</v>
      </c>
      <c r="X25" s="79">
        <f>W25+(W26+W24)/2</f>
        <v>12.732499999999998</v>
      </c>
      <c r="Y25" s="79">
        <f>O25+(O26+O24)/2</f>
        <v>8.2093679476396062</v>
      </c>
      <c r="Z25" s="80">
        <f>X25/Y25</f>
        <v>1.5509720213796609</v>
      </c>
      <c r="AA25" s="141">
        <v>0</v>
      </c>
      <c r="AB25" s="79">
        <f t="shared" si="20"/>
        <v>0</v>
      </c>
      <c r="AC25" s="79">
        <f>X25+AB25+(AB24+AB26)/2</f>
        <v>12.732499999999998</v>
      </c>
      <c r="AD25" s="108">
        <f>AC25/Y25</f>
        <v>1.5509720213796609</v>
      </c>
      <c r="AE25">
        <v>1</v>
      </c>
      <c r="AF25">
        <f t="shared" si="0"/>
        <v>0.72</v>
      </c>
      <c r="AG25">
        <f t="shared" si="7"/>
        <v>2.016</v>
      </c>
      <c r="AH25">
        <f t="shared" si="8"/>
        <v>0.22220332518591931</v>
      </c>
      <c r="AI25">
        <f t="shared" si="9"/>
        <v>20</v>
      </c>
      <c r="AJ25">
        <v>20</v>
      </c>
      <c r="AK25">
        <v>454</v>
      </c>
      <c r="AL25">
        <f t="shared" si="10"/>
        <v>1.590909090909091E-3</v>
      </c>
      <c r="AM25">
        <f t="shared" si="11"/>
        <v>1.9902207550979989E-3</v>
      </c>
      <c r="AN25">
        <f t="shared" si="12"/>
        <v>1.7550988845883879</v>
      </c>
      <c r="AO25">
        <f t="shared" si="13"/>
        <v>1</v>
      </c>
      <c r="AP25">
        <f t="shared" si="14"/>
        <v>1.5921766040783991E-3</v>
      </c>
      <c r="AQ25">
        <f t="shared" si="15"/>
        <v>7.0139938505656355E-5</v>
      </c>
      <c r="AR25">
        <f t="shared" si="16"/>
        <v>0.30861572942488796</v>
      </c>
    </row>
    <row r="26" spans="1:44" x14ac:dyDescent="0.35">
      <c r="A26" s="209"/>
      <c r="B26" s="63" t="s">
        <v>7</v>
      </c>
      <c r="C26" s="16">
        <v>2.2000000000000002</v>
      </c>
      <c r="D26" s="16">
        <v>25</v>
      </c>
      <c r="E26" s="84">
        <v>6</v>
      </c>
      <c r="F26" s="63" t="s">
        <v>34</v>
      </c>
      <c r="G26" s="95">
        <v>3.6960000000000002</v>
      </c>
      <c r="H26" s="63" t="s">
        <v>36</v>
      </c>
      <c r="I26" s="95">
        <v>9.3510000000000009</v>
      </c>
      <c r="J26" s="63" t="s">
        <v>24</v>
      </c>
      <c r="K26" s="49" t="s">
        <v>24</v>
      </c>
      <c r="L26" s="16">
        <f>'Files A'!L26</f>
        <v>30</v>
      </c>
      <c r="M26" s="34">
        <f t="shared" si="1"/>
        <v>3.6081593292203622</v>
      </c>
      <c r="N26" s="16">
        <f t="shared" si="21"/>
        <v>21.599999999999998</v>
      </c>
      <c r="O26" s="34">
        <f t="shared" si="19"/>
        <v>2.5978747170386609</v>
      </c>
      <c r="P26" s="17">
        <f t="shared" si="3"/>
        <v>1.422701401171917</v>
      </c>
      <c r="Q26" s="40">
        <f t="shared" si="4"/>
        <v>3.5994807365688843</v>
      </c>
      <c r="R26" s="174"/>
      <c r="S26" s="175"/>
      <c r="T26" s="259"/>
      <c r="U26" s="135" t="s">
        <v>7</v>
      </c>
      <c r="V26" s="63" t="s">
        <v>134</v>
      </c>
      <c r="W26" s="68">
        <f t="shared" si="5"/>
        <v>9.3510000000000009</v>
      </c>
      <c r="X26" s="81"/>
      <c r="Y26" s="81"/>
      <c r="Z26" s="81"/>
      <c r="AA26" s="141">
        <v>0</v>
      </c>
      <c r="AB26" s="79">
        <f t="shared" si="20"/>
        <v>0</v>
      </c>
      <c r="AC26" s="81"/>
      <c r="AD26" s="107"/>
      <c r="AE26">
        <v>0</v>
      </c>
      <c r="AF26">
        <f t="shared" si="0"/>
        <v>0.72</v>
      </c>
      <c r="AG26">
        <f t="shared" si="7"/>
        <v>21.599999999999998</v>
      </c>
      <c r="AH26">
        <f t="shared" si="8"/>
        <v>2.5978747170386609</v>
      </c>
      <c r="AI26">
        <f t="shared" si="9"/>
        <v>18.5</v>
      </c>
      <c r="AJ26">
        <v>20</v>
      </c>
      <c r="AK26">
        <v>454</v>
      </c>
      <c r="AL26">
        <f t="shared" si="10"/>
        <v>1.9921641543263164E-2</v>
      </c>
      <c r="AM26">
        <f t="shared" si="11"/>
        <v>2.5155164856665302E-2</v>
      </c>
      <c r="AN26">
        <f t="shared" si="12"/>
        <v>0.13563643659038133</v>
      </c>
      <c r="AO26">
        <f t="shared" si="13"/>
        <v>1</v>
      </c>
      <c r="AP26">
        <f t="shared" si="14"/>
        <v>2.0124131885332242E-2</v>
      </c>
      <c r="AQ26">
        <f t="shared" si="15"/>
        <v>8.8652563371507671E-4</v>
      </c>
      <c r="AR26">
        <f t="shared" si="16"/>
        <v>3.6081593292203622</v>
      </c>
    </row>
    <row r="27" spans="1:44" x14ac:dyDescent="0.35">
      <c r="A27" s="209"/>
      <c r="B27" s="64" t="s">
        <v>8</v>
      </c>
      <c r="C27" s="10">
        <v>2.2000000000000002</v>
      </c>
      <c r="D27" s="10">
        <v>23.5</v>
      </c>
      <c r="E27" s="85">
        <v>3</v>
      </c>
      <c r="F27" s="64" t="s">
        <v>23</v>
      </c>
      <c r="G27" s="96">
        <v>2.8159999999999998</v>
      </c>
      <c r="H27" s="64" t="s">
        <v>23</v>
      </c>
      <c r="I27" s="96">
        <v>2.8159999999999998</v>
      </c>
      <c r="J27" s="64" t="s">
        <v>24</v>
      </c>
      <c r="K27" s="27" t="s">
        <v>24</v>
      </c>
      <c r="L27" s="10">
        <f>'Files A'!L27</f>
        <v>7.6</v>
      </c>
      <c r="M27" s="32">
        <f t="shared" si="1"/>
        <v>0.83881941994972442</v>
      </c>
      <c r="N27" s="10">
        <f t="shared" si="21"/>
        <v>5.4719999999999995</v>
      </c>
      <c r="O27" s="32">
        <f t="shared" si="19"/>
        <v>0.6039499823638016</v>
      </c>
      <c r="P27" s="11">
        <f t="shared" si="3"/>
        <v>4.6626377717215082</v>
      </c>
      <c r="Q27" s="37">
        <f t="shared" si="4"/>
        <v>4.6626377717215082</v>
      </c>
      <c r="R27" s="174"/>
      <c r="S27" s="175"/>
      <c r="T27" s="259"/>
      <c r="U27" s="136" t="s">
        <v>8</v>
      </c>
      <c r="V27" s="64" t="s">
        <v>134</v>
      </c>
      <c r="W27" s="69">
        <f t="shared" si="5"/>
        <v>2.8159999999999998</v>
      </c>
      <c r="X27" s="79">
        <f>W27+(W28+W26)/2</f>
        <v>14.140499999999999</v>
      </c>
      <c r="Y27" s="79">
        <f>O27+(O28+O26)/2</f>
        <v>9.5515695491519956</v>
      </c>
      <c r="Z27" s="80">
        <f>X27/Y27</f>
        <v>1.4804373173679519</v>
      </c>
      <c r="AA27" s="141">
        <v>0</v>
      </c>
      <c r="AB27" s="79">
        <f t="shared" si="20"/>
        <v>0</v>
      </c>
      <c r="AC27" s="79">
        <f>X27+AB27+(AB26+AB28)/2</f>
        <v>14.140499999999999</v>
      </c>
      <c r="AD27" s="108">
        <f>AC27/Y27</f>
        <v>1.4804373173679519</v>
      </c>
      <c r="AE27">
        <v>1</v>
      </c>
      <c r="AF27">
        <f t="shared" si="0"/>
        <v>0.72</v>
      </c>
      <c r="AG27">
        <f t="shared" si="7"/>
        <v>5.4719999999999995</v>
      </c>
      <c r="AH27">
        <f t="shared" si="8"/>
        <v>0.6039499823638016</v>
      </c>
      <c r="AI27">
        <f t="shared" si="9"/>
        <v>20</v>
      </c>
      <c r="AJ27">
        <v>20</v>
      </c>
      <c r="AK27">
        <v>454</v>
      </c>
      <c r="AL27">
        <f t="shared" si="10"/>
        <v>4.3181818181818182E-3</v>
      </c>
      <c r="AM27">
        <f t="shared" si="11"/>
        <v>5.4094320547894148E-3</v>
      </c>
      <c r="AN27">
        <f t="shared" si="12"/>
        <v>0.64351801678073806</v>
      </c>
      <c r="AO27">
        <f t="shared" si="13"/>
        <v>1</v>
      </c>
      <c r="AP27">
        <f t="shared" si="14"/>
        <v>4.3275456438315318E-3</v>
      </c>
      <c r="AQ27">
        <f t="shared" si="15"/>
        <v>1.9064077726130098E-4</v>
      </c>
      <c r="AR27">
        <f t="shared" si="16"/>
        <v>0.83881941994972442</v>
      </c>
    </row>
    <row r="28" spans="1:44" x14ac:dyDescent="0.35">
      <c r="A28" s="209"/>
      <c r="B28" s="63" t="s">
        <v>9</v>
      </c>
      <c r="C28" s="16">
        <v>2.2000000000000002</v>
      </c>
      <c r="D28" s="16">
        <v>22</v>
      </c>
      <c r="E28" s="196">
        <v>9</v>
      </c>
      <c r="F28" s="63" t="s">
        <v>31</v>
      </c>
      <c r="G28" s="95">
        <v>6.5</v>
      </c>
      <c r="H28" s="63" t="s">
        <v>32</v>
      </c>
      <c r="I28" s="95">
        <v>13.298</v>
      </c>
      <c r="J28" s="63" t="s">
        <v>24</v>
      </c>
      <c r="K28" s="49" t="s">
        <v>24</v>
      </c>
      <c r="L28" s="16">
        <f>'Files A'!L28</f>
        <v>110</v>
      </c>
      <c r="M28" s="34">
        <f t="shared" si="1"/>
        <v>21.24633946741351</v>
      </c>
      <c r="N28" s="16">
        <f t="shared" si="21"/>
        <v>79.2</v>
      </c>
      <c r="O28" s="34">
        <f t="shared" si="19"/>
        <v>15.297364416537727</v>
      </c>
      <c r="P28" s="17">
        <f t="shared" si="3"/>
        <v>0.42490979642041854</v>
      </c>
      <c r="Q28" s="40">
        <f t="shared" si="4"/>
        <v>0.86930007273826548</v>
      </c>
      <c r="R28" s="174"/>
      <c r="S28" s="40" t="s">
        <v>170</v>
      </c>
      <c r="T28" s="259"/>
      <c r="U28" s="135" t="s">
        <v>9</v>
      </c>
      <c r="V28" s="63" t="s">
        <v>134</v>
      </c>
      <c r="W28" s="68">
        <f t="shared" si="5"/>
        <v>13.298</v>
      </c>
      <c r="X28" s="81"/>
      <c r="Y28" s="81"/>
      <c r="Z28" s="81"/>
      <c r="AA28" s="141">
        <v>0</v>
      </c>
      <c r="AB28" s="79">
        <f t="shared" si="20"/>
        <v>0</v>
      </c>
      <c r="AC28" s="81"/>
      <c r="AD28" s="107"/>
      <c r="AE28">
        <v>0</v>
      </c>
      <c r="AF28">
        <f t="shared" si="0"/>
        <v>0.72</v>
      </c>
      <c r="AG28">
        <f t="shared" si="7"/>
        <v>79.2</v>
      </c>
      <c r="AH28">
        <f t="shared" si="8"/>
        <v>15.297364416537727</v>
      </c>
      <c r="AI28">
        <f t="shared" si="9"/>
        <v>12.5</v>
      </c>
      <c r="AJ28">
        <v>20</v>
      </c>
      <c r="AK28">
        <v>454</v>
      </c>
      <c r="AL28">
        <f t="shared" si="10"/>
        <v>0.15999999999999998</v>
      </c>
      <c r="AM28">
        <f t="shared" si="11"/>
        <v>0.21922359359558483</v>
      </c>
      <c r="AN28">
        <f t="shared" si="12"/>
        <v>1.2465434844830908E-2</v>
      </c>
      <c r="AO28">
        <f t="shared" si="13"/>
        <v>1</v>
      </c>
      <c r="AP28">
        <f t="shared" si="14"/>
        <v>0.17537887487646786</v>
      </c>
      <c r="AQ28">
        <f t="shared" si="15"/>
        <v>7.7259416245140031E-3</v>
      </c>
      <c r="AR28">
        <f t="shared" si="16"/>
        <v>21.24633946741351</v>
      </c>
    </row>
    <row r="29" spans="1:44" x14ac:dyDescent="0.35">
      <c r="A29" s="209"/>
      <c r="B29" s="64" t="s">
        <v>10</v>
      </c>
      <c r="C29" s="10">
        <v>2.2000000000000002</v>
      </c>
      <c r="D29" s="10">
        <v>23.5</v>
      </c>
      <c r="E29" s="85">
        <v>3</v>
      </c>
      <c r="F29" s="64" t="s">
        <v>23</v>
      </c>
      <c r="G29" s="96">
        <v>5.6539999999999999</v>
      </c>
      <c r="H29" s="64" t="s">
        <v>37</v>
      </c>
      <c r="I29" s="96">
        <v>8.4700000000000006</v>
      </c>
      <c r="J29" s="64" t="s">
        <v>24</v>
      </c>
      <c r="K29" s="27" t="s">
        <v>24</v>
      </c>
      <c r="L29" s="10">
        <f>'Files A'!L29</f>
        <v>75</v>
      </c>
      <c r="M29" s="32">
        <f t="shared" si="1"/>
        <v>8.4438289647505567</v>
      </c>
      <c r="N29" s="10">
        <f t="shared" si="21"/>
        <v>54</v>
      </c>
      <c r="O29" s="32">
        <f t="shared" si="19"/>
        <v>6.0795568546204004</v>
      </c>
      <c r="P29" s="11">
        <f t="shared" si="3"/>
        <v>0.93000199442217868</v>
      </c>
      <c r="Q29" s="37">
        <f t="shared" si="4"/>
        <v>1.3931936492316686</v>
      </c>
      <c r="R29" s="176"/>
      <c r="S29" s="177"/>
      <c r="T29" s="259"/>
      <c r="U29" s="136" t="s">
        <v>10</v>
      </c>
      <c r="V29" s="64" t="s">
        <v>134</v>
      </c>
      <c r="W29" s="69">
        <f t="shared" si="5"/>
        <v>8.4700000000000006</v>
      </c>
      <c r="X29" s="79">
        <f>W29+(W30+W28)/2</f>
        <v>24.569000000000003</v>
      </c>
      <c r="Y29" s="79">
        <f>O29+(O30+O28)/2</f>
        <v>20.928712036740425</v>
      </c>
      <c r="Z29" s="80">
        <f>X29/Y29</f>
        <v>1.1739375054169143</v>
      </c>
      <c r="AA29" s="141">
        <v>0</v>
      </c>
      <c r="AB29" s="79">
        <f t="shared" si="20"/>
        <v>0</v>
      </c>
      <c r="AC29" s="79">
        <f>X29+AB29+(AB28+AB30)/2</f>
        <v>24.569000000000003</v>
      </c>
      <c r="AD29" s="108">
        <f>AC29/Y29</f>
        <v>1.1739375054169143</v>
      </c>
      <c r="AE29">
        <v>1</v>
      </c>
      <c r="AF29">
        <f t="shared" si="0"/>
        <v>0.72</v>
      </c>
      <c r="AG29">
        <f t="shared" si="7"/>
        <v>54</v>
      </c>
      <c r="AH29">
        <f t="shared" si="8"/>
        <v>6.0795568546204004</v>
      </c>
      <c r="AI29">
        <f t="shared" si="9"/>
        <v>20</v>
      </c>
      <c r="AJ29">
        <v>20</v>
      </c>
      <c r="AK29">
        <v>454</v>
      </c>
      <c r="AL29">
        <f t="shared" si="10"/>
        <v>4.261363636363636E-2</v>
      </c>
      <c r="AM29">
        <f t="shared" si="11"/>
        <v>5.4453101562453865E-2</v>
      </c>
      <c r="AN29">
        <f t="shared" si="12"/>
        <v>6.0775493949334493E-2</v>
      </c>
      <c r="AO29">
        <f t="shared" si="13"/>
        <v>1</v>
      </c>
      <c r="AP29">
        <f t="shared" si="14"/>
        <v>4.3562481249963092E-2</v>
      </c>
      <c r="AQ29">
        <f t="shared" si="15"/>
        <v>1.9190520374433081E-3</v>
      </c>
      <c r="AR29">
        <f t="shared" si="16"/>
        <v>8.4438289647505567</v>
      </c>
    </row>
    <row r="30" spans="1:44" x14ac:dyDescent="0.35">
      <c r="A30" s="209"/>
      <c r="B30" s="63" t="s">
        <v>11</v>
      </c>
      <c r="C30" s="16">
        <v>2.2000000000000002</v>
      </c>
      <c r="D30" s="16">
        <v>25</v>
      </c>
      <c r="E30" s="196">
        <v>7.5</v>
      </c>
      <c r="F30" s="63" t="s">
        <v>79</v>
      </c>
      <c r="G30" s="95">
        <v>18.899999999999999</v>
      </c>
      <c r="H30" s="63" t="s">
        <v>79</v>
      </c>
      <c r="I30" s="95">
        <v>18.899999999999999</v>
      </c>
      <c r="J30" s="63" t="s">
        <v>79</v>
      </c>
      <c r="K30" s="95">
        <v>18.899999999999999</v>
      </c>
      <c r="L30" s="16">
        <f>'Files A'!L30</f>
        <v>145</v>
      </c>
      <c r="M30" s="34">
        <f t="shared" si="1"/>
        <v>20.001313816253226</v>
      </c>
      <c r="N30" s="16">
        <f t="shared" si="21"/>
        <v>104.39999999999999</v>
      </c>
      <c r="O30" s="34">
        <f t="shared" si="19"/>
        <v>14.400945947702322</v>
      </c>
      <c r="P30" s="17">
        <f t="shared" si="3"/>
        <v>1.3124137864718188</v>
      </c>
      <c r="Q30" s="40">
        <f t="shared" si="4"/>
        <v>1.3124137864718188</v>
      </c>
      <c r="R30" s="36">
        <f>K30/O30</f>
        <v>1.3124137864718188</v>
      </c>
      <c r="S30" s="40" t="s">
        <v>69</v>
      </c>
      <c r="T30" s="259"/>
      <c r="U30" s="135" t="s">
        <v>11</v>
      </c>
      <c r="V30" s="63" t="s">
        <v>135</v>
      </c>
      <c r="W30" s="68">
        <f t="shared" si="5"/>
        <v>18.899999999999999</v>
      </c>
      <c r="X30" s="81"/>
      <c r="Y30" s="81"/>
      <c r="Z30" s="81"/>
      <c r="AA30" s="141">
        <v>0</v>
      </c>
      <c r="AB30" s="79">
        <f t="shared" si="20"/>
        <v>0</v>
      </c>
      <c r="AC30" s="81"/>
      <c r="AD30" s="107"/>
      <c r="AE30">
        <v>0</v>
      </c>
      <c r="AF30">
        <f t="shared" si="0"/>
        <v>0.72</v>
      </c>
      <c r="AG30">
        <f t="shared" si="7"/>
        <v>104.39999999999999</v>
      </c>
      <c r="AH30">
        <f t="shared" si="8"/>
        <v>14.400945947702322</v>
      </c>
      <c r="AI30">
        <f t="shared" si="9"/>
        <v>17</v>
      </c>
      <c r="AJ30">
        <v>20</v>
      </c>
      <c r="AK30">
        <v>454</v>
      </c>
      <c r="AL30">
        <f t="shared" si="10"/>
        <v>0.11402956904687007</v>
      </c>
      <c r="AM30">
        <f t="shared" si="11"/>
        <v>0.15174793570486234</v>
      </c>
      <c r="AN30">
        <f t="shared" si="12"/>
        <v>1.95645641651905E-2</v>
      </c>
      <c r="AO30">
        <f t="shared" si="13"/>
        <v>1</v>
      </c>
      <c r="AP30">
        <f t="shared" si="14"/>
        <v>0.12139834856388987</v>
      </c>
      <c r="AQ30">
        <f t="shared" si="15"/>
        <v>5.3479448706559417E-3</v>
      </c>
      <c r="AR30">
        <f t="shared" si="16"/>
        <v>20.001313816253226</v>
      </c>
    </row>
    <row r="31" spans="1:44" ht="15" thickBot="1" x14ac:dyDescent="0.4">
      <c r="A31" s="210"/>
      <c r="B31" s="64" t="s">
        <v>12</v>
      </c>
      <c r="C31" s="10">
        <v>2.2000000000000002</v>
      </c>
      <c r="D31" s="10">
        <v>26</v>
      </c>
      <c r="E31" s="85">
        <v>3</v>
      </c>
      <c r="F31" s="64" t="s">
        <v>23</v>
      </c>
      <c r="G31" s="96">
        <v>5.6539999999999999</v>
      </c>
      <c r="H31" s="64" t="s">
        <v>23</v>
      </c>
      <c r="I31" s="96">
        <v>5.6539999999999999</v>
      </c>
      <c r="J31" s="64" t="s">
        <v>23</v>
      </c>
      <c r="K31" s="27">
        <v>5.6539999999999999</v>
      </c>
      <c r="L31" s="10">
        <f>'Files A'!L31</f>
        <v>37</v>
      </c>
      <c r="M31" s="32">
        <f t="shared" si="1"/>
        <v>3.6527173789382164</v>
      </c>
      <c r="N31" s="10">
        <f t="shared" si="21"/>
        <v>26.64</v>
      </c>
      <c r="O31" s="32">
        <f t="shared" si="19"/>
        <v>2.6299565128355158</v>
      </c>
      <c r="P31" s="11">
        <f t="shared" si="3"/>
        <v>2.1498454337193884</v>
      </c>
      <c r="Q31" s="37">
        <f t="shared" si="4"/>
        <v>2.1498454337193884</v>
      </c>
      <c r="R31" s="36">
        <f>K31/O31</f>
        <v>2.1498454337193884</v>
      </c>
      <c r="S31" s="40" t="s">
        <v>142</v>
      </c>
      <c r="T31" s="260"/>
      <c r="U31" s="136" t="s">
        <v>12</v>
      </c>
      <c r="V31" s="64" t="s">
        <v>135</v>
      </c>
      <c r="W31" s="69">
        <f t="shared" si="5"/>
        <v>5.6539999999999999</v>
      </c>
      <c r="X31" s="79">
        <f>W31+W30/2</f>
        <v>15.103999999999999</v>
      </c>
      <c r="Y31" s="79">
        <f>O31+O30/2</f>
        <v>9.8304294866866773</v>
      </c>
      <c r="Z31" s="80">
        <f>X31/Y31</f>
        <v>1.5364537246775742</v>
      </c>
      <c r="AA31" s="141">
        <v>0</v>
      </c>
      <c r="AB31" s="79">
        <f t="shared" si="20"/>
        <v>0</v>
      </c>
      <c r="AC31" s="79">
        <f>X31+AB31+AB30/2</f>
        <v>15.103999999999999</v>
      </c>
      <c r="AD31" s="108">
        <f>AC31/Y31</f>
        <v>1.5364537246775742</v>
      </c>
      <c r="AE31">
        <v>1</v>
      </c>
      <c r="AF31">
        <f t="shared" si="0"/>
        <v>0.72</v>
      </c>
      <c r="AG31">
        <f t="shared" si="7"/>
        <v>26.64</v>
      </c>
      <c r="AH31">
        <f t="shared" si="8"/>
        <v>2.6299565128355158</v>
      </c>
      <c r="AI31">
        <f t="shared" si="9"/>
        <v>22.5</v>
      </c>
      <c r="AJ31">
        <v>20</v>
      </c>
      <c r="AK31">
        <v>454</v>
      </c>
      <c r="AL31">
        <f t="shared" si="10"/>
        <v>1.6610549943883276E-2</v>
      </c>
      <c r="AM31">
        <f t="shared" si="11"/>
        <v>2.0938556692398358E-2</v>
      </c>
      <c r="AN31">
        <f t="shared" si="12"/>
        <v>0.16365574293956273</v>
      </c>
      <c r="AO31">
        <f t="shared" si="13"/>
        <v>1</v>
      </c>
      <c r="AP31">
        <f t="shared" si="14"/>
        <v>1.6750845353918686E-2</v>
      </c>
      <c r="AQ31">
        <f t="shared" si="15"/>
        <v>7.3792270281580123E-4</v>
      </c>
      <c r="AR31">
        <f t="shared" si="16"/>
        <v>3.6527173789382164</v>
      </c>
    </row>
    <row r="32" spans="1:44" s="44" customFormat="1" ht="15" thickBot="1" x14ac:dyDescent="0.4">
      <c r="A32" s="43"/>
      <c r="B32" s="65"/>
      <c r="C32" s="57"/>
      <c r="D32" s="57"/>
      <c r="E32" s="86"/>
      <c r="F32" s="65"/>
      <c r="G32" s="97"/>
      <c r="H32" s="65"/>
      <c r="I32" s="97"/>
      <c r="J32" s="65"/>
      <c r="K32" s="61"/>
      <c r="L32" s="57">
        <f>'Files A'!L32</f>
        <v>0</v>
      </c>
      <c r="M32" s="58" t="e">
        <f t="shared" si="1"/>
        <v>#DIV/0!</v>
      </c>
      <c r="N32" s="57">
        <f t="shared" si="21"/>
        <v>0</v>
      </c>
      <c r="O32" s="58" t="e">
        <f t="shared" si="19"/>
        <v>#DIV/0!</v>
      </c>
      <c r="P32" s="59" t="e">
        <f t="shared" si="3"/>
        <v>#DIV/0!</v>
      </c>
      <c r="Q32" s="60" t="e">
        <f t="shared" si="4"/>
        <v>#DIV/0!</v>
      </c>
      <c r="R32" s="262"/>
      <c r="S32" s="263"/>
      <c r="T32" s="133"/>
      <c r="U32" s="137"/>
      <c r="V32" s="65">
        <v>0</v>
      </c>
      <c r="W32" s="70">
        <f t="shared" si="5"/>
        <v>0</v>
      </c>
      <c r="X32" s="82"/>
      <c r="Y32" s="82"/>
      <c r="Z32" s="82"/>
      <c r="AA32" s="142">
        <v>0</v>
      </c>
      <c r="AB32" s="82">
        <f t="shared" si="20"/>
        <v>0</v>
      </c>
      <c r="AC32" s="82"/>
      <c r="AD32" s="51"/>
      <c r="AE32"/>
      <c r="AF32">
        <f t="shared" si="0"/>
        <v>0.72</v>
      </c>
      <c r="AG32">
        <f t="shared" si="7"/>
        <v>0</v>
      </c>
      <c r="AH32" t="e">
        <f t="shared" si="8"/>
        <v>#DIV/0!</v>
      </c>
      <c r="AI32">
        <f t="shared" si="9"/>
        <v>-0.5</v>
      </c>
      <c r="AJ32">
        <v>20</v>
      </c>
      <c r="AK32">
        <v>454</v>
      </c>
      <c r="AL32" t="e">
        <f t="shared" si="10"/>
        <v>#DIV/0!</v>
      </c>
      <c r="AM32" t="e">
        <f t="shared" si="11"/>
        <v>#DIV/0!</v>
      </c>
      <c r="AN32" t="e">
        <f t="shared" si="12"/>
        <v>#DIV/0!</v>
      </c>
      <c r="AO32" t="e">
        <f t="shared" si="13"/>
        <v>#DIV/0!</v>
      </c>
      <c r="AP32" t="e">
        <f t="shared" si="14"/>
        <v>#DIV/0!</v>
      </c>
      <c r="AQ32" t="e">
        <f t="shared" si="15"/>
        <v>#DIV/0!</v>
      </c>
      <c r="AR32" t="e">
        <f t="shared" si="16"/>
        <v>#DIV/0!</v>
      </c>
    </row>
    <row r="33" spans="1:44" x14ac:dyDescent="0.35">
      <c r="A33" s="208" t="s">
        <v>38</v>
      </c>
      <c r="B33" s="64" t="s">
        <v>2</v>
      </c>
      <c r="C33" s="10">
        <v>2.2000000000000002</v>
      </c>
      <c r="D33" s="10">
        <v>26</v>
      </c>
      <c r="E33" s="85">
        <v>3</v>
      </c>
      <c r="F33" s="64" t="s">
        <v>23</v>
      </c>
      <c r="G33" s="96">
        <v>5.6539999999999999</v>
      </c>
      <c r="H33" s="64" t="s">
        <v>23</v>
      </c>
      <c r="I33" s="96">
        <v>5.6539999999999999</v>
      </c>
      <c r="J33" s="64" t="s">
        <v>24</v>
      </c>
      <c r="K33" s="27" t="s">
        <v>24</v>
      </c>
      <c r="L33" s="10">
        <f>'Files A'!L33</f>
        <v>35</v>
      </c>
      <c r="M33" s="32">
        <f t="shared" si="1"/>
        <v>3.4536837258412922</v>
      </c>
      <c r="N33" s="10">
        <f t="shared" si="21"/>
        <v>25.2</v>
      </c>
      <c r="O33" s="32">
        <f t="shared" si="19"/>
        <v>2.4866522826057302</v>
      </c>
      <c r="P33" s="11">
        <f t="shared" si="3"/>
        <v>2.2737396939451653</v>
      </c>
      <c r="Q33" s="37">
        <f t="shared" si="4"/>
        <v>2.2737396939451653</v>
      </c>
      <c r="R33" s="161"/>
      <c r="S33" s="154"/>
      <c r="T33" s="258" t="s">
        <v>38</v>
      </c>
      <c r="U33" s="136" t="s">
        <v>2</v>
      </c>
      <c r="V33" s="64" t="s">
        <v>134</v>
      </c>
      <c r="W33" s="69">
        <f t="shared" si="5"/>
        <v>5.6539999999999999</v>
      </c>
      <c r="X33" s="79">
        <f>W33+W34/2</f>
        <v>11.297000000000001</v>
      </c>
      <c r="Y33" s="79">
        <f>O33+O34/2</f>
        <v>9.2727150529491187</v>
      </c>
      <c r="Z33" s="80">
        <f>X33/Y33</f>
        <v>1.218305527075058</v>
      </c>
      <c r="AA33" s="141">
        <v>0</v>
      </c>
      <c r="AB33" s="79">
        <f t="shared" ref="AB33:AB44" si="22">AA33*$AB$1</f>
        <v>0</v>
      </c>
      <c r="AC33" s="79">
        <f>X33+AB33+AB34/2</f>
        <v>12.836473103448277</v>
      </c>
      <c r="AD33" s="108">
        <f>AC33/Y33</f>
        <v>1.384327355057215</v>
      </c>
      <c r="AE33">
        <v>1</v>
      </c>
      <c r="AF33">
        <f t="shared" si="0"/>
        <v>0.72</v>
      </c>
      <c r="AG33">
        <f t="shared" si="7"/>
        <v>25.2</v>
      </c>
      <c r="AH33">
        <f t="shared" si="8"/>
        <v>2.4866522826057302</v>
      </c>
      <c r="AI33">
        <f t="shared" si="9"/>
        <v>22.5</v>
      </c>
      <c r="AJ33">
        <v>20</v>
      </c>
      <c r="AK33">
        <v>454</v>
      </c>
      <c r="AL33">
        <f t="shared" si="10"/>
        <v>1.5712682379349044E-2</v>
      </c>
      <c r="AM33">
        <f t="shared" si="11"/>
        <v>1.9797631458736697E-2</v>
      </c>
      <c r="AN33">
        <f t="shared" si="12"/>
        <v>0.17328882482962119</v>
      </c>
      <c r="AO33">
        <f t="shared" si="13"/>
        <v>1</v>
      </c>
      <c r="AP33">
        <f t="shared" si="14"/>
        <v>1.5838105166989358E-2</v>
      </c>
      <c r="AQ33">
        <f t="shared" si="15"/>
        <v>6.9771388400834177E-4</v>
      </c>
      <c r="AR33">
        <f t="shared" si="16"/>
        <v>3.4536837258412922</v>
      </c>
    </row>
    <row r="34" spans="1:44" x14ac:dyDescent="0.35">
      <c r="A34" s="209"/>
      <c r="B34" s="63" t="s">
        <v>3</v>
      </c>
      <c r="C34" s="16">
        <v>2.2000000000000002</v>
      </c>
      <c r="D34" s="16">
        <v>25</v>
      </c>
      <c r="E34" s="84">
        <v>6</v>
      </c>
      <c r="F34" s="94" t="s">
        <v>81</v>
      </c>
      <c r="G34" s="95">
        <v>18.981000000000002</v>
      </c>
      <c r="H34" s="94" t="s">
        <v>81</v>
      </c>
      <c r="I34" s="95">
        <v>18.981000000000002</v>
      </c>
      <c r="J34" s="63" t="s">
        <v>30</v>
      </c>
      <c r="K34" s="95">
        <v>11.286</v>
      </c>
      <c r="L34" s="16">
        <f>'Files A'!L34</f>
        <v>150</v>
      </c>
      <c r="M34" s="34">
        <f t="shared" si="1"/>
        <v>18.850174362064969</v>
      </c>
      <c r="N34" s="16">
        <f t="shared" si="21"/>
        <v>108</v>
      </c>
      <c r="O34" s="34">
        <f t="shared" si="19"/>
        <v>13.572125540686777</v>
      </c>
      <c r="P34" s="17">
        <f t="shared" si="3"/>
        <v>1.3985281777049878</v>
      </c>
      <c r="Q34" s="40">
        <f t="shared" si="4"/>
        <v>1.3985281777049878</v>
      </c>
      <c r="R34" s="36">
        <f>K34/O34</f>
        <v>0.83155729485161434</v>
      </c>
      <c r="S34" s="40" t="s">
        <v>156</v>
      </c>
      <c r="T34" s="259"/>
      <c r="U34" s="135" t="s">
        <v>3</v>
      </c>
      <c r="V34" s="63" t="s">
        <v>135</v>
      </c>
      <c r="W34" s="68">
        <f t="shared" si="5"/>
        <v>11.286</v>
      </c>
      <c r="X34" s="81"/>
      <c r="Y34" s="81"/>
      <c r="Z34" s="81"/>
      <c r="AA34" s="141">
        <v>0.96550000000000002</v>
      </c>
      <c r="AB34" s="79">
        <f t="shared" si="22"/>
        <v>3.0789462068965516</v>
      </c>
      <c r="AC34" s="81"/>
      <c r="AD34" s="107"/>
      <c r="AE34">
        <v>0</v>
      </c>
      <c r="AF34">
        <f t="shared" si="0"/>
        <v>0.72</v>
      </c>
      <c r="AG34">
        <f t="shared" si="7"/>
        <v>108</v>
      </c>
      <c r="AH34">
        <f t="shared" si="8"/>
        <v>13.572125540686777</v>
      </c>
      <c r="AI34">
        <f t="shared" si="9"/>
        <v>18.5</v>
      </c>
      <c r="AJ34">
        <v>20</v>
      </c>
      <c r="AK34">
        <v>454</v>
      </c>
      <c r="AL34">
        <f t="shared" si="10"/>
        <v>9.960820771631583E-2</v>
      </c>
      <c r="AM34">
        <f t="shared" si="11"/>
        <v>0.13141859890014582</v>
      </c>
      <c r="AN34">
        <f t="shared" si="12"/>
        <v>2.3132455598308135E-2</v>
      </c>
      <c r="AO34">
        <f t="shared" si="13"/>
        <v>1</v>
      </c>
      <c r="AP34">
        <f t="shared" si="14"/>
        <v>0.10513487912011665</v>
      </c>
      <c r="AQ34">
        <f t="shared" si="15"/>
        <v>4.6314924722518349E-3</v>
      </c>
      <c r="AR34">
        <f t="shared" si="16"/>
        <v>18.850174362064969</v>
      </c>
    </row>
    <row r="35" spans="1:44" x14ac:dyDescent="0.35">
      <c r="A35" s="209"/>
      <c r="B35" s="64" t="s">
        <v>4</v>
      </c>
      <c r="C35" s="10">
        <v>2.2000000000000002</v>
      </c>
      <c r="D35" s="10">
        <v>23.5</v>
      </c>
      <c r="E35" s="85">
        <v>3</v>
      </c>
      <c r="F35" s="64" t="s">
        <v>39</v>
      </c>
      <c r="G35" s="96">
        <v>8.4700000000000006</v>
      </c>
      <c r="H35" s="64" t="s">
        <v>39</v>
      </c>
      <c r="I35" s="96">
        <v>8.4700000000000006</v>
      </c>
      <c r="J35" s="64" t="s">
        <v>24</v>
      </c>
      <c r="K35" s="27" t="s">
        <v>24</v>
      </c>
      <c r="L35" s="10">
        <f>'Files A'!L35</f>
        <v>82</v>
      </c>
      <c r="M35" s="32">
        <f t="shared" si="1"/>
        <v>9.2516270128289531</v>
      </c>
      <c r="N35" s="10">
        <f t="shared" si="21"/>
        <v>59.04</v>
      </c>
      <c r="O35" s="32">
        <f t="shared" si="19"/>
        <v>6.6611714492368463</v>
      </c>
      <c r="P35" s="11">
        <f t="shared" si="3"/>
        <v>1.2715481150046644</v>
      </c>
      <c r="Q35" s="37">
        <f t="shared" si="4"/>
        <v>1.2715481150046644</v>
      </c>
      <c r="R35" s="161"/>
      <c r="S35" s="154"/>
      <c r="T35" s="259"/>
      <c r="U35" s="136" t="s">
        <v>4</v>
      </c>
      <c r="V35" s="64" t="s">
        <v>134</v>
      </c>
      <c r="W35" s="69">
        <f t="shared" si="5"/>
        <v>8.4700000000000006</v>
      </c>
      <c r="X35" s="79">
        <f>W35+(W36+W34)/2</f>
        <v>19.353999999999999</v>
      </c>
      <c r="Y35" s="79">
        <f>O35+(O36+O34)/2</f>
        <v>19.994301460918244</v>
      </c>
      <c r="Z35" s="80">
        <f>X35/Y35</f>
        <v>0.96797580239700765</v>
      </c>
      <c r="AA35" s="141">
        <v>0</v>
      </c>
      <c r="AB35" s="79">
        <f t="shared" si="22"/>
        <v>0</v>
      </c>
      <c r="AC35" s="79">
        <f>X35+AB35+(AB34+AB36)/2</f>
        <v>20.893473103448276</v>
      </c>
      <c r="AD35" s="108">
        <f>AC35/Y35</f>
        <v>1.0449713956892963</v>
      </c>
      <c r="AE35">
        <v>1</v>
      </c>
      <c r="AF35">
        <f t="shared" si="0"/>
        <v>0.72</v>
      </c>
      <c r="AG35">
        <f t="shared" si="7"/>
        <v>59.04</v>
      </c>
      <c r="AH35">
        <f t="shared" si="8"/>
        <v>6.6611714492368463</v>
      </c>
      <c r="AI35">
        <f t="shared" si="9"/>
        <v>20</v>
      </c>
      <c r="AJ35">
        <v>20</v>
      </c>
      <c r="AK35">
        <v>454</v>
      </c>
      <c r="AL35">
        <f t="shared" si="10"/>
        <v>4.6590909090909093E-2</v>
      </c>
      <c r="AM35">
        <f t="shared" si="11"/>
        <v>5.9662481020232166E-2</v>
      </c>
      <c r="AN35">
        <f t="shared" si="12"/>
        <v>5.5163333139181953E-2</v>
      </c>
      <c r="AO35">
        <f t="shared" si="13"/>
        <v>1</v>
      </c>
      <c r="AP35">
        <f t="shared" si="14"/>
        <v>4.7729984816185733E-2</v>
      </c>
      <c r="AQ35">
        <f t="shared" si="15"/>
        <v>2.102642502915671E-3</v>
      </c>
      <c r="AR35">
        <f t="shared" si="16"/>
        <v>9.2516270128289531</v>
      </c>
    </row>
    <row r="36" spans="1:44" x14ac:dyDescent="0.35">
      <c r="A36" s="209"/>
      <c r="B36" s="63" t="s">
        <v>5</v>
      </c>
      <c r="C36" s="16">
        <v>2.2000000000000002</v>
      </c>
      <c r="D36" s="16">
        <v>22</v>
      </c>
      <c r="E36" s="84">
        <v>3</v>
      </c>
      <c r="F36" s="63" t="s">
        <v>34</v>
      </c>
      <c r="G36" s="95">
        <v>3.6960000000000002</v>
      </c>
      <c r="H36" s="63" t="s">
        <v>35</v>
      </c>
      <c r="I36" s="95">
        <v>10.481999999999999</v>
      </c>
      <c r="J36" s="63" t="s">
        <v>24</v>
      </c>
      <c r="K36" s="49" t="s">
        <v>24</v>
      </c>
      <c r="L36" s="16">
        <f>'Files A'!L36</f>
        <v>145</v>
      </c>
      <c r="M36" s="34">
        <f t="shared" si="1"/>
        <v>18.186297892605587</v>
      </c>
      <c r="N36" s="16">
        <f t="shared" si="21"/>
        <v>104.39999999999999</v>
      </c>
      <c r="O36" s="34">
        <f t="shared" si="19"/>
        <v>13.094134482676022</v>
      </c>
      <c r="P36" s="17">
        <f t="shared" si="3"/>
        <v>0.28226378802584712</v>
      </c>
      <c r="Q36" s="40">
        <f t="shared" si="4"/>
        <v>0.80051110013174498</v>
      </c>
      <c r="R36" s="161"/>
      <c r="S36" s="154"/>
      <c r="T36" s="259"/>
      <c r="U36" s="135" t="s">
        <v>5</v>
      </c>
      <c r="V36" s="63" t="s">
        <v>134</v>
      </c>
      <c r="W36" s="68">
        <f t="shared" si="5"/>
        <v>10.481999999999999</v>
      </c>
      <c r="X36" s="81"/>
      <c r="Y36" s="81"/>
      <c r="Z36" s="81"/>
      <c r="AA36" s="141">
        <v>0</v>
      </c>
      <c r="AB36" s="79">
        <f t="shared" si="22"/>
        <v>0</v>
      </c>
      <c r="AC36" s="81"/>
      <c r="AD36" s="107"/>
      <c r="AE36">
        <v>0</v>
      </c>
      <c r="AF36">
        <f t="shared" ref="AF36:AF65" si="23">IF(AE36=0,U$3,U$2)</f>
        <v>0.72</v>
      </c>
      <c r="AG36">
        <f t="shared" si="7"/>
        <v>104.39999999999999</v>
      </c>
      <c r="AH36">
        <f t="shared" si="8"/>
        <v>13.094134482676022</v>
      </c>
      <c r="AI36">
        <f t="shared" si="9"/>
        <v>18.5</v>
      </c>
      <c r="AJ36">
        <v>20</v>
      </c>
      <c r="AK36">
        <v>454</v>
      </c>
      <c r="AL36">
        <f t="shared" si="10"/>
        <v>9.6287934125771968E-2</v>
      </c>
      <c r="AM36">
        <f t="shared" si="11"/>
        <v>0.1267902217942711</v>
      </c>
      <c r="AN36">
        <f t="shared" si="12"/>
        <v>2.4104652397241442E-2</v>
      </c>
      <c r="AO36">
        <f t="shared" si="13"/>
        <v>1</v>
      </c>
      <c r="AP36">
        <f t="shared" si="14"/>
        <v>0.10143217743541688</v>
      </c>
      <c r="AQ36">
        <f t="shared" si="15"/>
        <v>4.4683778605910524E-3</v>
      </c>
      <c r="AR36">
        <f t="shared" si="16"/>
        <v>18.186297892605587</v>
      </c>
    </row>
    <row r="37" spans="1:44" x14ac:dyDescent="0.35">
      <c r="A37" s="209"/>
      <c r="B37" s="64" t="s">
        <v>6</v>
      </c>
      <c r="C37" s="10">
        <v>2.2000000000000002</v>
      </c>
      <c r="D37" s="10">
        <v>23.5</v>
      </c>
      <c r="E37" s="85">
        <v>3</v>
      </c>
      <c r="F37" s="64" t="s">
        <v>23</v>
      </c>
      <c r="G37" s="96">
        <v>2.8159999999999998</v>
      </c>
      <c r="H37" s="64" t="s">
        <v>23</v>
      </c>
      <c r="I37" s="96">
        <v>2.8159999999999998</v>
      </c>
      <c r="J37" s="64" t="s">
        <v>24</v>
      </c>
      <c r="K37" s="27" t="s">
        <v>24</v>
      </c>
      <c r="L37" s="10">
        <f>'Files A'!L37</f>
        <v>2.8</v>
      </c>
      <c r="M37" s="32">
        <f t="shared" si="1"/>
        <v>0.30861572942488796</v>
      </c>
      <c r="N37" s="10">
        <f t="shared" si="21"/>
        <v>2.016</v>
      </c>
      <c r="O37" s="32">
        <f t="shared" si="19"/>
        <v>0.22220332518591931</v>
      </c>
      <c r="P37" s="11">
        <f t="shared" si="3"/>
        <v>12.673077676240128</v>
      </c>
      <c r="Q37" s="37">
        <f t="shared" si="4"/>
        <v>12.673077676240128</v>
      </c>
      <c r="R37" s="173"/>
      <c r="S37" s="172"/>
      <c r="T37" s="259"/>
      <c r="U37" s="136" t="s">
        <v>6</v>
      </c>
      <c r="V37" s="64" t="s">
        <v>134</v>
      </c>
      <c r="W37" s="69">
        <f t="shared" si="5"/>
        <v>2.8159999999999998</v>
      </c>
      <c r="X37" s="79">
        <f>W37+(W38+W36)/2</f>
        <v>12.732499999999998</v>
      </c>
      <c r="Y37" s="79">
        <f>O37+(O38+O36)/2</f>
        <v>8.0682079250432608</v>
      </c>
      <c r="Z37" s="80">
        <f>X37/Y37</f>
        <v>1.5781075696474107</v>
      </c>
      <c r="AA37" s="141">
        <v>0</v>
      </c>
      <c r="AB37" s="79">
        <f t="shared" si="22"/>
        <v>0</v>
      </c>
      <c r="AC37" s="79">
        <f>X37+AB37+(AB36+AB38)/2</f>
        <v>12.732499999999998</v>
      </c>
      <c r="AD37" s="108">
        <f>AC37/Y37</f>
        <v>1.5781075696474107</v>
      </c>
      <c r="AE37">
        <v>1</v>
      </c>
      <c r="AF37">
        <f t="shared" si="23"/>
        <v>0.72</v>
      </c>
      <c r="AG37">
        <f t="shared" si="7"/>
        <v>2.016</v>
      </c>
      <c r="AH37">
        <f t="shared" si="8"/>
        <v>0.22220332518591931</v>
      </c>
      <c r="AI37">
        <f t="shared" si="9"/>
        <v>20</v>
      </c>
      <c r="AJ37">
        <v>20</v>
      </c>
      <c r="AK37">
        <v>454</v>
      </c>
      <c r="AL37">
        <f t="shared" si="10"/>
        <v>1.590909090909091E-3</v>
      </c>
      <c r="AM37">
        <f t="shared" si="11"/>
        <v>1.9902207550979989E-3</v>
      </c>
      <c r="AN37">
        <f t="shared" si="12"/>
        <v>1.7550988845883879</v>
      </c>
      <c r="AO37">
        <f t="shared" si="13"/>
        <v>1</v>
      </c>
      <c r="AP37">
        <f t="shared" si="14"/>
        <v>1.5921766040783991E-3</v>
      </c>
      <c r="AQ37">
        <f t="shared" si="15"/>
        <v>7.0139938505656355E-5</v>
      </c>
      <c r="AR37">
        <f t="shared" si="16"/>
        <v>0.30861572942488796</v>
      </c>
    </row>
    <row r="38" spans="1:44" x14ac:dyDescent="0.35">
      <c r="A38" s="209"/>
      <c r="B38" s="63" t="s">
        <v>7</v>
      </c>
      <c r="C38" s="16">
        <v>2.2000000000000002</v>
      </c>
      <c r="D38" s="16">
        <v>25</v>
      </c>
      <c r="E38" s="84">
        <v>6</v>
      </c>
      <c r="F38" s="63" t="s">
        <v>34</v>
      </c>
      <c r="G38" s="95">
        <v>3.6960000000000002</v>
      </c>
      <c r="H38" s="63" t="s">
        <v>36</v>
      </c>
      <c r="I38" s="95">
        <v>9.3510000000000009</v>
      </c>
      <c r="J38" s="63" t="s">
        <v>73</v>
      </c>
      <c r="K38" s="95">
        <v>9.3510000000000009</v>
      </c>
      <c r="L38" s="16">
        <f>'Files A'!L38</f>
        <v>30</v>
      </c>
      <c r="M38" s="34">
        <f t="shared" si="1"/>
        <v>3.6081593292203622</v>
      </c>
      <c r="N38" s="16">
        <f t="shared" si="21"/>
        <v>21.599999999999998</v>
      </c>
      <c r="O38" s="34">
        <f t="shared" si="19"/>
        <v>2.5978747170386609</v>
      </c>
      <c r="P38" s="17">
        <f t="shared" si="3"/>
        <v>1.422701401171917</v>
      </c>
      <c r="Q38" s="40">
        <f>I38/O38</f>
        <v>3.5994807365688843</v>
      </c>
      <c r="R38" s="36">
        <f>K38/O38</f>
        <v>3.5994807365688843</v>
      </c>
      <c r="S38" s="78" t="s">
        <v>68</v>
      </c>
      <c r="T38" s="259"/>
      <c r="U38" s="135" t="s">
        <v>7</v>
      </c>
      <c r="V38" s="63" t="s">
        <v>135</v>
      </c>
      <c r="W38" s="68">
        <f t="shared" si="5"/>
        <v>9.3510000000000009</v>
      </c>
      <c r="X38" s="81"/>
      <c r="Y38" s="81"/>
      <c r="Z38" s="81"/>
      <c r="AA38" s="141">
        <v>0</v>
      </c>
      <c r="AB38" s="79">
        <f t="shared" si="22"/>
        <v>0</v>
      </c>
      <c r="AC38" s="81"/>
      <c r="AD38" s="107"/>
      <c r="AE38">
        <v>0</v>
      </c>
      <c r="AF38">
        <f t="shared" si="23"/>
        <v>0.72</v>
      </c>
      <c r="AG38">
        <f t="shared" si="7"/>
        <v>21.599999999999998</v>
      </c>
      <c r="AH38">
        <f t="shared" si="8"/>
        <v>2.5978747170386609</v>
      </c>
      <c r="AI38">
        <f t="shared" si="9"/>
        <v>18.5</v>
      </c>
      <c r="AJ38">
        <v>20</v>
      </c>
      <c r="AK38">
        <v>454</v>
      </c>
      <c r="AL38">
        <f t="shared" si="10"/>
        <v>1.9921641543263164E-2</v>
      </c>
      <c r="AM38">
        <f t="shared" si="11"/>
        <v>2.5155164856665302E-2</v>
      </c>
      <c r="AN38">
        <f t="shared" si="12"/>
        <v>0.13563643659038133</v>
      </c>
      <c r="AO38">
        <f t="shared" si="13"/>
        <v>1</v>
      </c>
      <c r="AP38">
        <f t="shared" si="14"/>
        <v>2.0124131885332242E-2</v>
      </c>
      <c r="AQ38">
        <f t="shared" si="15"/>
        <v>8.8652563371507671E-4</v>
      </c>
      <c r="AR38">
        <f t="shared" si="16"/>
        <v>3.6081593292203622</v>
      </c>
    </row>
    <row r="39" spans="1:44" x14ac:dyDescent="0.35">
      <c r="A39" s="209"/>
      <c r="B39" s="64" t="s">
        <v>8</v>
      </c>
      <c r="C39" s="10">
        <v>2.2000000000000002</v>
      </c>
      <c r="D39" s="10">
        <v>23.5</v>
      </c>
      <c r="E39" s="85">
        <v>3</v>
      </c>
      <c r="F39" s="64" t="s">
        <v>23</v>
      </c>
      <c r="G39" s="96">
        <v>2.8159999999999998</v>
      </c>
      <c r="H39" s="64" t="s">
        <v>23</v>
      </c>
      <c r="I39" s="96">
        <v>2.8159999999999998</v>
      </c>
      <c r="J39" s="64" t="s">
        <v>24</v>
      </c>
      <c r="K39" s="27" t="s">
        <v>24</v>
      </c>
      <c r="L39" s="10">
        <f>'Files A'!L39</f>
        <v>7.6</v>
      </c>
      <c r="M39" s="32">
        <f t="shared" si="1"/>
        <v>0.83881941994972442</v>
      </c>
      <c r="N39" s="10">
        <f t="shared" si="21"/>
        <v>5.4719999999999995</v>
      </c>
      <c r="O39" s="32">
        <f t="shared" si="19"/>
        <v>0.6039499823638016</v>
      </c>
      <c r="P39" s="11">
        <f t="shared" si="3"/>
        <v>4.6626377717215082</v>
      </c>
      <c r="Q39" s="37">
        <f t="shared" si="4"/>
        <v>4.6626377717215082</v>
      </c>
      <c r="R39" s="247"/>
      <c r="S39" s="216"/>
      <c r="T39" s="259"/>
      <c r="U39" s="136" t="s">
        <v>8</v>
      </c>
      <c r="V39" s="64" t="s">
        <v>134</v>
      </c>
      <c r="W39" s="69">
        <f t="shared" si="5"/>
        <v>2.8159999999999998</v>
      </c>
      <c r="X39" s="79">
        <f>W39+(W40+W38)/2</f>
        <v>12.732499999999998</v>
      </c>
      <c r="Y39" s="79">
        <f>O39+(O40+O38)/2</f>
        <v>8.2119398417661031</v>
      </c>
      <c r="Z39" s="80">
        <f>X39/Y39</f>
        <v>1.5504862730779185</v>
      </c>
      <c r="AA39" s="141">
        <v>0</v>
      </c>
      <c r="AB39" s="79">
        <f t="shared" si="22"/>
        <v>0</v>
      </c>
      <c r="AC39" s="79">
        <f>X39+AB39+(AB38+AB40)/2</f>
        <v>12.732499999999998</v>
      </c>
      <c r="AD39" s="108">
        <f>AC39/Y39</f>
        <v>1.5504862730779185</v>
      </c>
      <c r="AE39">
        <v>1</v>
      </c>
      <c r="AF39">
        <f t="shared" si="23"/>
        <v>0.72</v>
      </c>
      <c r="AG39">
        <f t="shared" si="7"/>
        <v>5.4719999999999995</v>
      </c>
      <c r="AH39">
        <f t="shared" si="8"/>
        <v>0.6039499823638016</v>
      </c>
      <c r="AI39">
        <f t="shared" si="9"/>
        <v>20</v>
      </c>
      <c r="AJ39">
        <v>20</v>
      </c>
      <c r="AK39">
        <v>454</v>
      </c>
      <c r="AL39">
        <f t="shared" si="10"/>
        <v>4.3181818181818182E-3</v>
      </c>
      <c r="AM39">
        <f t="shared" si="11"/>
        <v>5.4094320547894148E-3</v>
      </c>
      <c r="AN39">
        <f t="shared" si="12"/>
        <v>0.64351801678073806</v>
      </c>
      <c r="AO39">
        <f t="shared" si="13"/>
        <v>1</v>
      </c>
      <c r="AP39">
        <f t="shared" si="14"/>
        <v>4.3275456438315318E-3</v>
      </c>
      <c r="AQ39">
        <f t="shared" si="15"/>
        <v>1.9064077726130098E-4</v>
      </c>
      <c r="AR39">
        <f t="shared" si="16"/>
        <v>0.83881941994972442</v>
      </c>
    </row>
    <row r="40" spans="1:44" x14ac:dyDescent="0.35">
      <c r="A40" s="209"/>
      <c r="B40" s="63" t="s">
        <v>9</v>
      </c>
      <c r="C40" s="16">
        <v>2.2000000000000002</v>
      </c>
      <c r="D40" s="16">
        <v>22</v>
      </c>
      <c r="E40" s="84">
        <v>3</v>
      </c>
      <c r="F40" s="63" t="s">
        <v>34</v>
      </c>
      <c r="G40" s="95">
        <v>3.6960000000000002</v>
      </c>
      <c r="H40" s="63" t="s">
        <v>36</v>
      </c>
      <c r="I40" s="95">
        <v>10.481999999999999</v>
      </c>
      <c r="J40" s="63" t="s">
        <v>24</v>
      </c>
      <c r="K40" s="49" t="s">
        <v>24</v>
      </c>
      <c r="L40" s="16">
        <f>'Files A'!L40</f>
        <v>140</v>
      </c>
      <c r="M40" s="34">
        <f t="shared" si="1"/>
        <v>17.525145835786034</v>
      </c>
      <c r="N40" s="16">
        <f t="shared" si="21"/>
        <v>100.8</v>
      </c>
      <c r="O40" s="34">
        <f t="shared" si="19"/>
        <v>12.618105001765944</v>
      </c>
      <c r="P40" s="17">
        <f t="shared" si="3"/>
        <v>0.2929124460037964</v>
      </c>
      <c r="Q40" s="40">
        <f t="shared" si="4"/>
        <v>0.83071110903998735</v>
      </c>
      <c r="R40" s="264"/>
      <c r="S40" s="265"/>
      <c r="T40" s="259"/>
      <c r="U40" s="135" t="s">
        <v>9</v>
      </c>
      <c r="V40" s="63" t="s">
        <v>134</v>
      </c>
      <c r="W40" s="68">
        <f t="shared" si="5"/>
        <v>10.481999999999999</v>
      </c>
      <c r="X40" s="81"/>
      <c r="Y40" s="81"/>
      <c r="Z40" s="81"/>
      <c r="AA40" s="141">
        <v>0</v>
      </c>
      <c r="AB40" s="79">
        <f t="shared" si="22"/>
        <v>0</v>
      </c>
      <c r="AC40" s="81"/>
      <c r="AD40" s="107"/>
      <c r="AE40">
        <v>0</v>
      </c>
      <c r="AF40">
        <f t="shared" si="23"/>
        <v>0.72</v>
      </c>
      <c r="AG40">
        <f t="shared" si="7"/>
        <v>100.8</v>
      </c>
      <c r="AH40">
        <f t="shared" si="8"/>
        <v>12.618105001765944</v>
      </c>
      <c r="AI40">
        <f t="shared" si="9"/>
        <v>18.5</v>
      </c>
      <c r="AJ40">
        <v>20</v>
      </c>
      <c r="AK40">
        <v>454</v>
      </c>
      <c r="AL40">
        <f t="shared" si="10"/>
        <v>9.2967660535228105E-2</v>
      </c>
      <c r="AM40">
        <f t="shared" si="11"/>
        <v>0.12218083859715692</v>
      </c>
      <c r="AN40">
        <f t="shared" si="12"/>
        <v>2.5146063001252335E-2</v>
      </c>
      <c r="AO40">
        <f t="shared" si="13"/>
        <v>1</v>
      </c>
      <c r="AP40">
        <f t="shared" si="14"/>
        <v>9.7744670877725537E-2</v>
      </c>
      <c r="AQ40">
        <f t="shared" si="15"/>
        <v>4.3059326377852666E-3</v>
      </c>
      <c r="AR40">
        <f t="shared" si="16"/>
        <v>17.525145835786034</v>
      </c>
    </row>
    <row r="41" spans="1:44" x14ac:dyDescent="0.35">
      <c r="A41" s="209"/>
      <c r="B41" s="64" t="s">
        <v>10</v>
      </c>
      <c r="C41" s="10">
        <v>2.2000000000000002</v>
      </c>
      <c r="D41" s="10">
        <v>23.5</v>
      </c>
      <c r="E41" s="85">
        <v>3</v>
      </c>
      <c r="F41" s="64" t="s">
        <v>23</v>
      </c>
      <c r="G41" s="96">
        <v>5.6539999999999999</v>
      </c>
      <c r="H41" s="64" t="s">
        <v>40</v>
      </c>
      <c r="I41" s="96">
        <v>5.6539999999999999</v>
      </c>
      <c r="J41" s="64" t="s">
        <v>24</v>
      </c>
      <c r="K41" s="27" t="s">
        <v>24</v>
      </c>
      <c r="L41" s="10">
        <f>'Files A'!L41</f>
        <v>76</v>
      </c>
      <c r="M41" s="32">
        <f t="shared" si="1"/>
        <v>8.5590130517658114</v>
      </c>
      <c r="N41" s="10">
        <f t="shared" si="21"/>
        <v>54.72</v>
      </c>
      <c r="O41" s="32">
        <f t="shared" si="19"/>
        <v>6.1624893972713837</v>
      </c>
      <c r="P41" s="11">
        <f t="shared" si="3"/>
        <v>0.91748636557548779</v>
      </c>
      <c r="Q41" s="37">
        <f t="shared" si="4"/>
        <v>0.91748636557548779</v>
      </c>
      <c r="R41" s="217"/>
      <c r="S41" s="218"/>
      <c r="T41" s="259"/>
      <c r="U41" s="136" t="s">
        <v>10</v>
      </c>
      <c r="V41" s="64" t="s">
        <v>134</v>
      </c>
      <c r="W41" s="69">
        <f t="shared" si="5"/>
        <v>5.6539999999999999</v>
      </c>
      <c r="X41" s="79">
        <f>W41+(W42+W40)/2</f>
        <v>20.344999999999999</v>
      </c>
      <c r="Y41" s="79">
        <f>O41+(O42+O40)/2</f>
        <v>19.018609139492366</v>
      </c>
      <c r="Z41" s="80">
        <f>X41/Y41</f>
        <v>1.069741738251162</v>
      </c>
      <c r="AA41" s="141">
        <v>0</v>
      </c>
      <c r="AB41" s="79">
        <f t="shared" si="22"/>
        <v>0</v>
      </c>
      <c r="AC41" s="79">
        <f>X41+AB41+(AB40+AB42)/2</f>
        <v>20.344999999999999</v>
      </c>
      <c r="AD41" s="108">
        <f>AC41/Y41</f>
        <v>1.069741738251162</v>
      </c>
      <c r="AE41">
        <v>1</v>
      </c>
      <c r="AF41">
        <f t="shared" si="23"/>
        <v>0.72</v>
      </c>
      <c r="AG41">
        <f t="shared" si="7"/>
        <v>54.72</v>
      </c>
      <c r="AH41">
        <f t="shared" si="8"/>
        <v>6.1624893972713837</v>
      </c>
      <c r="AI41">
        <f t="shared" si="9"/>
        <v>20</v>
      </c>
      <c r="AJ41">
        <v>20</v>
      </c>
      <c r="AK41">
        <v>454</v>
      </c>
      <c r="AL41">
        <f t="shared" si="10"/>
        <v>4.3181818181818182E-2</v>
      </c>
      <c r="AM41">
        <f t="shared" si="11"/>
        <v>5.519590803269428E-2</v>
      </c>
      <c r="AN41">
        <f t="shared" si="12"/>
        <v>5.9910497711657171E-2</v>
      </c>
      <c r="AO41">
        <f t="shared" si="13"/>
        <v>1</v>
      </c>
      <c r="AP41">
        <f t="shared" si="14"/>
        <v>4.4156726426155424E-2</v>
      </c>
      <c r="AQ41">
        <f t="shared" si="15"/>
        <v>1.945230239037684E-3</v>
      </c>
      <c r="AR41">
        <f t="shared" si="16"/>
        <v>8.5590130517658114</v>
      </c>
    </row>
    <row r="42" spans="1:44" x14ac:dyDescent="0.35">
      <c r="A42" s="209"/>
      <c r="B42" s="63" t="s">
        <v>11</v>
      </c>
      <c r="C42" s="16">
        <v>2.2000000000000002</v>
      </c>
      <c r="D42" s="16">
        <v>25</v>
      </c>
      <c r="E42" s="84">
        <v>6</v>
      </c>
      <c r="F42" s="94" t="s">
        <v>79</v>
      </c>
      <c r="G42" s="95">
        <v>18.899999999999999</v>
      </c>
      <c r="H42" s="94" t="s">
        <v>79</v>
      </c>
      <c r="I42" s="95">
        <v>18.899999999999999</v>
      </c>
      <c r="J42" s="94" t="s">
        <v>24</v>
      </c>
      <c r="K42" s="49" t="s">
        <v>24</v>
      </c>
      <c r="L42" s="16">
        <f>'Files A'!L42</f>
        <v>145</v>
      </c>
      <c r="M42" s="34">
        <f t="shared" si="1"/>
        <v>18.186297892605587</v>
      </c>
      <c r="N42" s="16">
        <f t="shared" si="21"/>
        <v>104.39999999999999</v>
      </c>
      <c r="O42" s="34">
        <f t="shared" si="19"/>
        <v>13.094134482676022</v>
      </c>
      <c r="P42" s="17">
        <f t="shared" si="3"/>
        <v>1.443394370586718</v>
      </c>
      <c r="Q42" s="40">
        <f t="shared" si="4"/>
        <v>1.443394370586718</v>
      </c>
      <c r="R42" s="264"/>
      <c r="S42" s="265"/>
      <c r="T42" s="259"/>
      <c r="U42" s="135" t="s">
        <v>11</v>
      </c>
      <c r="V42" s="63" t="s">
        <v>134</v>
      </c>
      <c r="W42" s="68">
        <f t="shared" si="5"/>
        <v>18.899999999999999</v>
      </c>
      <c r="X42" s="81"/>
      <c r="Y42" s="81"/>
      <c r="Z42" s="81"/>
      <c r="AA42" s="141">
        <v>0</v>
      </c>
      <c r="AB42" s="79">
        <f t="shared" si="22"/>
        <v>0</v>
      </c>
      <c r="AC42" s="81"/>
      <c r="AD42" s="107"/>
      <c r="AE42">
        <v>0</v>
      </c>
      <c r="AF42">
        <f t="shared" si="23"/>
        <v>0.72</v>
      </c>
      <c r="AG42">
        <f t="shared" si="7"/>
        <v>104.39999999999999</v>
      </c>
      <c r="AH42">
        <f t="shared" si="8"/>
        <v>13.094134482676022</v>
      </c>
      <c r="AI42">
        <f t="shared" si="9"/>
        <v>18.5</v>
      </c>
      <c r="AJ42">
        <v>20</v>
      </c>
      <c r="AK42">
        <v>454</v>
      </c>
      <c r="AL42">
        <f t="shared" si="10"/>
        <v>9.6287934125771968E-2</v>
      </c>
      <c r="AM42">
        <f t="shared" si="11"/>
        <v>0.1267902217942711</v>
      </c>
      <c r="AN42">
        <f t="shared" si="12"/>
        <v>2.4104652397241442E-2</v>
      </c>
      <c r="AO42">
        <f t="shared" si="13"/>
        <v>1</v>
      </c>
      <c r="AP42">
        <f t="shared" si="14"/>
        <v>0.10143217743541688</v>
      </c>
      <c r="AQ42">
        <f t="shared" si="15"/>
        <v>4.4683778605910524E-3</v>
      </c>
      <c r="AR42">
        <f t="shared" si="16"/>
        <v>18.186297892605587</v>
      </c>
    </row>
    <row r="43" spans="1:44" ht="15" thickBot="1" x14ac:dyDescent="0.4">
      <c r="A43" s="210"/>
      <c r="B43" s="64" t="s">
        <v>12</v>
      </c>
      <c r="C43" s="10">
        <v>2.2000000000000002</v>
      </c>
      <c r="D43" s="10">
        <v>26</v>
      </c>
      <c r="E43" s="85">
        <v>3</v>
      </c>
      <c r="F43" s="64" t="s">
        <v>23</v>
      </c>
      <c r="G43" s="96">
        <v>5.6539999999999999</v>
      </c>
      <c r="H43" s="64" t="s">
        <v>23</v>
      </c>
      <c r="I43" s="96">
        <v>5.6539999999999999</v>
      </c>
      <c r="J43" s="64" t="s">
        <v>24</v>
      </c>
      <c r="K43" s="27" t="s">
        <v>24</v>
      </c>
      <c r="L43" s="10">
        <f>'Files A'!L43</f>
        <v>35</v>
      </c>
      <c r="M43" s="32">
        <f t="shared" si="1"/>
        <v>3.4536837258412922</v>
      </c>
      <c r="N43" s="10">
        <f t="shared" si="21"/>
        <v>25.2</v>
      </c>
      <c r="O43" s="32">
        <f t="shared" si="19"/>
        <v>2.4866522826057302</v>
      </c>
      <c r="P43" s="11">
        <f t="shared" si="3"/>
        <v>2.2737396939451653</v>
      </c>
      <c r="Q43" s="37">
        <f t="shared" si="4"/>
        <v>2.2737396939451653</v>
      </c>
      <c r="R43" s="217"/>
      <c r="S43" s="218"/>
      <c r="T43" s="260"/>
      <c r="U43" s="136" t="s">
        <v>12</v>
      </c>
      <c r="V43" s="64" t="s">
        <v>134</v>
      </c>
      <c r="W43" s="69">
        <f t="shared" si="5"/>
        <v>5.6539999999999999</v>
      </c>
      <c r="X43" s="79">
        <f>W43+W42/2</f>
        <v>15.103999999999999</v>
      </c>
      <c r="Y43" s="79">
        <f>O43+O42/2</f>
        <v>9.0337195239437413</v>
      </c>
      <c r="Z43" s="80">
        <f>X43/Y43</f>
        <v>1.6719580411996486</v>
      </c>
      <c r="AA43" s="141">
        <v>0</v>
      </c>
      <c r="AB43" s="79">
        <f t="shared" si="22"/>
        <v>0</v>
      </c>
      <c r="AC43" s="79">
        <f>X43+AB43+AB42/2</f>
        <v>15.103999999999999</v>
      </c>
      <c r="AD43" s="108">
        <f>AC43/Y43</f>
        <v>1.6719580411996486</v>
      </c>
      <c r="AE43">
        <v>1</v>
      </c>
      <c r="AF43">
        <f t="shared" si="23"/>
        <v>0.72</v>
      </c>
      <c r="AG43">
        <f t="shared" si="7"/>
        <v>25.2</v>
      </c>
      <c r="AH43">
        <f t="shared" si="8"/>
        <v>2.4866522826057302</v>
      </c>
      <c r="AI43">
        <f t="shared" si="9"/>
        <v>22.5</v>
      </c>
      <c r="AJ43">
        <v>20</v>
      </c>
      <c r="AK43">
        <v>454</v>
      </c>
      <c r="AL43">
        <f t="shared" si="10"/>
        <v>1.5712682379349044E-2</v>
      </c>
      <c r="AM43">
        <f t="shared" si="11"/>
        <v>1.9797631458736697E-2</v>
      </c>
      <c r="AN43">
        <f t="shared" si="12"/>
        <v>0.17328882482962119</v>
      </c>
      <c r="AO43">
        <f t="shared" si="13"/>
        <v>1</v>
      </c>
      <c r="AP43">
        <f t="shared" si="14"/>
        <v>1.5838105166989358E-2</v>
      </c>
      <c r="AQ43">
        <f t="shared" si="15"/>
        <v>6.9771388400834177E-4</v>
      </c>
      <c r="AR43">
        <f t="shared" si="16"/>
        <v>3.4536837258412922</v>
      </c>
    </row>
    <row r="44" spans="1:44" s="44" customFormat="1" ht="15" thickBot="1" x14ac:dyDescent="0.4">
      <c r="A44" s="43"/>
      <c r="B44" s="65"/>
      <c r="C44" s="57"/>
      <c r="D44" s="57"/>
      <c r="E44" s="86"/>
      <c r="F44" s="65"/>
      <c r="G44" s="97"/>
      <c r="H44" s="65"/>
      <c r="I44" s="97"/>
      <c r="J44" s="65"/>
      <c r="K44" s="61"/>
      <c r="L44" s="57">
        <f>'Files A'!L44</f>
        <v>0</v>
      </c>
      <c r="M44" s="58" t="e">
        <f t="shared" si="1"/>
        <v>#DIV/0!</v>
      </c>
      <c r="N44" s="57">
        <f t="shared" si="21"/>
        <v>0</v>
      </c>
      <c r="O44" s="58" t="e">
        <f t="shared" si="19"/>
        <v>#DIV/0!</v>
      </c>
      <c r="P44" s="59" t="e">
        <f t="shared" si="3"/>
        <v>#DIV/0!</v>
      </c>
      <c r="Q44" s="60" t="e">
        <f t="shared" si="4"/>
        <v>#DIV/0!</v>
      </c>
      <c r="R44" s="223"/>
      <c r="S44" s="224"/>
      <c r="T44" s="133"/>
      <c r="U44" s="137"/>
      <c r="V44" s="65">
        <v>0</v>
      </c>
      <c r="W44" s="70">
        <f t="shared" si="5"/>
        <v>0</v>
      </c>
      <c r="X44" s="82"/>
      <c r="Y44" s="82"/>
      <c r="Z44" s="82"/>
      <c r="AA44" s="142">
        <v>0</v>
      </c>
      <c r="AB44" s="82">
        <f t="shared" si="22"/>
        <v>0</v>
      </c>
      <c r="AC44" s="82"/>
      <c r="AD44" s="51"/>
      <c r="AE44"/>
      <c r="AF44">
        <f t="shared" si="23"/>
        <v>0.72</v>
      </c>
      <c r="AG44">
        <f t="shared" si="7"/>
        <v>0</v>
      </c>
      <c r="AH44" t="e">
        <f t="shared" si="8"/>
        <v>#DIV/0!</v>
      </c>
      <c r="AI44">
        <f t="shared" si="9"/>
        <v>-0.5</v>
      </c>
      <c r="AJ44">
        <v>20</v>
      </c>
      <c r="AK44">
        <v>454</v>
      </c>
      <c r="AL44" t="e">
        <f t="shared" si="10"/>
        <v>#DIV/0!</v>
      </c>
      <c r="AM44" t="e">
        <f t="shared" si="11"/>
        <v>#DIV/0!</v>
      </c>
      <c r="AN44" t="e">
        <f t="shared" si="12"/>
        <v>#DIV/0!</v>
      </c>
      <c r="AO44" t="e">
        <f t="shared" si="13"/>
        <v>#DIV/0!</v>
      </c>
      <c r="AP44" t="e">
        <f t="shared" si="14"/>
        <v>#DIV/0!</v>
      </c>
      <c r="AQ44" t="e">
        <f t="shared" si="15"/>
        <v>#DIV/0!</v>
      </c>
      <c r="AR44" t="e">
        <f t="shared" si="16"/>
        <v>#DIV/0!</v>
      </c>
    </row>
    <row r="45" spans="1:44" x14ac:dyDescent="0.35">
      <c r="A45" s="208" t="s">
        <v>41</v>
      </c>
      <c r="B45" s="64" t="s">
        <v>2</v>
      </c>
      <c r="C45" s="10">
        <v>2.2000000000000002</v>
      </c>
      <c r="D45" s="10">
        <v>26</v>
      </c>
      <c r="E45" s="85">
        <v>3</v>
      </c>
      <c r="F45" s="64" t="s">
        <v>23</v>
      </c>
      <c r="G45" s="96">
        <v>5.6539999999999999</v>
      </c>
      <c r="H45" s="64" t="s">
        <v>23</v>
      </c>
      <c r="I45" s="96">
        <v>5.6539999999999999</v>
      </c>
      <c r="J45" s="64" t="s">
        <v>24</v>
      </c>
      <c r="K45" s="27" t="s">
        <v>24</v>
      </c>
      <c r="L45" s="10">
        <f>'Files A'!L45</f>
        <v>33</v>
      </c>
      <c r="M45" s="32">
        <f t="shared" si="1"/>
        <v>3.2548344913510889</v>
      </c>
      <c r="N45" s="10">
        <f t="shared" si="21"/>
        <v>23.759999999999998</v>
      </c>
      <c r="O45" s="32">
        <f t="shared" si="19"/>
        <v>2.3434808337727842</v>
      </c>
      <c r="P45" s="11">
        <f t="shared" si="3"/>
        <v>2.4126504123772117</v>
      </c>
      <c r="Q45" s="37">
        <f t="shared" si="4"/>
        <v>2.4126504123772117</v>
      </c>
      <c r="R45" s="153"/>
      <c r="S45" s="154"/>
      <c r="T45" s="258" t="s">
        <v>41</v>
      </c>
      <c r="U45" s="136" t="s">
        <v>2</v>
      </c>
      <c r="V45" s="64" t="s">
        <v>134</v>
      </c>
      <c r="W45" s="69">
        <f t="shared" si="5"/>
        <v>5.6539999999999999</v>
      </c>
      <c r="X45" s="79">
        <f>W45+W46/2</f>
        <v>11.297000000000001</v>
      </c>
      <c r="Y45" s="79">
        <f>O45+O46/2</f>
        <v>9.1295436041161722</v>
      </c>
      <c r="Z45" s="80">
        <f>X45/Y45</f>
        <v>1.237411254041944</v>
      </c>
      <c r="AA45" s="141">
        <v>0</v>
      </c>
      <c r="AB45" s="79">
        <f t="shared" ref="AB45:AB55" si="24">AA45*$AB$1</f>
        <v>0</v>
      </c>
      <c r="AC45" s="79">
        <f>X45+AB45+AB46/2</f>
        <v>12.836473103448277</v>
      </c>
      <c r="AD45" s="108">
        <f>AC45/Y45</f>
        <v>1.4060366717193604</v>
      </c>
      <c r="AE45">
        <v>1</v>
      </c>
      <c r="AF45">
        <f t="shared" si="23"/>
        <v>0.72</v>
      </c>
      <c r="AG45">
        <f t="shared" si="7"/>
        <v>23.759999999999998</v>
      </c>
      <c r="AH45">
        <f t="shared" si="8"/>
        <v>2.3434808337727842</v>
      </c>
      <c r="AI45">
        <f t="shared" si="9"/>
        <v>22.5</v>
      </c>
      <c r="AJ45">
        <v>20</v>
      </c>
      <c r="AK45">
        <v>454</v>
      </c>
      <c r="AL45">
        <f t="shared" si="10"/>
        <v>1.4814814814814812E-2</v>
      </c>
      <c r="AM45">
        <f t="shared" si="11"/>
        <v>1.8657763372138814E-2</v>
      </c>
      <c r="AN45">
        <f t="shared" si="12"/>
        <v>0.18408947308906629</v>
      </c>
      <c r="AO45">
        <f t="shared" si="13"/>
        <v>1</v>
      </c>
      <c r="AP45">
        <f t="shared" si="14"/>
        <v>1.4926210697711051E-2</v>
      </c>
      <c r="AQ45">
        <f t="shared" si="15"/>
        <v>6.5754232148506838E-4</v>
      </c>
      <c r="AR45">
        <f t="shared" si="16"/>
        <v>3.2548344913510889</v>
      </c>
    </row>
    <row r="46" spans="1:44" x14ac:dyDescent="0.35">
      <c r="A46" s="209"/>
      <c r="B46" s="63" t="s">
        <v>3</v>
      </c>
      <c r="C46" s="16">
        <v>2.2000000000000002</v>
      </c>
      <c r="D46" s="16">
        <v>25</v>
      </c>
      <c r="E46" s="84">
        <v>6</v>
      </c>
      <c r="F46" s="94" t="s">
        <v>81</v>
      </c>
      <c r="G46" s="95">
        <v>18.981000000000002</v>
      </c>
      <c r="H46" s="94" t="s">
        <v>81</v>
      </c>
      <c r="I46" s="95">
        <v>18.981000000000002</v>
      </c>
      <c r="J46" s="63" t="s">
        <v>30</v>
      </c>
      <c r="K46" s="95">
        <v>11.286</v>
      </c>
      <c r="L46" s="16">
        <f>'Files A'!L46</f>
        <v>150</v>
      </c>
      <c r="M46" s="34">
        <f t="shared" si="1"/>
        <v>18.850174362064969</v>
      </c>
      <c r="N46" s="16">
        <f t="shared" si="21"/>
        <v>108</v>
      </c>
      <c r="O46" s="34">
        <f t="shared" si="19"/>
        <v>13.572125540686777</v>
      </c>
      <c r="P46" s="17">
        <f t="shared" si="3"/>
        <v>1.3985281777049878</v>
      </c>
      <c r="Q46" s="40">
        <f t="shared" si="4"/>
        <v>1.3985281777049878</v>
      </c>
      <c r="R46" s="36">
        <f>K46/O46</f>
        <v>0.83155729485161434</v>
      </c>
      <c r="S46" s="40" t="s">
        <v>156</v>
      </c>
      <c r="T46" s="259"/>
      <c r="U46" s="135" t="s">
        <v>3</v>
      </c>
      <c r="V46" s="63" t="s">
        <v>135</v>
      </c>
      <c r="W46" s="68">
        <f t="shared" si="5"/>
        <v>11.286</v>
      </c>
      <c r="X46" s="81"/>
      <c r="Y46" s="81"/>
      <c r="Z46" s="81"/>
      <c r="AA46" s="141">
        <v>0.96550000000000002</v>
      </c>
      <c r="AB46" s="79">
        <f t="shared" si="24"/>
        <v>3.0789462068965516</v>
      </c>
      <c r="AC46" s="81"/>
      <c r="AD46" s="107"/>
      <c r="AE46">
        <v>0</v>
      </c>
      <c r="AF46">
        <f t="shared" si="23"/>
        <v>0.72</v>
      </c>
      <c r="AG46">
        <f t="shared" si="7"/>
        <v>108</v>
      </c>
      <c r="AH46">
        <f t="shared" si="8"/>
        <v>13.572125540686777</v>
      </c>
      <c r="AI46">
        <f t="shared" si="9"/>
        <v>18.5</v>
      </c>
      <c r="AJ46">
        <v>20</v>
      </c>
      <c r="AK46">
        <v>454</v>
      </c>
      <c r="AL46">
        <f t="shared" si="10"/>
        <v>9.960820771631583E-2</v>
      </c>
      <c r="AM46">
        <f t="shared" si="11"/>
        <v>0.13141859890014582</v>
      </c>
      <c r="AN46">
        <f t="shared" si="12"/>
        <v>2.3132455598308135E-2</v>
      </c>
      <c r="AO46">
        <f t="shared" si="13"/>
        <v>1</v>
      </c>
      <c r="AP46">
        <f t="shared" si="14"/>
        <v>0.10513487912011665</v>
      </c>
      <c r="AQ46">
        <f t="shared" si="15"/>
        <v>4.6314924722518349E-3</v>
      </c>
      <c r="AR46">
        <f t="shared" si="16"/>
        <v>18.850174362064969</v>
      </c>
    </row>
    <row r="47" spans="1:44" x14ac:dyDescent="0.35">
      <c r="A47" s="209"/>
      <c r="B47" s="64" t="s">
        <v>4</v>
      </c>
      <c r="C47" s="10">
        <v>2.2000000000000002</v>
      </c>
      <c r="D47" s="10">
        <v>23.5</v>
      </c>
      <c r="E47" s="85">
        <v>3</v>
      </c>
      <c r="F47" s="64" t="s">
        <v>39</v>
      </c>
      <c r="G47" s="96">
        <v>8.4700000000000006</v>
      </c>
      <c r="H47" s="64" t="s">
        <v>39</v>
      </c>
      <c r="I47" s="96">
        <v>8.4700000000000006</v>
      </c>
      <c r="J47" s="64" t="s">
        <v>24</v>
      </c>
      <c r="K47" s="27" t="s">
        <v>24</v>
      </c>
      <c r="L47" s="10">
        <f>'Files A'!L47</f>
        <v>87</v>
      </c>
      <c r="M47" s="32">
        <f t="shared" si="1"/>
        <v>9.8307968501155898</v>
      </c>
      <c r="N47" s="10">
        <f t="shared" si="21"/>
        <v>62.64</v>
      </c>
      <c r="O47" s="32">
        <f t="shared" si="19"/>
        <v>7.0781737320832248</v>
      </c>
      <c r="P47" s="11">
        <f t="shared" si="3"/>
        <v>1.1966363529066895</v>
      </c>
      <c r="Q47" s="37">
        <f t="shared" si="4"/>
        <v>1.1966363529066895</v>
      </c>
      <c r="R47" s="153"/>
      <c r="S47" s="154"/>
      <c r="T47" s="259"/>
      <c r="U47" s="136" t="s">
        <v>4</v>
      </c>
      <c r="V47" s="64" t="s">
        <v>134</v>
      </c>
      <c r="W47" s="69">
        <f t="shared" si="5"/>
        <v>8.4700000000000006</v>
      </c>
      <c r="X47" s="79">
        <f>W47+(W48+W46)/2</f>
        <v>20.578000000000003</v>
      </c>
      <c r="Y47" s="79">
        <f>O47+(O48+O46)/2</f>
        <v>20.411303743764623</v>
      </c>
      <c r="Z47" s="80">
        <f>X47/Y47</f>
        <v>1.0081668598110154</v>
      </c>
      <c r="AA47" s="141">
        <v>0</v>
      </c>
      <c r="AB47" s="79">
        <f t="shared" si="24"/>
        <v>0</v>
      </c>
      <c r="AC47" s="79">
        <f>X47+AB47+(AB46+AB48)/2</f>
        <v>22.11747310344828</v>
      </c>
      <c r="AD47" s="108">
        <f>AC47/Y47</f>
        <v>1.0835894355942288</v>
      </c>
      <c r="AE47">
        <v>1</v>
      </c>
      <c r="AF47">
        <f t="shared" si="23"/>
        <v>0.72</v>
      </c>
      <c r="AG47">
        <f t="shared" si="7"/>
        <v>62.64</v>
      </c>
      <c r="AH47">
        <f t="shared" si="8"/>
        <v>7.0781737320832248</v>
      </c>
      <c r="AI47">
        <f t="shared" si="9"/>
        <v>20</v>
      </c>
      <c r="AJ47">
        <v>20</v>
      </c>
      <c r="AK47">
        <v>454</v>
      </c>
      <c r="AL47">
        <f t="shared" si="10"/>
        <v>4.9431818181818181E-2</v>
      </c>
      <c r="AM47">
        <f t="shared" si="11"/>
        <v>6.3397468323188599E-2</v>
      </c>
      <c r="AN47">
        <f t="shared" si="12"/>
        <v>5.1707251844153229E-2</v>
      </c>
      <c r="AO47">
        <f t="shared" si="13"/>
        <v>1</v>
      </c>
      <c r="AP47">
        <f t="shared" si="14"/>
        <v>5.0717974658550879E-2</v>
      </c>
      <c r="AQ47">
        <f t="shared" si="15"/>
        <v>2.2342720113899066E-3</v>
      </c>
      <c r="AR47">
        <f t="shared" si="16"/>
        <v>9.8307968501155898</v>
      </c>
    </row>
    <row r="48" spans="1:44" x14ac:dyDescent="0.35">
      <c r="A48" s="209"/>
      <c r="B48" s="63" t="s">
        <v>5</v>
      </c>
      <c r="C48" s="16">
        <v>2.2000000000000002</v>
      </c>
      <c r="D48" s="16">
        <v>22</v>
      </c>
      <c r="E48" s="84">
        <v>3</v>
      </c>
      <c r="F48" s="63" t="s">
        <v>42</v>
      </c>
      <c r="G48" s="95">
        <v>12.93</v>
      </c>
      <c r="H48" s="63" t="s">
        <v>43</v>
      </c>
      <c r="I48" s="95">
        <v>12.93</v>
      </c>
      <c r="J48" s="63" t="s">
        <v>24</v>
      </c>
      <c r="K48" s="49" t="s">
        <v>24</v>
      </c>
      <c r="L48" s="16">
        <f>'Files A'!L48</f>
        <v>145</v>
      </c>
      <c r="M48" s="34">
        <f t="shared" si="1"/>
        <v>18.186297892605587</v>
      </c>
      <c r="N48" s="16">
        <f t="shared" si="21"/>
        <v>104.39999999999999</v>
      </c>
      <c r="O48" s="34">
        <f t="shared" si="19"/>
        <v>13.094134482676022</v>
      </c>
      <c r="P48" s="17">
        <f t="shared" si="3"/>
        <v>0.98746503765535798</v>
      </c>
      <c r="Q48" s="40">
        <f t="shared" si="4"/>
        <v>0.98746503765535798</v>
      </c>
      <c r="R48" s="174"/>
      <c r="S48" s="175"/>
      <c r="T48" s="259"/>
      <c r="U48" s="135" t="s">
        <v>5</v>
      </c>
      <c r="V48" s="63" t="s">
        <v>134</v>
      </c>
      <c r="W48" s="68">
        <f t="shared" si="5"/>
        <v>12.93</v>
      </c>
      <c r="X48" s="81"/>
      <c r="Y48" s="81"/>
      <c r="Z48" s="81"/>
      <c r="AA48" s="141">
        <v>0</v>
      </c>
      <c r="AB48" s="79">
        <f t="shared" si="24"/>
        <v>0</v>
      </c>
      <c r="AC48" s="81"/>
      <c r="AD48" s="107"/>
      <c r="AE48">
        <v>0</v>
      </c>
      <c r="AF48">
        <f t="shared" si="23"/>
        <v>0.72</v>
      </c>
      <c r="AG48">
        <f t="shared" si="7"/>
        <v>104.39999999999999</v>
      </c>
      <c r="AH48">
        <f t="shared" si="8"/>
        <v>13.094134482676022</v>
      </c>
      <c r="AI48">
        <f t="shared" si="9"/>
        <v>18.5</v>
      </c>
      <c r="AJ48">
        <v>20</v>
      </c>
      <c r="AK48">
        <v>454</v>
      </c>
      <c r="AL48">
        <f t="shared" si="10"/>
        <v>9.6287934125771968E-2</v>
      </c>
      <c r="AM48">
        <f t="shared" si="11"/>
        <v>0.1267902217942711</v>
      </c>
      <c r="AN48">
        <f t="shared" si="12"/>
        <v>2.4104652397241442E-2</v>
      </c>
      <c r="AO48">
        <f t="shared" si="13"/>
        <v>1</v>
      </c>
      <c r="AP48">
        <f t="shared" si="14"/>
        <v>0.10143217743541688</v>
      </c>
      <c r="AQ48">
        <f t="shared" si="15"/>
        <v>4.4683778605910524E-3</v>
      </c>
      <c r="AR48">
        <f t="shared" si="16"/>
        <v>18.186297892605587</v>
      </c>
    </row>
    <row r="49" spans="1:44" x14ac:dyDescent="0.35">
      <c r="A49" s="209"/>
      <c r="B49" s="64" t="s">
        <v>6</v>
      </c>
      <c r="C49" s="10">
        <v>2.2000000000000002</v>
      </c>
      <c r="D49" s="10">
        <v>23.5</v>
      </c>
      <c r="E49" s="85">
        <v>3</v>
      </c>
      <c r="F49" s="64" t="s">
        <v>23</v>
      </c>
      <c r="G49" s="96">
        <v>2.8159999999999998</v>
      </c>
      <c r="H49" s="64" t="s">
        <v>23</v>
      </c>
      <c r="I49" s="96">
        <v>2.8159999999999998</v>
      </c>
      <c r="J49" s="64" t="s">
        <v>24</v>
      </c>
      <c r="K49" s="27" t="s">
        <v>24</v>
      </c>
      <c r="L49" s="10">
        <f>'Files A'!L49</f>
        <v>2.8</v>
      </c>
      <c r="M49" s="32">
        <f t="shared" si="1"/>
        <v>0.30861572942488796</v>
      </c>
      <c r="N49" s="10">
        <f t="shared" si="21"/>
        <v>2.016</v>
      </c>
      <c r="O49" s="32">
        <f t="shared" si="19"/>
        <v>0.22220332518591931</v>
      </c>
      <c r="P49" s="11">
        <f t="shared" si="3"/>
        <v>12.673077676240128</v>
      </c>
      <c r="Q49" s="37">
        <f t="shared" si="4"/>
        <v>12.673077676240128</v>
      </c>
      <c r="R49" s="174"/>
      <c r="S49" s="175"/>
      <c r="T49" s="259"/>
      <c r="U49" s="136" t="s">
        <v>6</v>
      </c>
      <c r="V49" s="64" t="s">
        <v>134</v>
      </c>
      <c r="W49" s="69">
        <f t="shared" si="5"/>
        <v>2.8159999999999998</v>
      </c>
      <c r="X49" s="79">
        <f>W49+(W50+W48)/2</f>
        <v>15.745999999999999</v>
      </c>
      <c r="Y49" s="79">
        <f>O49+(O50+O48)/2</f>
        <v>8.0682079250432608</v>
      </c>
      <c r="Z49" s="80">
        <f>X49/Y49</f>
        <v>1.9516105864259281</v>
      </c>
      <c r="AA49" s="141">
        <v>0</v>
      </c>
      <c r="AB49" s="79">
        <f t="shared" si="24"/>
        <v>0</v>
      </c>
      <c r="AC49" s="79">
        <f>X49+AB49+(AB48+AB50)/2</f>
        <v>15.745999999999999</v>
      </c>
      <c r="AD49" s="108">
        <f>AC49/Y49</f>
        <v>1.9516105864259281</v>
      </c>
      <c r="AE49">
        <v>1</v>
      </c>
      <c r="AF49">
        <f t="shared" si="23"/>
        <v>0.72</v>
      </c>
      <c r="AG49">
        <f t="shared" si="7"/>
        <v>2.016</v>
      </c>
      <c r="AH49">
        <f t="shared" si="8"/>
        <v>0.22220332518591931</v>
      </c>
      <c r="AI49">
        <f t="shared" si="9"/>
        <v>20</v>
      </c>
      <c r="AJ49">
        <v>20</v>
      </c>
      <c r="AK49">
        <v>454</v>
      </c>
      <c r="AL49">
        <f t="shared" si="10"/>
        <v>1.590909090909091E-3</v>
      </c>
      <c r="AM49">
        <f t="shared" si="11"/>
        <v>1.9902207550979989E-3</v>
      </c>
      <c r="AN49">
        <f t="shared" si="12"/>
        <v>1.7550988845883879</v>
      </c>
      <c r="AO49">
        <f t="shared" si="13"/>
        <v>1</v>
      </c>
      <c r="AP49">
        <f t="shared" si="14"/>
        <v>1.5921766040783991E-3</v>
      </c>
      <c r="AQ49">
        <f t="shared" si="15"/>
        <v>7.0139938505656355E-5</v>
      </c>
      <c r="AR49">
        <f t="shared" si="16"/>
        <v>0.30861572942488796</v>
      </c>
    </row>
    <row r="50" spans="1:44" x14ac:dyDescent="0.35">
      <c r="A50" s="209"/>
      <c r="B50" s="63" t="s">
        <v>7</v>
      </c>
      <c r="C50" s="16">
        <v>2.2000000000000002</v>
      </c>
      <c r="D50" s="16">
        <v>25</v>
      </c>
      <c r="E50" s="84">
        <v>6</v>
      </c>
      <c r="F50" s="63" t="s">
        <v>42</v>
      </c>
      <c r="G50" s="95">
        <v>12.93</v>
      </c>
      <c r="H50" s="63" t="s">
        <v>44</v>
      </c>
      <c r="I50" s="95">
        <v>12.93</v>
      </c>
      <c r="J50" s="63" t="s">
        <v>24</v>
      </c>
      <c r="K50" s="49" t="s">
        <v>24</v>
      </c>
      <c r="L50" s="16">
        <f>'Files A'!L50</f>
        <v>30</v>
      </c>
      <c r="M50" s="34">
        <f t="shared" si="1"/>
        <v>3.6081593292203622</v>
      </c>
      <c r="N50" s="16">
        <f t="shared" si="21"/>
        <v>21.599999999999998</v>
      </c>
      <c r="O50" s="34">
        <f t="shared" si="19"/>
        <v>2.5978747170386609</v>
      </c>
      <c r="P50" s="17">
        <f t="shared" si="3"/>
        <v>4.9771453239050016</v>
      </c>
      <c r="Q50" s="40">
        <f t="shared" si="4"/>
        <v>4.9771453239050016</v>
      </c>
      <c r="R50" s="174"/>
      <c r="S50" s="175"/>
      <c r="T50" s="259"/>
      <c r="U50" s="135" t="s">
        <v>7</v>
      </c>
      <c r="V50" s="63" t="s">
        <v>134</v>
      </c>
      <c r="W50" s="68">
        <f t="shared" si="5"/>
        <v>12.93</v>
      </c>
      <c r="X50" s="81"/>
      <c r="Y50" s="81"/>
      <c r="Z50" s="81"/>
      <c r="AA50" s="141">
        <v>0</v>
      </c>
      <c r="AB50" s="79">
        <f t="shared" si="24"/>
        <v>0</v>
      </c>
      <c r="AC50" s="81"/>
      <c r="AD50" s="107"/>
      <c r="AE50">
        <v>0</v>
      </c>
      <c r="AF50">
        <f t="shared" si="23"/>
        <v>0.72</v>
      </c>
      <c r="AG50">
        <f t="shared" si="7"/>
        <v>21.599999999999998</v>
      </c>
      <c r="AH50">
        <f t="shared" si="8"/>
        <v>2.5978747170386609</v>
      </c>
      <c r="AI50">
        <f t="shared" si="9"/>
        <v>18.5</v>
      </c>
      <c r="AJ50">
        <v>20</v>
      </c>
      <c r="AK50">
        <v>454</v>
      </c>
      <c r="AL50">
        <f t="shared" si="10"/>
        <v>1.9921641543263164E-2</v>
      </c>
      <c r="AM50">
        <f t="shared" si="11"/>
        <v>2.5155164856665302E-2</v>
      </c>
      <c r="AN50">
        <f t="shared" si="12"/>
        <v>0.13563643659038133</v>
      </c>
      <c r="AO50">
        <f t="shared" si="13"/>
        <v>1</v>
      </c>
      <c r="AP50">
        <f t="shared" si="14"/>
        <v>2.0124131885332242E-2</v>
      </c>
      <c r="AQ50">
        <f t="shared" si="15"/>
        <v>8.8652563371507671E-4</v>
      </c>
      <c r="AR50">
        <f t="shared" si="16"/>
        <v>3.6081593292203622</v>
      </c>
    </row>
    <row r="51" spans="1:44" x14ac:dyDescent="0.35">
      <c r="A51" s="209"/>
      <c r="B51" s="64" t="s">
        <v>8</v>
      </c>
      <c r="C51" s="10">
        <v>2.2000000000000002</v>
      </c>
      <c r="D51" s="10">
        <v>23.5</v>
      </c>
      <c r="E51" s="85">
        <v>3</v>
      </c>
      <c r="F51" s="64" t="s">
        <v>23</v>
      </c>
      <c r="G51" s="96">
        <v>2.8159999999999998</v>
      </c>
      <c r="H51" s="64" t="s">
        <v>23</v>
      </c>
      <c r="I51" s="96">
        <v>2.8159999999999998</v>
      </c>
      <c r="J51" s="64" t="s">
        <v>24</v>
      </c>
      <c r="K51" s="27" t="s">
        <v>24</v>
      </c>
      <c r="L51" s="10">
        <f>'Files A'!L51</f>
        <v>7.6</v>
      </c>
      <c r="M51" s="32">
        <f t="shared" si="1"/>
        <v>0.83881941994972442</v>
      </c>
      <c r="N51" s="10">
        <f t="shared" si="21"/>
        <v>5.4719999999999995</v>
      </c>
      <c r="O51" s="32">
        <f t="shared" si="19"/>
        <v>0.6039499823638016</v>
      </c>
      <c r="P51" s="11">
        <f t="shared" si="3"/>
        <v>4.6626377717215082</v>
      </c>
      <c r="Q51" s="37">
        <f t="shared" si="4"/>
        <v>4.6626377717215082</v>
      </c>
      <c r="R51" s="174"/>
      <c r="S51" s="175"/>
      <c r="T51" s="259"/>
      <c r="U51" s="136" t="s">
        <v>8</v>
      </c>
      <c r="V51" s="64" t="s">
        <v>134</v>
      </c>
      <c r="W51" s="69">
        <f t="shared" si="5"/>
        <v>2.8159999999999998</v>
      </c>
      <c r="X51" s="79">
        <f>W51+(W52+W50)/2</f>
        <v>15.745999999999999</v>
      </c>
      <c r="Y51" s="79">
        <f>O51+(O52+O50)/2</f>
        <v>7.738805061632493</v>
      </c>
      <c r="Z51" s="80">
        <f>X51/Y51</f>
        <v>2.0346810488954734</v>
      </c>
      <c r="AA51" s="141">
        <v>0</v>
      </c>
      <c r="AB51" s="79">
        <f t="shared" si="24"/>
        <v>0</v>
      </c>
      <c r="AC51" s="79">
        <f>X51+AB51+(AB50+AB52)/2</f>
        <v>15.745999999999999</v>
      </c>
      <c r="AD51" s="108">
        <f>AC51/Y51</f>
        <v>2.0346810488954734</v>
      </c>
      <c r="AE51">
        <v>1</v>
      </c>
      <c r="AF51">
        <f t="shared" si="23"/>
        <v>0.72</v>
      </c>
      <c r="AG51">
        <f t="shared" si="7"/>
        <v>5.4719999999999995</v>
      </c>
      <c r="AH51">
        <f t="shared" si="8"/>
        <v>0.6039499823638016</v>
      </c>
      <c r="AI51">
        <f t="shared" si="9"/>
        <v>20</v>
      </c>
      <c r="AJ51">
        <v>20</v>
      </c>
      <c r="AK51">
        <v>454</v>
      </c>
      <c r="AL51">
        <f t="shared" si="10"/>
        <v>4.3181818181818182E-3</v>
      </c>
      <c r="AM51">
        <f t="shared" si="11"/>
        <v>5.4094320547894148E-3</v>
      </c>
      <c r="AN51">
        <f t="shared" si="12"/>
        <v>0.64351801678073806</v>
      </c>
      <c r="AO51">
        <f t="shared" si="13"/>
        <v>1</v>
      </c>
      <c r="AP51">
        <f t="shared" si="14"/>
        <v>4.3275456438315318E-3</v>
      </c>
      <c r="AQ51">
        <f t="shared" si="15"/>
        <v>1.9064077726130098E-4</v>
      </c>
      <c r="AR51">
        <f t="shared" si="16"/>
        <v>0.83881941994972442</v>
      </c>
    </row>
    <row r="52" spans="1:44" x14ac:dyDescent="0.35">
      <c r="A52" s="209"/>
      <c r="B52" s="63" t="s">
        <v>9</v>
      </c>
      <c r="C52" s="16">
        <v>2.2000000000000002</v>
      </c>
      <c r="D52" s="16">
        <v>22</v>
      </c>
      <c r="E52" s="84">
        <v>3</v>
      </c>
      <c r="F52" s="63" t="s">
        <v>42</v>
      </c>
      <c r="G52" s="95">
        <v>12.93</v>
      </c>
      <c r="H52" s="63" t="s">
        <v>44</v>
      </c>
      <c r="I52" s="95">
        <v>12.93</v>
      </c>
      <c r="J52" s="63" t="s">
        <v>24</v>
      </c>
      <c r="K52" s="49" t="s">
        <v>24</v>
      </c>
      <c r="L52" s="16">
        <f>'Files A'!L52</f>
        <v>130</v>
      </c>
      <c r="M52" s="34">
        <f t="shared" si="1"/>
        <v>16.210882557637113</v>
      </c>
      <c r="N52" s="16">
        <f t="shared" si="21"/>
        <v>93.6</v>
      </c>
      <c r="O52" s="34">
        <f t="shared" si="19"/>
        <v>11.671835441498722</v>
      </c>
      <c r="P52" s="17">
        <f t="shared" si="3"/>
        <v>1.1077949192144987</v>
      </c>
      <c r="Q52" s="40">
        <f t="shared" si="4"/>
        <v>1.1077949192144987</v>
      </c>
      <c r="R52" s="174"/>
      <c r="S52" s="175"/>
      <c r="T52" s="259"/>
      <c r="U52" s="135" t="s">
        <v>9</v>
      </c>
      <c r="V52" s="63" t="s">
        <v>134</v>
      </c>
      <c r="W52" s="68">
        <f t="shared" si="5"/>
        <v>12.93</v>
      </c>
      <c r="X52" s="81"/>
      <c r="Y52" s="81"/>
      <c r="Z52" s="81"/>
      <c r="AA52" s="141">
        <v>0</v>
      </c>
      <c r="AB52" s="79">
        <f t="shared" si="24"/>
        <v>0</v>
      </c>
      <c r="AC52" s="81"/>
      <c r="AD52" s="107"/>
      <c r="AE52">
        <v>0</v>
      </c>
      <c r="AF52">
        <f t="shared" si="23"/>
        <v>0.72</v>
      </c>
      <c r="AG52">
        <f t="shared" si="7"/>
        <v>93.6</v>
      </c>
      <c r="AH52">
        <f t="shared" si="8"/>
        <v>11.671835441498722</v>
      </c>
      <c r="AI52">
        <f t="shared" si="9"/>
        <v>18.5</v>
      </c>
      <c r="AJ52">
        <v>20</v>
      </c>
      <c r="AK52">
        <v>454</v>
      </c>
      <c r="AL52">
        <f t="shared" si="10"/>
        <v>8.6327113354140381E-2</v>
      </c>
      <c r="AM52">
        <f t="shared" si="11"/>
        <v>0.11301813085330542</v>
      </c>
      <c r="AN52">
        <f t="shared" si="12"/>
        <v>2.7468482433521298E-2</v>
      </c>
      <c r="AO52">
        <f t="shared" si="13"/>
        <v>1</v>
      </c>
      <c r="AP52">
        <f t="shared" si="14"/>
        <v>9.0414504682644337E-2</v>
      </c>
      <c r="AQ52">
        <f t="shared" si="15"/>
        <v>3.9830178274292659E-3</v>
      </c>
      <c r="AR52">
        <f t="shared" si="16"/>
        <v>16.210882557637113</v>
      </c>
    </row>
    <row r="53" spans="1:44" x14ac:dyDescent="0.35">
      <c r="A53" s="209"/>
      <c r="B53" s="64" t="s">
        <v>10</v>
      </c>
      <c r="C53" s="10">
        <v>2.2000000000000002</v>
      </c>
      <c r="D53" s="10">
        <v>23.5</v>
      </c>
      <c r="E53" s="85">
        <v>3</v>
      </c>
      <c r="F53" s="64" t="s">
        <v>23</v>
      </c>
      <c r="G53" s="96">
        <v>5.6539999999999999</v>
      </c>
      <c r="H53" s="64" t="s">
        <v>40</v>
      </c>
      <c r="I53" s="96">
        <v>5.6539999999999999</v>
      </c>
      <c r="J53" s="64" t="s">
        <v>24</v>
      </c>
      <c r="K53" s="27" t="s">
        <v>24</v>
      </c>
      <c r="L53" s="10">
        <f>'Files A'!L53</f>
        <v>75</v>
      </c>
      <c r="M53" s="32">
        <f t="shared" si="1"/>
        <v>8.4438289647505567</v>
      </c>
      <c r="N53" s="10">
        <f t="shared" si="21"/>
        <v>54</v>
      </c>
      <c r="O53" s="32">
        <f t="shared" si="19"/>
        <v>6.0795568546204004</v>
      </c>
      <c r="P53" s="11">
        <f t="shared" si="3"/>
        <v>0.93000199442217868</v>
      </c>
      <c r="Q53" s="37">
        <f t="shared" si="4"/>
        <v>0.93000199442217868</v>
      </c>
      <c r="R53" s="176"/>
      <c r="S53" s="177"/>
      <c r="T53" s="259"/>
      <c r="U53" s="136" t="s">
        <v>10</v>
      </c>
      <c r="V53" s="64" t="s">
        <v>134</v>
      </c>
      <c r="W53" s="69">
        <f t="shared" si="5"/>
        <v>5.6539999999999999</v>
      </c>
      <c r="X53" s="79">
        <f>W53+(W54+W52)/2</f>
        <v>22.119</v>
      </c>
      <c r="Y53" s="79">
        <f>O53+(O54+O52)/2</f>
        <v>18.462541816707773</v>
      </c>
      <c r="Z53" s="80">
        <f>X53/Y53</f>
        <v>1.1980473880353406</v>
      </c>
      <c r="AA53" s="141">
        <v>0</v>
      </c>
      <c r="AB53" s="79">
        <f t="shared" si="24"/>
        <v>0</v>
      </c>
      <c r="AC53" s="79">
        <f>X53+AB53+(AB52+AB54)/2</f>
        <v>22.119</v>
      </c>
      <c r="AD53" s="108">
        <f>AC53/Y53</f>
        <v>1.1980473880353406</v>
      </c>
      <c r="AE53">
        <v>1</v>
      </c>
      <c r="AF53">
        <f t="shared" si="23"/>
        <v>0.72</v>
      </c>
      <c r="AG53">
        <f t="shared" si="7"/>
        <v>54</v>
      </c>
      <c r="AH53">
        <f t="shared" si="8"/>
        <v>6.0795568546204004</v>
      </c>
      <c r="AI53">
        <f t="shared" si="9"/>
        <v>20</v>
      </c>
      <c r="AJ53">
        <v>20</v>
      </c>
      <c r="AK53">
        <v>454</v>
      </c>
      <c r="AL53">
        <f t="shared" si="10"/>
        <v>4.261363636363636E-2</v>
      </c>
      <c r="AM53">
        <f t="shared" si="11"/>
        <v>5.4453101562453865E-2</v>
      </c>
      <c r="AN53">
        <f t="shared" si="12"/>
        <v>6.0775493949334493E-2</v>
      </c>
      <c r="AO53">
        <f t="shared" si="13"/>
        <v>1</v>
      </c>
      <c r="AP53">
        <f t="shared" si="14"/>
        <v>4.3562481249963092E-2</v>
      </c>
      <c r="AQ53">
        <f t="shared" si="15"/>
        <v>1.9190520374433081E-3</v>
      </c>
      <c r="AR53">
        <f t="shared" si="16"/>
        <v>8.4438289647505567</v>
      </c>
    </row>
    <row r="54" spans="1:44" x14ac:dyDescent="0.35">
      <c r="A54" s="209"/>
      <c r="B54" s="63" t="s">
        <v>11</v>
      </c>
      <c r="C54" s="16">
        <v>2.2000000000000002</v>
      </c>
      <c r="D54" s="16">
        <v>25</v>
      </c>
      <c r="E54" s="84">
        <v>6</v>
      </c>
      <c r="F54" s="94" t="s">
        <v>79</v>
      </c>
      <c r="G54" s="95">
        <v>18.899999999999999</v>
      </c>
      <c r="H54" s="94" t="s">
        <v>79</v>
      </c>
      <c r="I54" s="95">
        <v>18.899999999999999</v>
      </c>
      <c r="J54" s="94" t="s">
        <v>74</v>
      </c>
      <c r="K54" s="95">
        <v>20</v>
      </c>
      <c r="L54" s="16">
        <f>'Files A'!L54</f>
        <v>145</v>
      </c>
      <c r="M54" s="34">
        <f t="shared" si="1"/>
        <v>18.186297892605587</v>
      </c>
      <c r="N54" s="16">
        <f t="shared" si="21"/>
        <v>104.39999999999999</v>
      </c>
      <c r="O54" s="34">
        <f t="shared" si="19"/>
        <v>13.094134482676022</v>
      </c>
      <c r="P54" s="17">
        <f t="shared" si="3"/>
        <v>1.443394370586718</v>
      </c>
      <c r="Q54" s="40">
        <f t="shared" si="4"/>
        <v>1.443394370586718</v>
      </c>
      <c r="R54" s="36">
        <f>K54/O54</f>
        <v>1.5274014503563156</v>
      </c>
      <c r="S54" s="40" t="s">
        <v>72</v>
      </c>
      <c r="T54" s="259"/>
      <c r="U54" s="135" t="s">
        <v>11</v>
      </c>
      <c r="V54" s="63" t="s">
        <v>135</v>
      </c>
      <c r="W54" s="68">
        <f t="shared" si="5"/>
        <v>20</v>
      </c>
      <c r="X54" s="81"/>
      <c r="Y54" s="81"/>
      <c r="Z54" s="81"/>
      <c r="AA54" s="141">
        <v>0</v>
      </c>
      <c r="AB54" s="79">
        <f t="shared" si="24"/>
        <v>0</v>
      </c>
      <c r="AC54" s="81"/>
      <c r="AD54" s="107"/>
      <c r="AE54">
        <v>0</v>
      </c>
      <c r="AF54">
        <f t="shared" si="23"/>
        <v>0.72</v>
      </c>
      <c r="AG54">
        <f t="shared" si="7"/>
        <v>104.39999999999999</v>
      </c>
      <c r="AH54">
        <f t="shared" si="8"/>
        <v>13.094134482676022</v>
      </c>
      <c r="AI54">
        <f t="shared" si="9"/>
        <v>18.5</v>
      </c>
      <c r="AJ54">
        <v>20</v>
      </c>
      <c r="AK54">
        <v>454</v>
      </c>
      <c r="AL54">
        <f t="shared" si="10"/>
        <v>9.6287934125771968E-2</v>
      </c>
      <c r="AM54">
        <f t="shared" si="11"/>
        <v>0.1267902217942711</v>
      </c>
      <c r="AN54">
        <f t="shared" si="12"/>
        <v>2.4104652397241442E-2</v>
      </c>
      <c r="AO54">
        <f t="shared" si="13"/>
        <v>1</v>
      </c>
      <c r="AP54">
        <f t="shared" si="14"/>
        <v>0.10143217743541688</v>
      </c>
      <c r="AQ54">
        <f t="shared" si="15"/>
        <v>4.4683778605910524E-3</v>
      </c>
      <c r="AR54">
        <f t="shared" si="16"/>
        <v>18.186297892605587</v>
      </c>
    </row>
    <row r="55" spans="1:44" ht="15" thickBot="1" x14ac:dyDescent="0.4">
      <c r="A55" s="210"/>
      <c r="B55" s="64" t="s">
        <v>12</v>
      </c>
      <c r="C55" s="10">
        <v>2.2000000000000002</v>
      </c>
      <c r="D55" s="10">
        <v>26</v>
      </c>
      <c r="E55" s="85">
        <v>3</v>
      </c>
      <c r="F55" s="64" t="s">
        <v>23</v>
      </c>
      <c r="G55" s="96">
        <v>5.6539999999999999</v>
      </c>
      <c r="H55" s="64" t="s">
        <v>23</v>
      </c>
      <c r="I55" s="96">
        <v>5.6539999999999999</v>
      </c>
      <c r="J55" s="64" t="s">
        <v>24</v>
      </c>
      <c r="K55" s="27" t="s">
        <v>24</v>
      </c>
      <c r="L55" s="10">
        <f>'Files A'!L55</f>
        <v>27</v>
      </c>
      <c r="M55" s="32">
        <f t="shared" si="1"/>
        <v>2.6593881944923088</v>
      </c>
      <c r="N55" s="10">
        <f t="shared" si="21"/>
        <v>19.439999999999998</v>
      </c>
      <c r="O55" s="32">
        <f t="shared" si="19"/>
        <v>1.9147595000344622</v>
      </c>
      <c r="P55" s="11">
        <f t="shared" si="3"/>
        <v>2.9528512588125237</v>
      </c>
      <c r="Q55" s="37">
        <f t="shared" si="4"/>
        <v>2.9528512588125237</v>
      </c>
      <c r="R55" s="217"/>
      <c r="S55" s="218"/>
      <c r="T55" s="260"/>
      <c r="U55" s="136" t="s">
        <v>12</v>
      </c>
      <c r="V55" s="64" t="s">
        <v>134</v>
      </c>
      <c r="W55" s="69">
        <f t="shared" si="5"/>
        <v>5.6539999999999999</v>
      </c>
      <c r="X55" s="79">
        <f>W55+W54/2</f>
        <v>15.654</v>
      </c>
      <c r="Y55" s="79">
        <f>O55+O54/2</f>
        <v>8.461826741372473</v>
      </c>
      <c r="Z55" s="80">
        <f>X55/Y55</f>
        <v>1.8499551548914113</v>
      </c>
      <c r="AA55" s="141">
        <v>0</v>
      </c>
      <c r="AB55" s="79">
        <f t="shared" si="24"/>
        <v>0</v>
      </c>
      <c r="AC55" s="79">
        <f>X55+AB55+AB54/2</f>
        <v>15.654</v>
      </c>
      <c r="AD55" s="108">
        <f>AC55/Y55</f>
        <v>1.8499551548914113</v>
      </c>
      <c r="AE55">
        <v>1</v>
      </c>
      <c r="AF55">
        <f t="shared" si="23"/>
        <v>0.72</v>
      </c>
      <c r="AG55">
        <f t="shared" si="7"/>
        <v>19.439999999999998</v>
      </c>
      <c r="AH55">
        <f t="shared" si="8"/>
        <v>1.9147595000344622</v>
      </c>
      <c r="AI55">
        <f t="shared" si="9"/>
        <v>22.5</v>
      </c>
      <c r="AJ55">
        <v>20</v>
      </c>
      <c r="AK55">
        <v>454</v>
      </c>
      <c r="AL55">
        <f t="shared" si="10"/>
        <v>1.2121212121212119E-2</v>
      </c>
      <c r="AM55">
        <f t="shared" si="11"/>
        <v>1.5244472731054393E-2</v>
      </c>
      <c r="AN55">
        <f t="shared" si="12"/>
        <v>0.22609141071964911</v>
      </c>
      <c r="AO55">
        <f t="shared" si="13"/>
        <v>1</v>
      </c>
      <c r="AP55">
        <f t="shared" si="14"/>
        <v>1.2195578184843514E-2</v>
      </c>
      <c r="AQ55">
        <f t="shared" si="15"/>
        <v>5.3725014030147646E-4</v>
      </c>
      <c r="AR55">
        <f t="shared" si="16"/>
        <v>2.6593881944923088</v>
      </c>
    </row>
    <row r="56" spans="1:44" s="44" customFormat="1" ht="15" thickBot="1" x14ac:dyDescent="0.4">
      <c r="A56" s="43"/>
      <c r="B56" s="65"/>
      <c r="C56" s="57"/>
      <c r="D56" s="57"/>
      <c r="E56" s="86"/>
      <c r="F56" s="65"/>
      <c r="G56" s="97"/>
      <c r="H56" s="65"/>
      <c r="I56" s="97"/>
      <c r="J56" s="65"/>
      <c r="K56" s="61"/>
      <c r="L56" s="57">
        <f>'Files A'!L56</f>
        <v>0</v>
      </c>
      <c r="M56" s="58" t="e">
        <f t="shared" si="1"/>
        <v>#DIV/0!</v>
      </c>
      <c r="N56" s="57">
        <f t="shared" si="21"/>
        <v>0</v>
      </c>
      <c r="O56" s="58" t="e">
        <f t="shared" si="19"/>
        <v>#DIV/0!</v>
      </c>
      <c r="P56" s="59" t="e">
        <f t="shared" si="3"/>
        <v>#DIV/0!</v>
      </c>
      <c r="Q56" s="60" t="e">
        <f t="shared" si="4"/>
        <v>#DIV/0!</v>
      </c>
      <c r="R56" s="223"/>
      <c r="S56" s="224"/>
      <c r="T56" s="133"/>
      <c r="U56" s="137"/>
      <c r="V56" s="65">
        <v>0</v>
      </c>
      <c r="W56" s="70">
        <f t="shared" si="5"/>
        <v>0</v>
      </c>
      <c r="X56" s="82"/>
      <c r="Y56" s="82"/>
      <c r="Z56" s="82"/>
      <c r="AA56" s="142"/>
      <c r="AB56" s="82"/>
      <c r="AC56" s="82"/>
      <c r="AD56" s="51"/>
      <c r="AE56"/>
      <c r="AF56">
        <f t="shared" si="23"/>
        <v>0.72</v>
      </c>
      <c r="AG56">
        <f t="shared" si="7"/>
        <v>0</v>
      </c>
      <c r="AH56" t="e">
        <f t="shared" si="8"/>
        <v>#DIV/0!</v>
      </c>
      <c r="AI56">
        <f t="shared" si="9"/>
        <v>-0.5</v>
      </c>
      <c r="AJ56">
        <v>20</v>
      </c>
      <c r="AK56">
        <v>454</v>
      </c>
      <c r="AL56" t="e">
        <f t="shared" si="10"/>
        <v>#DIV/0!</v>
      </c>
      <c r="AM56" t="e">
        <f t="shared" si="11"/>
        <v>#DIV/0!</v>
      </c>
      <c r="AN56" t="e">
        <f t="shared" si="12"/>
        <v>#DIV/0!</v>
      </c>
      <c r="AO56" t="e">
        <f t="shared" si="13"/>
        <v>#DIV/0!</v>
      </c>
      <c r="AP56" t="e">
        <f t="shared" si="14"/>
        <v>#DIV/0!</v>
      </c>
      <c r="AQ56" t="e">
        <f t="shared" si="15"/>
        <v>#DIV/0!</v>
      </c>
      <c r="AR56" t="e">
        <f t="shared" si="16"/>
        <v>#DIV/0!</v>
      </c>
    </row>
    <row r="57" spans="1:44" x14ac:dyDescent="0.35">
      <c r="A57" s="208" t="s">
        <v>45</v>
      </c>
      <c r="B57" s="64" t="s">
        <v>2</v>
      </c>
      <c r="C57" s="10">
        <v>2.2000000000000002</v>
      </c>
      <c r="D57" s="10">
        <v>26</v>
      </c>
      <c r="E57" s="85">
        <v>3</v>
      </c>
      <c r="F57" s="64" t="s">
        <v>23</v>
      </c>
      <c r="G57" s="96">
        <v>5.6539999999999999</v>
      </c>
      <c r="H57" s="64" t="s">
        <v>23</v>
      </c>
      <c r="I57" s="96">
        <v>5.6539999999999999</v>
      </c>
      <c r="J57" s="64" t="s">
        <v>24</v>
      </c>
      <c r="K57" s="27" t="s">
        <v>24</v>
      </c>
      <c r="L57" s="10">
        <f>'Files A'!L57</f>
        <v>39</v>
      </c>
      <c r="M57" s="32">
        <f t="shared" si="1"/>
        <v>3.8519359647012861</v>
      </c>
      <c r="N57" s="10">
        <f t="shared" si="21"/>
        <v>28.08</v>
      </c>
      <c r="O57" s="32">
        <f t="shared" si="19"/>
        <v>2.7733938945849257</v>
      </c>
      <c r="P57" s="11">
        <f t="shared" si="3"/>
        <v>2.0386574049360537</v>
      </c>
      <c r="Q57" s="37">
        <f t="shared" si="4"/>
        <v>2.0386574049360537</v>
      </c>
      <c r="R57" s="153"/>
      <c r="S57" s="154"/>
      <c r="T57" s="258" t="s">
        <v>45</v>
      </c>
      <c r="U57" s="136" t="s">
        <v>2</v>
      </c>
      <c r="V57" s="64" t="s">
        <v>134</v>
      </c>
      <c r="W57" s="69">
        <f t="shared" si="5"/>
        <v>5.6539999999999999</v>
      </c>
      <c r="X57" s="79">
        <f>W57+W58/2</f>
        <v>15.144</v>
      </c>
      <c r="Y57" s="79">
        <f>O57+O58/2</f>
        <v>10.781744215690175</v>
      </c>
      <c r="Z57" s="80">
        <f>X57/Y57</f>
        <v>1.4045964824468415</v>
      </c>
      <c r="AA57" s="141">
        <v>0</v>
      </c>
      <c r="AB57" s="79">
        <f t="shared" ref="AB57:AB62" si="25">AA57*$AB$1</f>
        <v>0</v>
      </c>
      <c r="AC57" s="79">
        <f>X57+AB57+AB58/2</f>
        <v>18.222946206896552</v>
      </c>
      <c r="AD57" s="108">
        <f>AC57/Y57</f>
        <v>1.6901668081104668</v>
      </c>
      <c r="AE57">
        <v>1</v>
      </c>
      <c r="AF57">
        <f t="shared" si="23"/>
        <v>0.72</v>
      </c>
      <c r="AG57">
        <f t="shared" si="7"/>
        <v>28.08</v>
      </c>
      <c r="AH57">
        <f t="shared" si="8"/>
        <v>2.7733938945849257</v>
      </c>
      <c r="AI57">
        <f t="shared" si="9"/>
        <v>22.5</v>
      </c>
      <c r="AJ57">
        <v>20</v>
      </c>
      <c r="AK57">
        <v>454</v>
      </c>
      <c r="AL57">
        <f t="shared" si="10"/>
        <v>1.7508417508417504E-2</v>
      </c>
      <c r="AM57">
        <f t="shared" si="11"/>
        <v>2.208054201987858E-2</v>
      </c>
      <c r="AN57">
        <f t="shared" si="12"/>
        <v>0.15501060163509728</v>
      </c>
      <c r="AO57">
        <f t="shared" si="13"/>
        <v>1</v>
      </c>
      <c r="AP57">
        <f t="shared" si="14"/>
        <v>1.7664433615902864E-2</v>
      </c>
      <c r="AQ57">
        <f t="shared" si="15"/>
        <v>7.7816888175783546E-4</v>
      </c>
      <c r="AR57">
        <f t="shared" si="16"/>
        <v>3.8519359647012861</v>
      </c>
    </row>
    <row r="58" spans="1:44" x14ac:dyDescent="0.35">
      <c r="A58" s="209"/>
      <c r="B58" s="63" t="s">
        <v>3</v>
      </c>
      <c r="C58" s="16">
        <v>2.2000000000000002</v>
      </c>
      <c r="D58" s="16">
        <v>25</v>
      </c>
      <c r="E58" s="196">
        <v>8.5</v>
      </c>
      <c r="F58" s="94" t="s">
        <v>81</v>
      </c>
      <c r="G58" s="95">
        <v>18.981000000000002</v>
      </c>
      <c r="H58" s="94" t="s">
        <v>81</v>
      </c>
      <c r="I58" s="95">
        <v>18.981000000000002</v>
      </c>
      <c r="J58" s="63" t="s">
        <v>81</v>
      </c>
      <c r="K58" s="95">
        <v>18.98</v>
      </c>
      <c r="L58" s="16">
        <f>'Files A'!L58</f>
        <v>150</v>
      </c>
      <c r="M58" s="34">
        <f t="shared" si="1"/>
        <v>22.245417558625693</v>
      </c>
      <c r="N58" s="16">
        <f t="shared" si="21"/>
        <v>108</v>
      </c>
      <c r="O58" s="34">
        <f t="shared" si="19"/>
        <v>16.016700642210498</v>
      </c>
      <c r="P58" s="17">
        <f t="shared" si="3"/>
        <v>1.1850755298489737</v>
      </c>
      <c r="Q58" s="40">
        <f t="shared" si="4"/>
        <v>1.1850755298489737</v>
      </c>
      <c r="R58" s="42">
        <f>+K58/O58</f>
        <v>1.1850130950178346</v>
      </c>
      <c r="S58" s="40" t="s">
        <v>141</v>
      </c>
      <c r="T58" s="259"/>
      <c r="U58" s="135" t="s">
        <v>3</v>
      </c>
      <c r="V58" s="63" t="s">
        <v>135</v>
      </c>
      <c r="W58" s="68">
        <f t="shared" si="5"/>
        <v>18.98</v>
      </c>
      <c r="X58" s="81"/>
      <c r="Y58" s="81"/>
      <c r="Z58" s="81"/>
      <c r="AA58" s="141">
        <f>2*0.9655</f>
        <v>1.931</v>
      </c>
      <c r="AB58" s="79">
        <f t="shared" si="25"/>
        <v>6.1578924137931033</v>
      </c>
      <c r="AC58" s="81"/>
      <c r="AD58" s="107"/>
      <c r="AE58">
        <v>0</v>
      </c>
      <c r="AF58">
        <f t="shared" si="23"/>
        <v>0.72</v>
      </c>
      <c r="AG58">
        <f t="shared" si="7"/>
        <v>108</v>
      </c>
      <c r="AH58">
        <f t="shared" si="8"/>
        <v>16.016700642210498</v>
      </c>
      <c r="AI58">
        <f t="shared" si="9"/>
        <v>16</v>
      </c>
      <c r="AJ58">
        <v>20</v>
      </c>
      <c r="AK58">
        <v>454</v>
      </c>
      <c r="AL58">
        <f t="shared" si="10"/>
        <v>0.13316761363636365</v>
      </c>
      <c r="AM58">
        <f t="shared" si="11"/>
        <v>0.1793220804619329</v>
      </c>
      <c r="AN58">
        <f t="shared" si="12"/>
        <v>1.6017953343972005E-2</v>
      </c>
      <c r="AO58">
        <f t="shared" si="13"/>
        <v>1</v>
      </c>
      <c r="AP58">
        <f t="shared" si="14"/>
        <v>0.14345766436954632</v>
      </c>
      <c r="AQ58">
        <f t="shared" si="15"/>
        <v>6.3197208973368429E-3</v>
      </c>
      <c r="AR58">
        <f t="shared" si="16"/>
        <v>22.245417558625693</v>
      </c>
    </row>
    <row r="59" spans="1:44" x14ac:dyDescent="0.35">
      <c r="A59" s="209"/>
      <c r="B59" s="64" t="s">
        <v>4</v>
      </c>
      <c r="C59" s="10">
        <v>2.2000000000000002</v>
      </c>
      <c r="D59" s="10">
        <v>23.5</v>
      </c>
      <c r="E59" s="85">
        <v>3</v>
      </c>
      <c r="F59" s="64" t="s">
        <v>39</v>
      </c>
      <c r="G59" s="96">
        <v>8.4700000000000006</v>
      </c>
      <c r="H59" s="64" t="s">
        <v>39</v>
      </c>
      <c r="I59" s="96">
        <v>8.4700000000000006</v>
      </c>
      <c r="J59" s="64" t="s">
        <v>24</v>
      </c>
      <c r="K59" s="27" t="s">
        <v>24</v>
      </c>
      <c r="L59" s="10">
        <f>'Files A'!L59</f>
        <v>68</v>
      </c>
      <c r="M59" s="32">
        <f t="shared" si="1"/>
        <v>7.6395355130987994</v>
      </c>
      <c r="N59" s="10">
        <f t="shared" si="21"/>
        <v>48.96</v>
      </c>
      <c r="O59" s="32">
        <f t="shared" si="19"/>
        <v>5.5004655694311353</v>
      </c>
      <c r="P59" s="11">
        <f t="shared" si="3"/>
        <v>1.5398696515931429</v>
      </c>
      <c r="Q59" s="37">
        <f t="shared" si="4"/>
        <v>1.5398696515931429</v>
      </c>
      <c r="R59" s="247"/>
      <c r="S59" s="216"/>
      <c r="T59" s="259"/>
      <c r="U59" s="136" t="s">
        <v>4</v>
      </c>
      <c r="V59" s="64" t="s">
        <v>134</v>
      </c>
      <c r="W59" s="69">
        <f t="shared" si="5"/>
        <v>8.4700000000000006</v>
      </c>
      <c r="X59" s="79">
        <f>W59+W58/2</f>
        <v>17.96</v>
      </c>
      <c r="Y59" s="79">
        <f>O59+O58/2</f>
        <v>13.508815890536384</v>
      </c>
      <c r="Z59" s="80">
        <f>X59/Y59</f>
        <v>1.3295021669946585</v>
      </c>
      <c r="AA59" s="141">
        <v>0</v>
      </c>
      <c r="AB59" s="79">
        <f t="shared" si="25"/>
        <v>0</v>
      </c>
      <c r="AC59" s="79">
        <f>X59+AB59+AB58/2</f>
        <v>21.038946206896554</v>
      </c>
      <c r="AD59" s="108">
        <f>AC59/Y59</f>
        <v>1.5574234172245556</v>
      </c>
      <c r="AE59">
        <v>1</v>
      </c>
      <c r="AF59">
        <f t="shared" si="23"/>
        <v>0.72</v>
      </c>
      <c r="AG59">
        <f t="shared" si="7"/>
        <v>48.96</v>
      </c>
      <c r="AH59">
        <f t="shared" si="8"/>
        <v>5.5004655694311353</v>
      </c>
      <c r="AI59">
        <f t="shared" si="9"/>
        <v>20</v>
      </c>
      <c r="AJ59">
        <v>20</v>
      </c>
      <c r="AK59">
        <v>454</v>
      </c>
      <c r="AL59">
        <f t="shared" si="10"/>
        <v>3.8636363636363635E-2</v>
      </c>
      <c r="AM59">
        <f t="shared" si="11"/>
        <v>4.9266322769131454E-2</v>
      </c>
      <c r="AN59">
        <f t="shared" si="12"/>
        <v>6.7542444478786573E-2</v>
      </c>
      <c r="AO59">
        <f t="shared" si="13"/>
        <v>1</v>
      </c>
      <c r="AP59">
        <f t="shared" si="14"/>
        <v>3.9413058215305163E-2</v>
      </c>
      <c r="AQ59">
        <f t="shared" si="15"/>
        <v>1.7362580711588178E-3</v>
      </c>
      <c r="AR59">
        <f t="shared" si="16"/>
        <v>7.6395355130987994</v>
      </c>
    </row>
    <row r="60" spans="1:44" x14ac:dyDescent="0.35">
      <c r="A60" s="209"/>
      <c r="B60" s="63" t="s">
        <v>6</v>
      </c>
      <c r="C60" s="16">
        <v>2.2000000000000002</v>
      </c>
      <c r="D60" s="16">
        <v>23.5</v>
      </c>
      <c r="E60" s="84">
        <v>3</v>
      </c>
      <c r="F60" s="63" t="s">
        <v>39</v>
      </c>
      <c r="G60" s="95">
        <v>2.8159999999999998</v>
      </c>
      <c r="H60" s="63" t="s">
        <v>39</v>
      </c>
      <c r="I60" s="95">
        <v>2.8159999999999998</v>
      </c>
      <c r="J60" s="63" t="s">
        <v>24</v>
      </c>
      <c r="K60" s="49" t="s">
        <v>24</v>
      </c>
      <c r="L60" s="16">
        <f>'Files A'!L60</f>
        <v>46</v>
      </c>
      <c r="M60" s="34">
        <f t="shared" si="1"/>
        <v>5.1340727681522518</v>
      </c>
      <c r="N60" s="16">
        <f t="shared" si="21"/>
        <v>33.119999999999997</v>
      </c>
      <c r="O60" s="34">
        <f t="shared" si="19"/>
        <v>3.6965323930696212</v>
      </c>
      <c r="P60" s="17">
        <f t="shared" si="3"/>
        <v>0.7617950285731373</v>
      </c>
      <c r="Q60" s="40">
        <f t="shared" si="4"/>
        <v>0.7617950285731373</v>
      </c>
      <c r="R60" s="248"/>
      <c r="S60" s="218"/>
      <c r="T60" s="259"/>
      <c r="U60" s="135" t="s">
        <v>6</v>
      </c>
      <c r="V60" s="63" t="s">
        <v>134</v>
      </c>
      <c r="W60" s="68">
        <f t="shared" si="5"/>
        <v>2.8159999999999998</v>
      </c>
      <c r="X60" s="79">
        <f>W60+W61/2</f>
        <v>8.4589999999999996</v>
      </c>
      <c r="Y60" s="79">
        <f>O60+O61/2</f>
        <v>6.9955064708061876</v>
      </c>
      <c r="Z60" s="80">
        <f>X60/Y60</f>
        <v>1.2092047995811737</v>
      </c>
      <c r="AA60" s="141">
        <v>0</v>
      </c>
      <c r="AB60" s="79">
        <f t="shared" si="25"/>
        <v>0</v>
      </c>
      <c r="AC60" s="79">
        <f>X60+AB60+AB61/2</f>
        <v>8.4589999999999996</v>
      </c>
      <c r="AD60" s="108">
        <f>AC60/Y60</f>
        <v>1.2092047995811737</v>
      </c>
      <c r="AE60">
        <v>0</v>
      </c>
      <c r="AF60">
        <f t="shared" si="23"/>
        <v>0.72</v>
      </c>
      <c r="AG60">
        <f t="shared" si="7"/>
        <v>33.119999999999997</v>
      </c>
      <c r="AH60">
        <f t="shared" si="8"/>
        <v>3.6965323930696212</v>
      </c>
      <c r="AI60">
        <f t="shared" si="9"/>
        <v>20</v>
      </c>
      <c r="AJ60">
        <v>20</v>
      </c>
      <c r="AK60">
        <v>454</v>
      </c>
      <c r="AL60">
        <f t="shared" si="10"/>
        <v>2.6136363636363635E-2</v>
      </c>
      <c r="AM60">
        <f t="shared" si="11"/>
        <v>3.3108935180981847E-2</v>
      </c>
      <c r="AN60">
        <f t="shared" si="12"/>
        <v>0.10221164493415784</v>
      </c>
      <c r="AO60">
        <f t="shared" si="13"/>
        <v>1</v>
      </c>
      <c r="AP60">
        <f t="shared" si="14"/>
        <v>2.6487148144785477E-2</v>
      </c>
      <c r="AQ60">
        <f t="shared" si="15"/>
        <v>1.1668347200346025E-3</v>
      </c>
      <c r="AR60">
        <f t="shared" si="16"/>
        <v>5.1340727681522518</v>
      </c>
    </row>
    <row r="61" spans="1:44" ht="15" thickBot="1" x14ac:dyDescent="0.4">
      <c r="A61" s="210"/>
      <c r="B61" s="64" t="s">
        <v>5</v>
      </c>
      <c r="C61" s="10">
        <v>2.2000000000000002</v>
      </c>
      <c r="D61" s="10">
        <v>25</v>
      </c>
      <c r="E61" s="85">
        <v>6</v>
      </c>
      <c r="F61" s="64" t="s">
        <v>30</v>
      </c>
      <c r="G61" s="96">
        <v>11.286</v>
      </c>
      <c r="H61" s="64" t="s">
        <v>30</v>
      </c>
      <c r="I61" s="96">
        <v>11.286</v>
      </c>
      <c r="J61" s="64" t="s">
        <v>24</v>
      </c>
      <c r="K61" s="27" t="s">
        <v>24</v>
      </c>
      <c r="L61" s="10">
        <f>'Files A'!L61</f>
        <v>75</v>
      </c>
      <c r="M61" s="32">
        <f t="shared" si="1"/>
        <v>9.1638168826015729</v>
      </c>
      <c r="N61" s="10">
        <f t="shared" si="21"/>
        <v>54</v>
      </c>
      <c r="O61" s="32">
        <f t="shared" si="19"/>
        <v>6.5979481554731318</v>
      </c>
      <c r="P61" s="11">
        <f t="shared" si="3"/>
        <v>1.7105317795863604</v>
      </c>
      <c r="Q61" s="37">
        <f t="shared" si="4"/>
        <v>1.7105317795863604</v>
      </c>
      <c r="R61" s="248"/>
      <c r="S61" s="218"/>
      <c r="T61" s="260"/>
      <c r="U61" s="136" t="s">
        <v>5</v>
      </c>
      <c r="V61" s="64" t="s">
        <v>134</v>
      </c>
      <c r="W61" s="69">
        <f t="shared" si="5"/>
        <v>11.286</v>
      </c>
      <c r="X61" s="81"/>
      <c r="Y61" s="81"/>
      <c r="Z61" s="81"/>
      <c r="AA61" s="141">
        <v>0</v>
      </c>
      <c r="AB61" s="79">
        <f t="shared" si="25"/>
        <v>0</v>
      </c>
      <c r="AC61" s="81"/>
      <c r="AD61" s="107"/>
      <c r="AE61">
        <v>1</v>
      </c>
      <c r="AF61">
        <f t="shared" si="23"/>
        <v>0.72</v>
      </c>
      <c r="AG61">
        <f t="shared" si="7"/>
        <v>54</v>
      </c>
      <c r="AH61">
        <f t="shared" si="8"/>
        <v>6.5979481554731318</v>
      </c>
      <c r="AI61">
        <f t="shared" si="9"/>
        <v>18.5</v>
      </c>
      <c r="AJ61">
        <v>20</v>
      </c>
      <c r="AK61">
        <v>454</v>
      </c>
      <c r="AL61">
        <f t="shared" si="10"/>
        <v>4.9804103858157915E-2</v>
      </c>
      <c r="AM61">
        <f t="shared" si="11"/>
        <v>6.3887789691356167E-2</v>
      </c>
      <c r="AN61">
        <f t="shared" si="12"/>
        <v>5.1283551237389889E-2</v>
      </c>
      <c r="AO61">
        <f t="shared" si="13"/>
        <v>1</v>
      </c>
      <c r="AP61">
        <f t="shared" si="14"/>
        <v>5.1110231753084934E-2</v>
      </c>
      <c r="AQ61">
        <f t="shared" si="15"/>
        <v>2.2515520596072657E-3</v>
      </c>
      <c r="AR61">
        <f t="shared" si="16"/>
        <v>9.1638168826015729</v>
      </c>
    </row>
    <row r="62" spans="1:44" s="44" customFormat="1" ht="15" thickBot="1" x14ac:dyDescent="0.4">
      <c r="A62" s="43"/>
      <c r="B62" s="65"/>
      <c r="C62" s="57"/>
      <c r="D62" s="57"/>
      <c r="E62" s="86"/>
      <c r="F62" s="65"/>
      <c r="G62" s="97"/>
      <c r="H62" s="65"/>
      <c r="I62" s="97"/>
      <c r="J62" s="65"/>
      <c r="K62" s="61"/>
      <c r="L62" s="57">
        <f>'Files A'!L62</f>
        <v>0</v>
      </c>
      <c r="M62" s="58" t="e">
        <f t="shared" si="1"/>
        <v>#DIV/0!</v>
      </c>
      <c r="N62" s="57">
        <f t="shared" si="21"/>
        <v>0</v>
      </c>
      <c r="O62" s="58" t="e">
        <f t="shared" si="19"/>
        <v>#DIV/0!</v>
      </c>
      <c r="P62" s="59" t="e">
        <f t="shared" si="3"/>
        <v>#DIV/0!</v>
      </c>
      <c r="Q62" s="60" t="e">
        <f t="shared" si="4"/>
        <v>#DIV/0!</v>
      </c>
      <c r="R62" s="223"/>
      <c r="S62" s="224"/>
      <c r="T62" s="133"/>
      <c r="U62" s="137"/>
      <c r="V62" s="65">
        <v>0</v>
      </c>
      <c r="W62" s="70">
        <f t="shared" si="5"/>
        <v>0</v>
      </c>
      <c r="X62" s="82"/>
      <c r="Y62" s="82"/>
      <c r="Z62" s="82"/>
      <c r="AA62" s="142">
        <v>0</v>
      </c>
      <c r="AB62" s="82">
        <f t="shared" si="25"/>
        <v>0</v>
      </c>
      <c r="AC62" s="82"/>
      <c r="AD62" s="51"/>
      <c r="AE62"/>
      <c r="AF62">
        <f t="shared" si="23"/>
        <v>0.72</v>
      </c>
      <c r="AG62">
        <f t="shared" si="7"/>
        <v>0</v>
      </c>
      <c r="AH62" t="e">
        <f t="shared" si="8"/>
        <v>#DIV/0!</v>
      </c>
      <c r="AI62">
        <f t="shared" si="9"/>
        <v>-0.5</v>
      </c>
      <c r="AJ62">
        <v>20</v>
      </c>
      <c r="AK62">
        <v>454</v>
      </c>
      <c r="AL62" t="e">
        <f t="shared" si="10"/>
        <v>#DIV/0!</v>
      </c>
      <c r="AM62" t="e">
        <f t="shared" si="11"/>
        <v>#DIV/0!</v>
      </c>
      <c r="AN62" t="e">
        <f t="shared" si="12"/>
        <v>#DIV/0!</v>
      </c>
      <c r="AO62" t="e">
        <f t="shared" si="13"/>
        <v>#DIV/0!</v>
      </c>
      <c r="AP62" t="e">
        <f t="shared" si="14"/>
        <v>#DIV/0!</v>
      </c>
      <c r="AQ62" t="e">
        <f t="shared" si="15"/>
        <v>#DIV/0!</v>
      </c>
      <c r="AR62" t="e">
        <f t="shared" si="16"/>
        <v>#DIV/0!</v>
      </c>
    </row>
    <row r="63" spans="1:44" x14ac:dyDescent="0.35">
      <c r="A63" s="208" t="s">
        <v>46</v>
      </c>
      <c r="B63" s="64" t="s">
        <v>2</v>
      </c>
      <c r="C63" s="10">
        <v>2.2000000000000002</v>
      </c>
      <c r="D63" s="10">
        <v>26</v>
      </c>
      <c r="E63" s="85">
        <v>3</v>
      </c>
      <c r="F63" s="64" t="s">
        <v>23</v>
      </c>
      <c r="G63" s="96">
        <v>5.6539999999999999</v>
      </c>
      <c r="H63" s="64" t="s">
        <v>23</v>
      </c>
      <c r="I63" s="96">
        <v>5.6539999999999999</v>
      </c>
      <c r="J63" s="64" t="s">
        <v>24</v>
      </c>
      <c r="K63" s="27" t="s">
        <v>24</v>
      </c>
      <c r="L63" s="10">
        <f>'Files A'!L63</f>
        <v>43</v>
      </c>
      <c r="M63" s="32">
        <f t="shared" si="1"/>
        <v>4.2509300024421384</v>
      </c>
      <c r="N63" s="10">
        <f t="shared" si="21"/>
        <v>30.959999999999997</v>
      </c>
      <c r="O63" s="32">
        <f t="shared" si="19"/>
        <v>3.0606696017583395</v>
      </c>
      <c r="P63" s="11">
        <f t="shared" si="3"/>
        <v>1.8473081827426929</v>
      </c>
      <c r="Q63" s="37">
        <f t="shared" si="4"/>
        <v>1.8473081827426929</v>
      </c>
      <c r="R63" s="219"/>
      <c r="S63" s="220"/>
      <c r="T63" s="258" t="s">
        <v>46</v>
      </c>
      <c r="U63" s="136" t="s">
        <v>2</v>
      </c>
      <c r="V63" s="64" t="s">
        <v>134</v>
      </c>
      <c r="W63" s="69">
        <f t="shared" si="5"/>
        <v>5.6539999999999999</v>
      </c>
      <c r="X63" s="79">
        <f>W63+W64/2</f>
        <v>10.154</v>
      </c>
      <c r="Y63" s="79">
        <f>O63+O64/2</f>
        <v>9.8467323721017284</v>
      </c>
      <c r="Z63" s="80">
        <f>X63/Y63</f>
        <v>1.031205034958484</v>
      </c>
      <c r="AA63" s="141">
        <v>0</v>
      </c>
      <c r="AB63" s="79">
        <f t="shared" ref="AB63:AB65" si="26">AA63*$AB$1</f>
        <v>0</v>
      </c>
      <c r="AC63" s="79">
        <f>X63+AB63+AB64/2</f>
        <v>13.232946206896552</v>
      </c>
      <c r="AD63" s="108">
        <f>AC63/Y63</f>
        <v>1.3438921366837204</v>
      </c>
      <c r="AE63">
        <v>1</v>
      </c>
      <c r="AF63">
        <f t="shared" si="23"/>
        <v>0.72</v>
      </c>
      <c r="AG63">
        <f t="shared" si="7"/>
        <v>30.959999999999997</v>
      </c>
      <c r="AH63">
        <f t="shared" si="8"/>
        <v>3.0606696017583395</v>
      </c>
      <c r="AI63">
        <f t="shared" si="9"/>
        <v>22.5</v>
      </c>
      <c r="AJ63">
        <v>20</v>
      </c>
      <c r="AK63">
        <v>454</v>
      </c>
      <c r="AL63">
        <f t="shared" si="10"/>
        <v>1.9304152637485968E-2</v>
      </c>
      <c r="AM63">
        <f t="shared" si="11"/>
        <v>2.4367704811978919E-2</v>
      </c>
      <c r="AN63">
        <f t="shared" si="12"/>
        <v>0.14013273139616478</v>
      </c>
      <c r="AO63">
        <f t="shared" si="13"/>
        <v>1</v>
      </c>
      <c r="AP63">
        <f t="shared" si="14"/>
        <v>1.9494163849583135E-2</v>
      </c>
      <c r="AQ63">
        <f t="shared" si="15"/>
        <v>8.5877373786709854E-4</v>
      </c>
      <c r="AR63">
        <f t="shared" si="16"/>
        <v>4.2509300024421384</v>
      </c>
    </row>
    <row r="64" spans="1:44" x14ac:dyDescent="0.35">
      <c r="A64" s="209"/>
      <c r="B64" s="63" t="s">
        <v>3</v>
      </c>
      <c r="C64" s="16">
        <v>2.2000000000000002</v>
      </c>
      <c r="D64" s="16">
        <v>25</v>
      </c>
      <c r="E64" s="84">
        <v>6</v>
      </c>
      <c r="F64" s="94" t="s">
        <v>81</v>
      </c>
      <c r="G64" s="95">
        <v>18.981000000000002</v>
      </c>
      <c r="H64" s="94" t="s">
        <v>81</v>
      </c>
      <c r="I64" s="95">
        <v>18.981000000000002</v>
      </c>
      <c r="J64" s="63" t="s">
        <v>75</v>
      </c>
      <c r="K64" s="95">
        <v>9</v>
      </c>
      <c r="L64" s="16">
        <f>'Files A'!L64</f>
        <v>150</v>
      </c>
      <c r="M64" s="34">
        <f t="shared" si="1"/>
        <v>18.850174362064969</v>
      </c>
      <c r="N64" s="16">
        <f t="shared" si="21"/>
        <v>108</v>
      </c>
      <c r="O64" s="34">
        <f t="shared" si="19"/>
        <v>13.572125540686777</v>
      </c>
      <c r="P64" s="17">
        <f t="shared" si="3"/>
        <v>1.3985281777049878</v>
      </c>
      <c r="Q64" s="40">
        <f t="shared" si="4"/>
        <v>1.3985281777049878</v>
      </c>
      <c r="R64" s="42">
        <f>+K64/O64</f>
        <v>0.66312383959458876</v>
      </c>
      <c r="S64" s="40" t="s">
        <v>63</v>
      </c>
      <c r="T64" s="259"/>
      <c r="U64" s="135" t="s">
        <v>3</v>
      </c>
      <c r="V64" s="63" t="s">
        <v>135</v>
      </c>
      <c r="W64" s="68">
        <f t="shared" si="5"/>
        <v>9</v>
      </c>
      <c r="X64" s="81"/>
      <c r="Y64" s="81"/>
      <c r="Z64" s="81"/>
      <c r="AA64" s="141">
        <f>0.9655*2</f>
        <v>1.931</v>
      </c>
      <c r="AB64" s="79">
        <f t="shared" si="26"/>
        <v>6.1578924137931033</v>
      </c>
      <c r="AC64" s="81"/>
      <c r="AD64" s="107"/>
      <c r="AE64">
        <v>0</v>
      </c>
      <c r="AF64">
        <f t="shared" si="23"/>
        <v>0.72</v>
      </c>
      <c r="AG64">
        <f t="shared" si="7"/>
        <v>108</v>
      </c>
      <c r="AH64">
        <f t="shared" si="8"/>
        <v>13.572125540686777</v>
      </c>
      <c r="AI64">
        <f t="shared" si="9"/>
        <v>18.5</v>
      </c>
      <c r="AJ64">
        <v>20</v>
      </c>
      <c r="AK64">
        <v>454</v>
      </c>
      <c r="AL64">
        <f t="shared" si="10"/>
        <v>9.960820771631583E-2</v>
      </c>
      <c r="AM64">
        <f t="shared" si="11"/>
        <v>0.13141859890014582</v>
      </c>
      <c r="AN64">
        <f t="shared" si="12"/>
        <v>2.3132455598308135E-2</v>
      </c>
      <c r="AO64">
        <f t="shared" si="13"/>
        <v>1</v>
      </c>
      <c r="AP64">
        <f t="shared" si="14"/>
        <v>0.10513487912011665</v>
      </c>
      <c r="AQ64">
        <f t="shared" si="15"/>
        <v>4.6314924722518349E-3</v>
      </c>
      <c r="AR64">
        <f t="shared" si="16"/>
        <v>18.850174362064969</v>
      </c>
    </row>
    <row r="65" spans="1:44" ht="15" thickBot="1" x14ac:dyDescent="0.4">
      <c r="A65" s="210"/>
      <c r="B65" s="67" t="s">
        <v>4</v>
      </c>
      <c r="C65" s="14">
        <v>2.2000000000000002</v>
      </c>
      <c r="D65" s="14">
        <v>23.5</v>
      </c>
      <c r="E65" s="87">
        <v>3</v>
      </c>
      <c r="F65" s="67" t="s">
        <v>39</v>
      </c>
      <c r="G65" s="98">
        <v>8.4700000000000006</v>
      </c>
      <c r="H65" s="67" t="s">
        <v>39</v>
      </c>
      <c r="I65" s="98">
        <v>8.4700000000000006</v>
      </c>
      <c r="J65" s="67" t="s">
        <v>24</v>
      </c>
      <c r="K65" s="100" t="s">
        <v>24</v>
      </c>
      <c r="L65" s="14">
        <f>'Files A'!L65</f>
        <v>61</v>
      </c>
      <c r="M65" s="33">
        <f t="shared" si="1"/>
        <v>6.8387014362221024</v>
      </c>
      <c r="N65" s="14">
        <f t="shared" si="21"/>
        <v>43.92</v>
      </c>
      <c r="O65" s="14">
        <f t="shared" si="19"/>
        <v>4.9238650340799133</v>
      </c>
      <c r="P65" s="15">
        <f t="shared" si="3"/>
        <v>1.7201933727622427</v>
      </c>
      <c r="Q65" s="38">
        <f t="shared" si="4"/>
        <v>1.7201933727622427</v>
      </c>
      <c r="R65" s="225"/>
      <c r="S65" s="226"/>
      <c r="T65" s="260"/>
      <c r="U65" s="138" t="s">
        <v>4</v>
      </c>
      <c r="V65" s="67" t="s">
        <v>134</v>
      </c>
      <c r="W65" s="71">
        <f t="shared" si="5"/>
        <v>8.4700000000000006</v>
      </c>
      <c r="X65" s="109">
        <f>W65+W64/2</f>
        <v>12.97</v>
      </c>
      <c r="Y65" s="109">
        <f>O65+O64/2</f>
        <v>11.709927804423302</v>
      </c>
      <c r="Z65" s="110">
        <f>X65/Y65</f>
        <v>1.1076071703107102</v>
      </c>
      <c r="AA65" s="144">
        <v>0</v>
      </c>
      <c r="AB65" s="109">
        <f t="shared" si="26"/>
        <v>0</v>
      </c>
      <c r="AC65" s="109">
        <f>X65+AB65+(AB64+AB66)/2</f>
        <v>16.048946206896552</v>
      </c>
      <c r="AD65" s="111">
        <f>AC65/Y65</f>
        <v>1.3705418577247106</v>
      </c>
      <c r="AE65">
        <v>1</v>
      </c>
      <c r="AF65">
        <f t="shared" si="23"/>
        <v>0.72</v>
      </c>
      <c r="AG65">
        <f t="shared" si="7"/>
        <v>43.92</v>
      </c>
      <c r="AH65">
        <f t="shared" si="8"/>
        <v>4.9238650340799133</v>
      </c>
      <c r="AI65">
        <f t="shared" si="9"/>
        <v>20</v>
      </c>
      <c r="AJ65">
        <v>20</v>
      </c>
      <c r="AK65">
        <v>454</v>
      </c>
      <c r="AL65">
        <f t="shared" si="10"/>
        <v>3.465909090909091E-2</v>
      </c>
      <c r="AM65">
        <f t="shared" si="11"/>
        <v>4.410185301200048E-2</v>
      </c>
      <c r="AN65">
        <f t="shared" si="12"/>
        <v>7.5861744710536791E-2</v>
      </c>
      <c r="AO65">
        <f t="shared" si="13"/>
        <v>1</v>
      </c>
      <c r="AP65">
        <f t="shared" si="14"/>
        <v>3.5281482409600384E-2</v>
      </c>
      <c r="AQ65">
        <f t="shared" si="15"/>
        <v>1.5542503264141139E-3</v>
      </c>
      <c r="AR65">
        <f t="shared" si="16"/>
        <v>6.8387014362221024</v>
      </c>
    </row>
  </sheetData>
  <mergeCells count="42">
    <mergeCell ref="R2:R3"/>
    <mergeCell ref="S2:S3"/>
    <mergeCell ref="T63:T65"/>
    <mergeCell ref="AA2:AB2"/>
    <mergeCell ref="T9:T19"/>
    <mergeCell ref="T21:T31"/>
    <mergeCell ref="T33:T43"/>
    <mergeCell ref="T45:T55"/>
    <mergeCell ref="T57:T61"/>
    <mergeCell ref="R56:S56"/>
    <mergeCell ref="A57:A61"/>
    <mergeCell ref="R62:S62"/>
    <mergeCell ref="A63:A65"/>
    <mergeCell ref="R63:S63"/>
    <mergeCell ref="R65:S65"/>
    <mergeCell ref="R59:S61"/>
    <mergeCell ref="A45:A55"/>
    <mergeCell ref="R55:S55"/>
    <mergeCell ref="R8:S8"/>
    <mergeCell ref="A9:A19"/>
    <mergeCell ref="R20:S20"/>
    <mergeCell ref="A21:A31"/>
    <mergeCell ref="R32:S32"/>
    <mergeCell ref="A33:A43"/>
    <mergeCell ref="R39:S43"/>
    <mergeCell ref="R44:S44"/>
    <mergeCell ref="AI2:AQ2"/>
    <mergeCell ref="F2:G2"/>
    <mergeCell ref="H2:I2"/>
    <mergeCell ref="J2:K2"/>
    <mergeCell ref="A4:A7"/>
    <mergeCell ref="R4:S4"/>
    <mergeCell ref="R6:S7"/>
    <mergeCell ref="W2:X2"/>
    <mergeCell ref="T4:T7"/>
    <mergeCell ref="C2:C3"/>
    <mergeCell ref="D2:D3"/>
    <mergeCell ref="E2:E3"/>
    <mergeCell ref="N2:N3"/>
    <mergeCell ref="O2:O3"/>
    <mergeCell ref="P2:P3"/>
    <mergeCell ref="Q2:Q3"/>
  </mergeCells>
  <conditionalFormatting sqref="P4:Q65">
    <cfRule type="cellIs" dxfId="472" priority="117" operator="lessThan">
      <formula>1</formula>
    </cfRule>
  </conditionalFormatting>
  <conditionalFormatting sqref="R4:R6 R8:R10 R20:R22">
    <cfRule type="cellIs" dxfId="471" priority="21" operator="lessThan">
      <formula>1</formula>
    </cfRule>
  </conditionalFormatting>
  <conditionalFormatting sqref="R30:R34">
    <cfRule type="cellIs" dxfId="470" priority="6" operator="lessThan">
      <formula>1</formula>
    </cfRule>
  </conditionalFormatting>
  <conditionalFormatting sqref="R38">
    <cfRule type="cellIs" dxfId="469" priority="8" operator="lessThan">
      <formula>1</formula>
    </cfRule>
  </conditionalFormatting>
  <conditionalFormatting sqref="R44:R46">
    <cfRule type="cellIs" dxfId="468" priority="4" operator="lessThan">
      <formula>1</formula>
    </cfRule>
  </conditionalFormatting>
  <conditionalFormatting sqref="R54:R58">
    <cfRule type="cellIs" dxfId="467" priority="10" operator="lessThan">
      <formula>1</formula>
    </cfRule>
  </conditionalFormatting>
  <conditionalFormatting sqref="R62:R64">
    <cfRule type="cellIs" dxfId="466" priority="16" operator="lessThan">
      <formula>1</formula>
    </cfRule>
  </conditionalFormatting>
  <conditionalFormatting sqref="S5">
    <cfRule type="cellIs" dxfId="465" priority="15" operator="lessThan">
      <formula>1</formula>
    </cfRule>
  </conditionalFormatting>
  <conditionalFormatting sqref="S10">
    <cfRule type="cellIs" dxfId="464" priority="7" operator="lessThan">
      <formula>1</formula>
    </cfRule>
  </conditionalFormatting>
  <conditionalFormatting sqref="S22">
    <cfRule type="cellIs" dxfId="463" priority="11" operator="lessThan">
      <formula>1</formula>
    </cfRule>
  </conditionalFormatting>
  <conditionalFormatting sqref="S24">
    <cfRule type="cellIs" dxfId="462" priority="2" operator="lessThan">
      <formula>1</formula>
    </cfRule>
  </conditionalFormatting>
  <conditionalFormatting sqref="S28">
    <cfRule type="cellIs" dxfId="461" priority="1" operator="lessThan">
      <formula>1</formula>
    </cfRule>
  </conditionalFormatting>
  <conditionalFormatting sqref="S30:S31">
    <cfRule type="cellIs" dxfId="460" priority="14" operator="lessThan">
      <formula>1</formula>
    </cfRule>
  </conditionalFormatting>
  <conditionalFormatting sqref="S34">
    <cfRule type="cellIs" dxfId="459" priority="5" operator="lessThan">
      <formula>1</formula>
    </cfRule>
  </conditionalFormatting>
  <conditionalFormatting sqref="S46">
    <cfRule type="cellIs" dxfId="458" priority="3" operator="lessThan">
      <formula>1</formula>
    </cfRule>
  </conditionalFormatting>
  <conditionalFormatting sqref="S54">
    <cfRule type="cellIs" dxfId="457" priority="13" operator="lessThan">
      <formula>1</formula>
    </cfRule>
  </conditionalFormatting>
  <conditionalFormatting sqref="S58">
    <cfRule type="cellIs" dxfId="456" priority="9" operator="lessThan">
      <formula>1</formula>
    </cfRule>
  </conditionalFormatting>
  <conditionalFormatting sqref="S64">
    <cfRule type="cellIs" dxfId="455" priority="12" operator="lessThan">
      <formula>1</formula>
    </cfRule>
  </conditionalFormatting>
  <conditionalFormatting sqref="Z4">
    <cfRule type="cellIs" dxfId="454" priority="76" operator="lessThan">
      <formula>1</formula>
    </cfRule>
  </conditionalFormatting>
  <conditionalFormatting sqref="Z6">
    <cfRule type="cellIs" dxfId="453" priority="100" operator="lessThan">
      <formula>1</formula>
    </cfRule>
  </conditionalFormatting>
  <conditionalFormatting sqref="Z9">
    <cfRule type="cellIs" dxfId="452" priority="106" operator="lessThan">
      <formula>1</formula>
    </cfRule>
  </conditionalFormatting>
  <conditionalFormatting sqref="Z11">
    <cfRule type="cellIs" dxfId="451" priority="105" operator="lessThan">
      <formula>1</formula>
    </cfRule>
  </conditionalFormatting>
  <conditionalFormatting sqref="Z13">
    <cfRule type="cellIs" dxfId="450" priority="104" operator="lessThan">
      <formula>1</formula>
    </cfRule>
  </conditionalFormatting>
  <conditionalFormatting sqref="Z15">
    <cfRule type="cellIs" dxfId="449" priority="103" operator="lessThan">
      <formula>1</formula>
    </cfRule>
  </conditionalFormatting>
  <conditionalFormatting sqref="Z17">
    <cfRule type="cellIs" dxfId="448" priority="102" operator="lessThan">
      <formula>1</formula>
    </cfRule>
  </conditionalFormatting>
  <conditionalFormatting sqref="Z19">
    <cfRule type="cellIs" dxfId="447" priority="101" operator="lessThan">
      <formula>1</formula>
    </cfRule>
  </conditionalFormatting>
  <conditionalFormatting sqref="Z21">
    <cfRule type="cellIs" dxfId="446" priority="99" operator="lessThan">
      <formula>1</formula>
    </cfRule>
  </conditionalFormatting>
  <conditionalFormatting sqref="Z23">
    <cfRule type="cellIs" dxfId="445" priority="98" operator="lessThan">
      <formula>1</formula>
    </cfRule>
  </conditionalFormatting>
  <conditionalFormatting sqref="Z25">
    <cfRule type="cellIs" dxfId="444" priority="97" operator="lessThan">
      <formula>1</formula>
    </cfRule>
  </conditionalFormatting>
  <conditionalFormatting sqref="Z27">
    <cfRule type="cellIs" dxfId="443" priority="96" operator="lessThan">
      <formula>1</formula>
    </cfRule>
  </conditionalFormatting>
  <conditionalFormatting sqref="Z29">
    <cfRule type="cellIs" dxfId="442" priority="95" operator="lessThan">
      <formula>1</formula>
    </cfRule>
  </conditionalFormatting>
  <conditionalFormatting sqref="Z31">
    <cfRule type="cellIs" dxfId="441" priority="94" operator="lessThan">
      <formula>1</formula>
    </cfRule>
  </conditionalFormatting>
  <conditionalFormatting sqref="Z33">
    <cfRule type="cellIs" dxfId="440" priority="93" operator="lessThan">
      <formula>1</formula>
    </cfRule>
  </conditionalFormatting>
  <conditionalFormatting sqref="Z35">
    <cfRule type="cellIs" dxfId="439" priority="92" operator="lessThan">
      <formula>1</formula>
    </cfRule>
  </conditionalFormatting>
  <conditionalFormatting sqref="Z37">
    <cfRule type="cellIs" dxfId="438" priority="91" operator="lessThan">
      <formula>1</formula>
    </cfRule>
  </conditionalFormatting>
  <conditionalFormatting sqref="Z39">
    <cfRule type="cellIs" dxfId="437" priority="90" operator="lessThan">
      <formula>1</formula>
    </cfRule>
  </conditionalFormatting>
  <conditionalFormatting sqref="Z41">
    <cfRule type="cellIs" dxfId="436" priority="89" operator="lessThan">
      <formula>1</formula>
    </cfRule>
  </conditionalFormatting>
  <conditionalFormatting sqref="Z43">
    <cfRule type="cellIs" dxfId="435" priority="88" operator="lessThan">
      <formula>1</formula>
    </cfRule>
  </conditionalFormatting>
  <conditionalFormatting sqref="Z45">
    <cfRule type="cellIs" dxfId="434" priority="87" operator="lessThan">
      <formula>1</formula>
    </cfRule>
  </conditionalFormatting>
  <conditionalFormatting sqref="Z47">
    <cfRule type="cellIs" dxfId="433" priority="86" operator="lessThan">
      <formula>1</formula>
    </cfRule>
  </conditionalFormatting>
  <conditionalFormatting sqref="Z49">
    <cfRule type="cellIs" dxfId="432" priority="85" operator="lessThan">
      <formula>1</formula>
    </cfRule>
  </conditionalFormatting>
  <conditionalFormatting sqref="Z51">
    <cfRule type="cellIs" dxfId="431" priority="84" operator="lessThan">
      <formula>1</formula>
    </cfRule>
  </conditionalFormatting>
  <conditionalFormatting sqref="Z53">
    <cfRule type="cellIs" dxfId="430" priority="83" operator="lessThan">
      <formula>1</formula>
    </cfRule>
  </conditionalFormatting>
  <conditionalFormatting sqref="Z55">
    <cfRule type="cellIs" dxfId="429" priority="82" operator="lessThan">
      <formula>1</formula>
    </cfRule>
  </conditionalFormatting>
  <conditionalFormatting sqref="Z57">
    <cfRule type="cellIs" dxfId="428" priority="44" operator="lessThan">
      <formula>1</formula>
    </cfRule>
  </conditionalFormatting>
  <conditionalFormatting sqref="Z59:Z60">
    <cfRule type="cellIs" dxfId="427" priority="40" operator="lessThan">
      <formula>1</formula>
    </cfRule>
  </conditionalFormatting>
  <conditionalFormatting sqref="Z63">
    <cfRule type="cellIs" dxfId="426" priority="78" operator="lessThan">
      <formula>1</formula>
    </cfRule>
  </conditionalFormatting>
  <conditionalFormatting sqref="Z65">
    <cfRule type="cellIs" dxfId="425" priority="77" operator="lessThan">
      <formula>1</formula>
    </cfRule>
  </conditionalFormatting>
  <conditionalFormatting sqref="AD4">
    <cfRule type="cellIs" dxfId="424" priority="75" operator="lessThan">
      <formula>1</formula>
    </cfRule>
  </conditionalFormatting>
  <conditionalFormatting sqref="AD6">
    <cfRule type="cellIs" dxfId="423" priority="73" operator="lessThan">
      <formula>1</formula>
    </cfRule>
  </conditionalFormatting>
  <conditionalFormatting sqref="AD9">
    <cfRule type="cellIs" dxfId="422" priority="72" operator="lessThan">
      <formula>1</formula>
    </cfRule>
  </conditionalFormatting>
  <conditionalFormatting sqref="AD11">
    <cfRule type="cellIs" dxfId="421" priority="74" operator="lessThan">
      <formula>1</formula>
    </cfRule>
  </conditionalFormatting>
  <conditionalFormatting sqref="AD13">
    <cfRule type="cellIs" dxfId="420" priority="71" operator="lessThan">
      <formula>1</formula>
    </cfRule>
  </conditionalFormatting>
  <conditionalFormatting sqref="AD15">
    <cfRule type="cellIs" dxfId="419" priority="70" operator="lessThan">
      <formula>1</formula>
    </cfRule>
  </conditionalFormatting>
  <conditionalFormatting sqref="AD17">
    <cfRule type="cellIs" dxfId="418" priority="69" operator="lessThan">
      <formula>1</formula>
    </cfRule>
  </conditionalFormatting>
  <conditionalFormatting sqref="AD19">
    <cfRule type="cellIs" dxfId="417" priority="68" operator="lessThan">
      <formula>1</formula>
    </cfRule>
  </conditionalFormatting>
  <conditionalFormatting sqref="AD21">
    <cfRule type="cellIs" dxfId="416" priority="66" operator="lessThan">
      <formula>1</formula>
    </cfRule>
  </conditionalFormatting>
  <conditionalFormatting sqref="AD23">
    <cfRule type="cellIs" dxfId="415" priority="67" operator="lessThan">
      <formula>1</formula>
    </cfRule>
  </conditionalFormatting>
  <conditionalFormatting sqref="AD25">
    <cfRule type="cellIs" dxfId="414" priority="65" operator="lessThan">
      <formula>1</formula>
    </cfRule>
  </conditionalFormatting>
  <conditionalFormatting sqref="AD27">
    <cfRule type="cellIs" dxfId="413" priority="64" operator="lessThan">
      <formula>1</formula>
    </cfRule>
  </conditionalFormatting>
  <conditionalFormatting sqref="AD29">
    <cfRule type="cellIs" dxfId="412" priority="63" operator="lessThan">
      <formula>1</formula>
    </cfRule>
  </conditionalFormatting>
  <conditionalFormatting sqref="AD31">
    <cfRule type="cellIs" dxfId="411" priority="62" operator="lessThan">
      <formula>1</formula>
    </cfRule>
  </conditionalFormatting>
  <conditionalFormatting sqref="AD33">
    <cfRule type="cellIs" dxfId="410" priority="60" operator="lessThan">
      <formula>1</formula>
    </cfRule>
  </conditionalFormatting>
  <conditionalFormatting sqref="AD35">
    <cfRule type="cellIs" dxfId="409" priority="61" operator="lessThan">
      <formula>1</formula>
    </cfRule>
  </conditionalFormatting>
  <conditionalFormatting sqref="AD37">
    <cfRule type="cellIs" dxfId="408" priority="59" operator="lessThan">
      <formula>1</formula>
    </cfRule>
  </conditionalFormatting>
  <conditionalFormatting sqref="AD39">
    <cfRule type="cellIs" dxfId="407" priority="58" operator="lessThan">
      <formula>1</formula>
    </cfRule>
  </conditionalFormatting>
  <conditionalFormatting sqref="AD41">
    <cfRule type="cellIs" dxfId="406" priority="57" operator="lessThan">
      <formula>1</formula>
    </cfRule>
  </conditionalFormatting>
  <conditionalFormatting sqref="AD43">
    <cfRule type="cellIs" dxfId="405" priority="56" operator="lessThan">
      <formula>1</formula>
    </cfRule>
  </conditionalFormatting>
  <conditionalFormatting sqref="AD45">
    <cfRule type="cellIs" dxfId="404" priority="54" operator="lessThan">
      <formula>1</formula>
    </cfRule>
  </conditionalFormatting>
  <conditionalFormatting sqref="AD47">
    <cfRule type="cellIs" dxfId="403" priority="55" operator="lessThan">
      <formula>1</formula>
    </cfRule>
  </conditionalFormatting>
  <conditionalFormatting sqref="AD49">
    <cfRule type="cellIs" dxfId="402" priority="53" operator="lessThan">
      <formula>1</formula>
    </cfRule>
  </conditionalFormatting>
  <conditionalFormatting sqref="AD51">
    <cfRule type="cellIs" dxfId="401" priority="52" operator="lessThan">
      <formula>1</formula>
    </cfRule>
  </conditionalFormatting>
  <conditionalFormatting sqref="AD53">
    <cfRule type="cellIs" dxfId="400" priority="51" operator="lessThan">
      <formula>1</formula>
    </cfRule>
  </conditionalFormatting>
  <conditionalFormatting sqref="AD55">
    <cfRule type="cellIs" dxfId="399" priority="50" operator="lessThan">
      <formula>1</formula>
    </cfRule>
  </conditionalFormatting>
  <conditionalFormatting sqref="AD57">
    <cfRule type="cellIs" dxfId="398" priority="41" operator="lessThan">
      <formula>1</formula>
    </cfRule>
  </conditionalFormatting>
  <conditionalFormatting sqref="AD59:AD60">
    <cfRule type="cellIs" dxfId="397" priority="39" operator="lessThan">
      <formula>1</formula>
    </cfRule>
  </conditionalFormatting>
  <conditionalFormatting sqref="AD63">
    <cfRule type="cellIs" dxfId="396" priority="45" operator="lessThan">
      <formula>1</formula>
    </cfRule>
  </conditionalFormatting>
  <conditionalFormatting sqref="AD65">
    <cfRule type="cellIs" dxfId="395" priority="46" operator="lessThan">
      <formula>1</formula>
    </cfRule>
  </conditionalFormatting>
  <dataValidations count="1">
    <dataValidation type="list" allowBlank="1" showInputMessage="1" showErrorMessage="1" sqref="V4:V7 V9:V19 V21:V31 V33:V43 V45:V55 V63:V65 V57:V61" xr:uid="{D043639B-1C6C-4C1B-99BA-2A376662B447}">
      <formula1>"0,A,place"</formula1>
    </dataValidation>
  </dataValidations>
  <pageMargins left="0.17" right="0.17" top="0.17" bottom="0.17" header="0.17" footer="0.17"/>
  <pageSetup paperSize="8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8E0-59CB-41F2-B6E7-B83216ECB9A6}">
  <sheetPr codeName="Feuil6">
    <tabColor rgb="FF00B0F0"/>
    <pageSetUpPr fitToPage="1"/>
  </sheetPr>
  <dimension ref="A1:AS64"/>
  <sheetViews>
    <sheetView zoomScaleNormal="100" workbookViewId="0">
      <selection activeCell="AT5" sqref="AT5"/>
    </sheetView>
  </sheetViews>
  <sheetFormatPr baseColWidth="10" defaultRowHeight="14.5" outlineLevelCol="1" x14ac:dyDescent="0.35"/>
  <cols>
    <col min="1" max="1" width="7.90625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19.6328125" style="6" hidden="1" customWidth="1" outlineLevel="1"/>
    <col min="7" max="7" width="12.54296875" style="6" hidden="1" customWidth="1" outlineLevel="1"/>
    <col min="8" max="8" width="19.6328125" style="6" bestFit="1" customWidth="1" collapsed="1"/>
    <col min="9" max="9" width="12.54296875" style="6" bestFit="1" customWidth="1"/>
    <col min="10" max="10" width="19.6328125" style="6" bestFit="1" customWidth="1"/>
    <col min="11" max="11" width="12.54296875" style="6" bestFit="1" customWidth="1"/>
    <col min="12" max="12" width="25.36328125" style="6" hidden="1" customWidth="1"/>
    <col min="13" max="13" width="18.6328125" style="6" hidden="1" customWidth="1"/>
    <col min="14" max="14" width="13.90625" style="6" customWidth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1" width="8.36328125" bestFit="1" customWidth="1"/>
    <col min="22" max="22" width="7.6328125" bestFit="1" customWidth="1"/>
    <col min="23" max="23" width="7.5429687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6.453125" customWidth="1"/>
    <col min="29" max="29" width="5.54296875" bestFit="1" customWidth="1"/>
    <col min="30" max="30" width="5.453125" bestFit="1" customWidth="1"/>
    <col min="31" max="44" width="11.453125" hidden="1" customWidth="1"/>
  </cols>
  <sheetData>
    <row r="1" spans="1:44" ht="15" thickBot="1" x14ac:dyDescent="0.4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</row>
    <row r="2" spans="1:44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5" t="s">
        <v>82</v>
      </c>
      <c r="U2" s="45">
        <v>0.72</v>
      </c>
      <c r="V2" s="112" t="s">
        <v>133</v>
      </c>
      <c r="W2" s="272" t="s">
        <v>132</v>
      </c>
      <c r="X2" s="272"/>
      <c r="Y2" s="113" t="s">
        <v>124</v>
      </c>
      <c r="Z2" s="114"/>
      <c r="AA2" s="249" t="s">
        <v>130</v>
      </c>
      <c r="AB2" s="250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</row>
    <row r="3" spans="1:44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54"/>
      <c r="O3" s="254"/>
      <c r="P3" s="254"/>
      <c r="Q3" s="267"/>
      <c r="R3" s="269"/>
      <c r="S3" s="271"/>
      <c r="T3" s="53" t="s">
        <v>83</v>
      </c>
      <c r="U3" s="46">
        <v>0.72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5">
      <c r="A4" s="227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54">
        <v>3.3279999999999998</v>
      </c>
      <c r="H4" s="12" t="s">
        <v>23</v>
      </c>
      <c r="I4" s="54">
        <v>3.3279999999999998</v>
      </c>
      <c r="J4" s="12" t="s">
        <v>24</v>
      </c>
      <c r="K4" s="12" t="s">
        <v>24</v>
      </c>
      <c r="L4" s="12">
        <f>'Files B'!L4</f>
        <v>46</v>
      </c>
      <c r="M4" s="31">
        <f>AR4</f>
        <v>4.7586092747968332</v>
      </c>
      <c r="N4" s="12">
        <f>AG4</f>
        <v>33.119999999999997</v>
      </c>
      <c r="O4" s="31">
        <f>AH4</f>
        <v>3.4261986778537197</v>
      </c>
      <c r="P4" s="13">
        <f>G4/O4</f>
        <v>0.97133888396827162</v>
      </c>
      <c r="Q4" s="25">
        <f>I4/O4</f>
        <v>0.97133888396827162</v>
      </c>
      <c r="R4" s="236"/>
      <c r="S4" s="237"/>
      <c r="T4" s="273" t="s">
        <v>48</v>
      </c>
      <c r="U4" s="134" t="s">
        <v>2</v>
      </c>
      <c r="V4" s="62" t="s">
        <v>134</v>
      </c>
      <c r="W4" s="54">
        <f t="shared" ref="W4:W18" si="0">IF(V4=0,G4,IF(V4="A",I4,K4))</f>
        <v>3.3279999999999998</v>
      </c>
      <c r="X4" s="104">
        <f>W4+W5/2</f>
        <v>9.9969999999999999</v>
      </c>
      <c r="Y4" s="104">
        <f>O4+O5/2</f>
        <v>11.625924808535789</v>
      </c>
      <c r="Z4" s="105">
        <f>X4/Y4</f>
        <v>0.85988858216768893</v>
      </c>
      <c r="AA4" s="140">
        <v>0</v>
      </c>
      <c r="AB4" s="104">
        <f>AA4*$AB$1</f>
        <v>0</v>
      </c>
      <c r="AC4" s="104">
        <f>X4+AB4+AB5/2</f>
        <v>13.075946206896552</v>
      </c>
      <c r="AD4" s="106">
        <f>AC4/Y4</f>
        <v>1.1247231013653343</v>
      </c>
      <c r="AE4">
        <v>1</v>
      </c>
      <c r="AF4">
        <f t="shared" ref="AF4:AF35" si="1">IF(AE4=0,U$3,U$2)</f>
        <v>0.72</v>
      </c>
      <c r="AG4">
        <f>L4*AF4</f>
        <v>33.119999999999997</v>
      </c>
      <c r="AH4">
        <f>M4*AF4</f>
        <v>3.4261986778537197</v>
      </c>
      <c r="AI4">
        <f>D4-E4-0.5</f>
        <v>21.5</v>
      </c>
      <c r="AJ4">
        <v>20</v>
      </c>
      <c r="AK4">
        <v>454</v>
      </c>
      <c r="AL4">
        <f>L4*10/(C4*AI4*AI4*AJ4)</f>
        <v>1.9137163539543204E-2</v>
      </c>
      <c r="AM4">
        <f>1.25*(1-SQRT(1-2*AL4))</f>
        <v>2.415483688235423E-2</v>
      </c>
      <c r="AN4">
        <f>(1-AM4)/AM4*0.0035</f>
        <v>0.1413985152351348</v>
      </c>
      <c r="AO4">
        <f>MIN(AN4/(AK4/200000),1)</f>
        <v>1</v>
      </c>
      <c r="AP4">
        <f>0.8*AM4/AO4</f>
        <v>1.9323869505883384E-2</v>
      </c>
      <c r="AQ4">
        <f>AP4*(AJ4/AK4)</f>
        <v>8.5127178440014912E-4</v>
      </c>
      <c r="AR4">
        <f>AQ4*(AI4/100)*C4*10000</f>
        <v>4.7586092747968332</v>
      </c>
    </row>
    <row r="5" spans="1:44" x14ac:dyDescent="0.35">
      <c r="A5" s="228"/>
      <c r="B5" s="63" t="s">
        <v>3</v>
      </c>
      <c r="C5" s="16">
        <v>2.6</v>
      </c>
      <c r="D5" s="16">
        <v>25</v>
      </c>
      <c r="E5" s="200">
        <v>9</v>
      </c>
      <c r="F5" s="16" t="s">
        <v>150</v>
      </c>
      <c r="G5" s="68">
        <v>21</v>
      </c>
      <c r="H5" s="16" t="s">
        <v>150</v>
      </c>
      <c r="I5" s="68">
        <v>21</v>
      </c>
      <c r="J5" s="16" t="s">
        <v>30</v>
      </c>
      <c r="K5" s="68">
        <v>13.337999999999999</v>
      </c>
      <c r="L5" s="16">
        <f>'Files B'!L5</f>
        <v>150</v>
      </c>
      <c r="M5" s="34">
        <f t="shared" ref="M5:M61" si="2">AR5</f>
        <v>22.777017029672418</v>
      </c>
      <c r="N5" s="16">
        <f t="shared" ref="N5:O61" si="3">AG5</f>
        <v>108</v>
      </c>
      <c r="O5" s="34">
        <f t="shared" si="3"/>
        <v>16.399452261364139</v>
      </c>
      <c r="P5" s="17">
        <f t="shared" ref="P5:P61" si="4">G5/O5</f>
        <v>1.2805305729310485</v>
      </c>
      <c r="Q5" s="40">
        <f t="shared" ref="Q5:Q61" si="5">I5/O5</f>
        <v>1.2805305729310485</v>
      </c>
      <c r="R5" s="21">
        <f>K5/O5</f>
        <v>0.81331984675020585</v>
      </c>
      <c r="S5" s="23" t="s">
        <v>62</v>
      </c>
      <c r="T5" s="274"/>
      <c r="U5" s="135" t="s">
        <v>3</v>
      </c>
      <c r="V5" s="63" t="s">
        <v>135</v>
      </c>
      <c r="W5" s="68">
        <f t="shared" si="0"/>
        <v>13.337999999999999</v>
      </c>
      <c r="X5" s="81"/>
      <c r="Y5" s="81"/>
      <c r="Z5" s="81"/>
      <c r="AA5" s="141">
        <f>2*2.8965/3</f>
        <v>1.931</v>
      </c>
      <c r="AB5" s="79">
        <f t="shared" ref="AB5:AB18" si="6">AA5*$AB$1</f>
        <v>6.1578924137931033</v>
      </c>
      <c r="AC5" s="81"/>
      <c r="AD5" s="107"/>
      <c r="AE5">
        <v>0</v>
      </c>
      <c r="AF5">
        <f t="shared" si="1"/>
        <v>0.72</v>
      </c>
      <c r="AG5">
        <f t="shared" ref="AG5:AG61" si="7">L5*AF5</f>
        <v>108</v>
      </c>
      <c r="AH5">
        <f t="shared" ref="AH5:AH61" si="8">M5*AF5</f>
        <v>16.399452261364139</v>
      </c>
      <c r="AI5">
        <f t="shared" ref="AI5:AI61" si="9">D5-E5-0.5</f>
        <v>15.5</v>
      </c>
      <c r="AJ5">
        <v>20</v>
      </c>
      <c r="AK5">
        <v>454</v>
      </c>
      <c r="AL5">
        <f t="shared" ref="AL5:AL61" si="10">L5*10/(C5*AI5*AI5*AJ5)</f>
        <v>0.1200672376530857</v>
      </c>
      <c r="AM5">
        <f t="shared" ref="AM5:AM61" si="11">1.25*(1-SQRT(1-2*AL5))</f>
        <v>0.16037167697691188</v>
      </c>
      <c r="AN5">
        <f t="shared" ref="AN5:AN61" si="12">(1-AM5)/AM5*0.0035</f>
        <v>1.8324302557513831E-2</v>
      </c>
      <c r="AO5">
        <f t="shared" ref="AO5:AO61" si="13">MIN(AN5/(AK5/200000),1)</f>
        <v>1</v>
      </c>
      <c r="AP5">
        <f t="shared" ref="AP5:AP61" si="14">0.8*AM5/AO5</f>
        <v>0.1282973415815295</v>
      </c>
      <c r="AQ5">
        <f t="shared" ref="AQ5:AQ61" si="15">AP5*(AJ5/AK5)</f>
        <v>5.6518652679087887E-3</v>
      </c>
      <c r="AR5">
        <f t="shared" ref="AR5:AR61" si="16">AQ5*(AI5/100)*C5*10000</f>
        <v>22.777017029672418</v>
      </c>
    </row>
    <row r="6" spans="1:44" x14ac:dyDescent="0.35">
      <c r="A6" s="228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69">
        <v>3.3279999999999998</v>
      </c>
      <c r="H6" s="10" t="s">
        <v>23</v>
      </c>
      <c r="I6" s="69">
        <v>3.3279999999999998</v>
      </c>
      <c r="J6" s="10" t="s">
        <v>24</v>
      </c>
      <c r="K6" s="10" t="s">
        <v>24</v>
      </c>
      <c r="L6" s="10">
        <f>'Files B'!L6</f>
        <v>64</v>
      </c>
      <c r="M6" s="32">
        <f t="shared" si="2"/>
        <v>6.646397878878382</v>
      </c>
      <c r="N6" s="10">
        <f t="shared" si="3"/>
        <v>46.08</v>
      </c>
      <c r="O6" s="32">
        <f t="shared" si="3"/>
        <v>4.7854064727924346</v>
      </c>
      <c r="P6" s="11">
        <f t="shared" si="4"/>
        <v>0.6954477156583122</v>
      </c>
      <c r="Q6" s="37">
        <f t="shared" si="5"/>
        <v>0.6954477156583122</v>
      </c>
      <c r="R6" s="155"/>
      <c r="S6" s="156"/>
      <c r="T6" s="274"/>
      <c r="U6" s="136" t="s">
        <v>4</v>
      </c>
      <c r="V6" s="64" t="s">
        <v>134</v>
      </c>
      <c r="W6" s="69">
        <f t="shared" si="0"/>
        <v>3.3279999999999998</v>
      </c>
      <c r="X6" s="79">
        <f>W6+(W7+W5)/2</f>
        <v>16.666</v>
      </c>
      <c r="Y6" s="79">
        <f>O6+(O7+O5)/2</f>
        <v>21.859473440838297</v>
      </c>
      <c r="Z6" s="80">
        <f>X6/Y6</f>
        <v>0.76241543718359894</v>
      </c>
      <c r="AA6" s="141">
        <v>0</v>
      </c>
      <c r="AB6" s="79">
        <f t="shared" si="6"/>
        <v>0</v>
      </c>
      <c r="AC6" s="79">
        <f>X6+AB6+(AB5+AB7)/2</f>
        <v>22.823892413793104</v>
      </c>
      <c r="AD6" s="108">
        <f>AC6/Y6</f>
        <v>1.0441190395351911</v>
      </c>
      <c r="AE6">
        <v>1</v>
      </c>
      <c r="AF6">
        <f t="shared" si="1"/>
        <v>0.72</v>
      </c>
      <c r="AG6">
        <f t="shared" si="7"/>
        <v>46.08</v>
      </c>
      <c r="AH6">
        <f t="shared" si="8"/>
        <v>4.7854064727924346</v>
      </c>
      <c r="AI6">
        <f t="shared" si="9"/>
        <v>21.5</v>
      </c>
      <c r="AJ6">
        <v>20</v>
      </c>
      <c r="AK6">
        <v>454</v>
      </c>
      <c r="AL6">
        <f t="shared" si="10"/>
        <v>2.6625618837625327E-2</v>
      </c>
      <c r="AM6">
        <f t="shared" si="11"/>
        <v>3.3737305869977474E-2</v>
      </c>
      <c r="AN6">
        <f t="shared" si="12"/>
        <v>0.10024272366290572</v>
      </c>
      <c r="AO6">
        <f t="shared" si="13"/>
        <v>1</v>
      </c>
      <c r="AP6">
        <f t="shared" si="14"/>
        <v>2.6989844695981979E-2</v>
      </c>
      <c r="AQ6">
        <f t="shared" si="15"/>
        <v>1.1889799425542722E-3</v>
      </c>
      <c r="AR6">
        <f t="shared" si="16"/>
        <v>6.646397878878382</v>
      </c>
    </row>
    <row r="7" spans="1:44" x14ac:dyDescent="0.35">
      <c r="A7" s="228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68">
        <v>24</v>
      </c>
      <c r="H7" s="16" t="s">
        <v>56</v>
      </c>
      <c r="I7" s="68">
        <v>24</v>
      </c>
      <c r="J7" s="16" t="s">
        <v>30</v>
      </c>
      <c r="K7" s="68">
        <v>13.337999999999999</v>
      </c>
      <c r="L7" s="16">
        <f>'Files B'!L7</f>
        <v>195</v>
      </c>
      <c r="M7" s="34">
        <f t="shared" si="2"/>
        <v>24.650946770454986</v>
      </c>
      <c r="N7" s="16">
        <f t="shared" si="3"/>
        <v>140.4</v>
      </c>
      <c r="O7" s="34">
        <f t="shared" si="3"/>
        <v>17.748681674727589</v>
      </c>
      <c r="P7" s="17">
        <f t="shared" si="4"/>
        <v>1.352213107420462</v>
      </c>
      <c r="Q7" s="40">
        <f t="shared" si="5"/>
        <v>1.352213107420462</v>
      </c>
      <c r="R7" s="21">
        <f>K7/O7</f>
        <v>0.75149243444892166</v>
      </c>
      <c r="S7" s="23" t="s">
        <v>156</v>
      </c>
      <c r="T7" s="274"/>
      <c r="U7" s="135" t="s">
        <v>5</v>
      </c>
      <c r="V7" s="63" t="s">
        <v>135</v>
      </c>
      <c r="W7" s="68">
        <f t="shared" si="0"/>
        <v>13.337999999999999</v>
      </c>
      <c r="X7" s="81"/>
      <c r="Y7" s="81"/>
      <c r="Z7" s="81"/>
      <c r="AA7" s="141">
        <f>2*2.8965/3</f>
        <v>1.931</v>
      </c>
      <c r="AB7" s="79">
        <f t="shared" si="6"/>
        <v>6.1578924137931033</v>
      </c>
      <c r="AC7" s="81"/>
      <c r="AD7" s="107"/>
      <c r="AE7">
        <v>0</v>
      </c>
      <c r="AF7">
        <f t="shared" si="1"/>
        <v>0.72</v>
      </c>
      <c r="AG7">
        <f t="shared" si="7"/>
        <v>140.4</v>
      </c>
      <c r="AH7">
        <f t="shared" si="8"/>
        <v>17.748681674727589</v>
      </c>
      <c r="AI7">
        <f t="shared" si="9"/>
        <v>18.5</v>
      </c>
      <c r="AJ7">
        <v>20</v>
      </c>
      <c r="AK7">
        <v>454</v>
      </c>
      <c r="AL7">
        <f t="shared" si="10"/>
        <v>0.1095690284879474</v>
      </c>
      <c r="AM7">
        <f t="shared" si="11"/>
        <v>0.14542008619785038</v>
      </c>
      <c r="AN7">
        <f t="shared" si="12"/>
        <v>2.0568201934897064E-2</v>
      </c>
      <c r="AO7">
        <f t="shared" si="13"/>
        <v>1</v>
      </c>
      <c r="AP7">
        <f t="shared" si="14"/>
        <v>0.1163360689582803</v>
      </c>
      <c r="AQ7">
        <f t="shared" si="15"/>
        <v>5.1249369585145508E-3</v>
      </c>
      <c r="AR7">
        <f t="shared" si="16"/>
        <v>24.650946770454986</v>
      </c>
    </row>
    <row r="8" spans="1:44" x14ac:dyDescent="0.35">
      <c r="A8" s="228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69">
        <v>3.3279999999999998</v>
      </c>
      <c r="H8" s="10" t="s">
        <v>23</v>
      </c>
      <c r="I8" s="69">
        <v>3.3279999999999998</v>
      </c>
      <c r="J8" s="10" t="s">
        <v>24</v>
      </c>
      <c r="K8" s="10" t="s">
        <v>24</v>
      </c>
      <c r="L8" s="10">
        <f>'Files B'!L8</f>
        <v>64</v>
      </c>
      <c r="M8" s="32">
        <f t="shared" si="2"/>
        <v>6.646397878878382</v>
      </c>
      <c r="N8" s="10">
        <f t="shared" si="3"/>
        <v>46.08</v>
      </c>
      <c r="O8" s="32">
        <f t="shared" si="3"/>
        <v>4.7854064727924346</v>
      </c>
      <c r="P8" s="11">
        <f t="shared" si="4"/>
        <v>0.6954477156583122</v>
      </c>
      <c r="Q8" s="37">
        <f t="shared" si="5"/>
        <v>0.6954477156583122</v>
      </c>
      <c r="R8" s="157"/>
      <c r="S8" s="158"/>
      <c r="T8" s="274"/>
      <c r="U8" s="136" t="s">
        <v>6</v>
      </c>
      <c r="V8" s="64" t="s">
        <v>134</v>
      </c>
      <c r="W8" s="69">
        <f t="shared" si="0"/>
        <v>3.3279999999999998</v>
      </c>
      <c r="X8" s="79">
        <f>W8+(W9+W7)/2</f>
        <v>15.001999999999999</v>
      </c>
      <c r="Y8" s="79">
        <f>O8+(O9+O7)/2</f>
        <v>22.777051731783519</v>
      </c>
      <c r="Z8" s="80">
        <f>X8/Y8</f>
        <v>0.65864538469067668</v>
      </c>
      <c r="AA8" s="141">
        <v>0</v>
      </c>
      <c r="AB8" s="79">
        <f t="shared" si="6"/>
        <v>0</v>
      </c>
      <c r="AC8" s="79">
        <f>X8+AB8+(AB7+AB9)/2</f>
        <v>22.699365517241379</v>
      </c>
      <c r="AD8" s="108">
        <f>AC8/Y8</f>
        <v>0.99658927698558386</v>
      </c>
      <c r="AE8">
        <v>1</v>
      </c>
      <c r="AF8">
        <f t="shared" si="1"/>
        <v>0.72</v>
      </c>
      <c r="AG8">
        <f t="shared" si="7"/>
        <v>46.08</v>
      </c>
      <c r="AH8">
        <f t="shared" si="8"/>
        <v>4.7854064727924346</v>
      </c>
      <c r="AI8">
        <f t="shared" si="9"/>
        <v>21.5</v>
      </c>
      <c r="AJ8">
        <v>20</v>
      </c>
      <c r="AK8">
        <v>454</v>
      </c>
      <c r="AL8">
        <f t="shared" si="10"/>
        <v>2.6625618837625327E-2</v>
      </c>
      <c r="AM8">
        <f t="shared" si="11"/>
        <v>3.3737305869977474E-2</v>
      </c>
      <c r="AN8">
        <f t="shared" si="12"/>
        <v>0.10024272366290572</v>
      </c>
      <c r="AO8">
        <f t="shared" si="13"/>
        <v>1</v>
      </c>
      <c r="AP8">
        <f t="shared" si="14"/>
        <v>2.6989844695981979E-2</v>
      </c>
      <c r="AQ8">
        <f t="shared" si="15"/>
        <v>1.1889799425542722E-3</v>
      </c>
      <c r="AR8">
        <f t="shared" si="16"/>
        <v>6.646397878878382</v>
      </c>
    </row>
    <row r="9" spans="1:44" x14ac:dyDescent="0.35">
      <c r="A9" s="228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68">
        <v>21</v>
      </c>
      <c r="H9" s="16" t="s">
        <v>150</v>
      </c>
      <c r="I9" s="68">
        <v>21</v>
      </c>
      <c r="J9" s="16" t="s">
        <v>154</v>
      </c>
      <c r="K9" s="16">
        <v>10.01</v>
      </c>
      <c r="L9" s="16">
        <f>'Files B'!L9</f>
        <v>200</v>
      </c>
      <c r="M9" s="34">
        <f t="shared" si="2"/>
        <v>25.325845615631362</v>
      </c>
      <c r="N9" s="16">
        <f t="shared" si="3"/>
        <v>144</v>
      </c>
      <c r="O9" s="34">
        <f t="shared" si="3"/>
        <v>18.234608843254581</v>
      </c>
      <c r="P9" s="17">
        <f t="shared" si="4"/>
        <v>1.151656181962379</v>
      </c>
      <c r="Q9" s="40">
        <f t="shared" si="5"/>
        <v>1.151656181962379</v>
      </c>
      <c r="R9" s="21">
        <f>K9/O9</f>
        <v>0.54895611340206729</v>
      </c>
      <c r="S9" s="23" t="s">
        <v>144</v>
      </c>
      <c r="T9" s="274"/>
      <c r="U9" s="135" t="s">
        <v>7</v>
      </c>
      <c r="V9" s="63" t="s">
        <v>135</v>
      </c>
      <c r="W9" s="68">
        <f t="shared" si="0"/>
        <v>10.01</v>
      </c>
      <c r="X9" s="81"/>
      <c r="Y9" s="81"/>
      <c r="Z9" s="81"/>
      <c r="AA9" s="141">
        <v>2.8965000000000001</v>
      </c>
      <c r="AB9" s="79">
        <f t="shared" si="6"/>
        <v>9.2368386206896549</v>
      </c>
      <c r="AC9" s="81"/>
      <c r="AD9" s="107"/>
      <c r="AE9">
        <v>0</v>
      </c>
      <c r="AF9">
        <f t="shared" si="1"/>
        <v>0.72</v>
      </c>
      <c r="AG9">
        <f t="shared" si="7"/>
        <v>144</v>
      </c>
      <c r="AH9">
        <f t="shared" si="8"/>
        <v>18.234608843254581</v>
      </c>
      <c r="AI9">
        <f t="shared" si="9"/>
        <v>18.5</v>
      </c>
      <c r="AJ9">
        <v>20</v>
      </c>
      <c r="AK9">
        <v>454</v>
      </c>
      <c r="AL9">
        <f t="shared" si="10"/>
        <v>0.11237849075686913</v>
      </c>
      <c r="AM9">
        <f t="shared" si="11"/>
        <v>0.14940142813795007</v>
      </c>
      <c r="AN9">
        <f t="shared" si="12"/>
        <v>1.9926817558720181E-2</v>
      </c>
      <c r="AO9">
        <f t="shared" si="13"/>
        <v>1</v>
      </c>
      <c r="AP9">
        <f t="shared" si="14"/>
        <v>0.11952114251036006</v>
      </c>
      <c r="AQ9">
        <f t="shared" si="15"/>
        <v>5.2652485687383292E-3</v>
      </c>
      <c r="AR9">
        <f t="shared" si="16"/>
        <v>25.325845615631362</v>
      </c>
    </row>
    <row r="10" spans="1:44" x14ac:dyDescent="0.35">
      <c r="A10" s="228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69">
        <v>3.3279999999999998</v>
      </c>
      <c r="H10" s="10" t="s">
        <v>23</v>
      </c>
      <c r="I10" s="69">
        <v>3.3279999999999998</v>
      </c>
      <c r="J10" s="10" t="s">
        <v>24</v>
      </c>
      <c r="K10" s="10" t="s">
        <v>24</v>
      </c>
      <c r="L10" s="10">
        <f>'Files B'!L10</f>
        <v>71</v>
      </c>
      <c r="M10" s="32">
        <f t="shared" si="2"/>
        <v>7.3845669427402507</v>
      </c>
      <c r="N10" s="10">
        <f t="shared" si="3"/>
        <v>51.12</v>
      </c>
      <c r="O10" s="32">
        <f t="shared" si="3"/>
        <v>5.3168881987729799</v>
      </c>
      <c r="P10" s="11">
        <f t="shared" si="4"/>
        <v>0.62593003192507013</v>
      </c>
      <c r="Q10" s="37">
        <f t="shared" si="5"/>
        <v>0.62593003192507013</v>
      </c>
      <c r="R10" s="157"/>
      <c r="S10" s="158"/>
      <c r="T10" s="274"/>
      <c r="U10" s="136" t="s">
        <v>8</v>
      </c>
      <c r="V10" s="64" t="s">
        <v>134</v>
      </c>
      <c r="W10" s="69">
        <f t="shared" si="0"/>
        <v>3.3279999999999998</v>
      </c>
      <c r="X10" s="79">
        <f>W10+(W11+W9)/2</f>
        <v>15.001999999999999</v>
      </c>
      <c r="Y10" s="79">
        <f>O10+(O11+O9)/2</f>
        <v>24.040080192435774</v>
      </c>
      <c r="Z10" s="80">
        <f>X10/Y10</f>
        <v>0.62404117955980809</v>
      </c>
      <c r="AA10" s="141">
        <v>0</v>
      </c>
      <c r="AB10" s="79">
        <f t="shared" si="6"/>
        <v>0</v>
      </c>
      <c r="AC10" s="79">
        <f>X10+AB10+(AB9+AB11)/2</f>
        <v>24.238838620689656</v>
      </c>
      <c r="AD10" s="108">
        <f>AC10/Y10</f>
        <v>1.0082677938951476</v>
      </c>
      <c r="AE10">
        <v>1</v>
      </c>
      <c r="AF10">
        <f t="shared" si="1"/>
        <v>0.72</v>
      </c>
      <c r="AG10">
        <f t="shared" si="7"/>
        <v>51.12</v>
      </c>
      <c r="AH10">
        <f t="shared" si="8"/>
        <v>5.3168881987729799</v>
      </c>
      <c r="AI10">
        <f t="shared" si="9"/>
        <v>21.5</v>
      </c>
      <c r="AJ10">
        <v>20</v>
      </c>
      <c r="AK10">
        <v>454</v>
      </c>
      <c r="AL10">
        <f t="shared" si="10"/>
        <v>2.9537795897990597E-2</v>
      </c>
      <c r="AM10">
        <f t="shared" si="11"/>
        <v>3.7484273166414062E-2</v>
      </c>
      <c r="AN10">
        <f t="shared" si="12"/>
        <v>8.9872492097192461E-2</v>
      </c>
      <c r="AO10">
        <f t="shared" si="13"/>
        <v>1</v>
      </c>
      <c r="AP10">
        <f t="shared" si="14"/>
        <v>2.9987418533131249E-2</v>
      </c>
      <c r="AQ10">
        <f t="shared" si="15"/>
        <v>1.3210316534419053E-3</v>
      </c>
      <c r="AR10">
        <f t="shared" si="16"/>
        <v>7.3845669427402507</v>
      </c>
    </row>
    <row r="11" spans="1:44" x14ac:dyDescent="0.35">
      <c r="A11" s="228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68">
        <v>21</v>
      </c>
      <c r="H11" s="16" t="s">
        <v>150</v>
      </c>
      <c r="I11" s="68">
        <v>21</v>
      </c>
      <c r="J11" s="16" t="s">
        <v>30</v>
      </c>
      <c r="K11" s="68">
        <v>13.337999999999999</v>
      </c>
      <c r="L11" s="16">
        <f>'Files B'!L11</f>
        <v>210</v>
      </c>
      <c r="M11" s="34">
        <f t="shared" si="2"/>
        <v>26.68302103343196</v>
      </c>
      <c r="N11" s="16">
        <f t="shared" si="3"/>
        <v>151.19999999999999</v>
      </c>
      <c r="O11" s="34">
        <f t="shared" si="3"/>
        <v>19.211775144071009</v>
      </c>
      <c r="P11" s="17">
        <f t="shared" si="4"/>
        <v>1.0930796265581351</v>
      </c>
      <c r="Q11" s="40">
        <f t="shared" si="5"/>
        <v>1.0930796265581351</v>
      </c>
      <c r="R11" s="21">
        <f>K11/O11</f>
        <v>0.69426171709678119</v>
      </c>
      <c r="S11" s="23" t="s">
        <v>156</v>
      </c>
      <c r="T11" s="274"/>
      <c r="U11" s="135" t="s">
        <v>9</v>
      </c>
      <c r="V11" s="63" t="s">
        <v>135</v>
      </c>
      <c r="W11" s="68">
        <f t="shared" si="0"/>
        <v>13.337999999999999</v>
      </c>
      <c r="X11" s="81"/>
      <c r="Y11" s="81"/>
      <c r="Z11" s="81"/>
      <c r="AA11" s="141">
        <v>2.8965000000000001</v>
      </c>
      <c r="AB11" s="79">
        <f t="shared" si="6"/>
        <v>9.2368386206896549</v>
      </c>
      <c r="AC11" s="81"/>
      <c r="AD11" s="107"/>
      <c r="AE11">
        <v>0</v>
      </c>
      <c r="AF11">
        <f t="shared" si="1"/>
        <v>0.72</v>
      </c>
      <c r="AG11">
        <f t="shared" si="7"/>
        <v>151.19999999999999</v>
      </c>
      <c r="AH11">
        <f t="shared" si="8"/>
        <v>19.211775144071009</v>
      </c>
      <c r="AI11">
        <f t="shared" si="9"/>
        <v>18.5</v>
      </c>
      <c r="AJ11">
        <v>20</v>
      </c>
      <c r="AK11">
        <v>454</v>
      </c>
      <c r="AL11">
        <f t="shared" si="10"/>
        <v>0.1179974152947126</v>
      </c>
      <c r="AM11">
        <f t="shared" si="11"/>
        <v>0.15740763447476755</v>
      </c>
      <c r="AN11">
        <f t="shared" si="12"/>
        <v>1.8735262042268032E-2</v>
      </c>
      <c r="AO11">
        <f t="shared" si="13"/>
        <v>1</v>
      </c>
      <c r="AP11">
        <f t="shared" si="14"/>
        <v>0.12592610757981404</v>
      </c>
      <c r="AQ11">
        <f t="shared" si="15"/>
        <v>5.5474056202561252E-3</v>
      </c>
      <c r="AR11">
        <f t="shared" si="16"/>
        <v>26.68302103343196</v>
      </c>
    </row>
    <row r="12" spans="1:44" x14ac:dyDescent="0.35">
      <c r="A12" s="228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69">
        <v>3.3279999999999998</v>
      </c>
      <c r="H12" s="10" t="s">
        <v>23</v>
      </c>
      <c r="I12" s="69">
        <v>3.3279999999999998</v>
      </c>
      <c r="J12" s="10" t="s">
        <v>24</v>
      </c>
      <c r="K12" s="10" t="s">
        <v>24</v>
      </c>
      <c r="L12" s="10">
        <f>'Files B'!L12</f>
        <v>71</v>
      </c>
      <c r="M12" s="32">
        <f t="shared" si="2"/>
        <v>7.3845669427402507</v>
      </c>
      <c r="N12" s="10">
        <f t="shared" si="3"/>
        <v>51.12</v>
      </c>
      <c r="O12" s="32">
        <f t="shared" si="3"/>
        <v>5.3168881987729799</v>
      </c>
      <c r="P12" s="11">
        <f t="shared" si="4"/>
        <v>0.62593003192507013</v>
      </c>
      <c r="Q12" s="37">
        <f t="shared" si="5"/>
        <v>0.62593003192507013</v>
      </c>
      <c r="R12" s="157"/>
      <c r="S12" s="158"/>
      <c r="T12" s="274"/>
      <c r="U12" s="136" t="s">
        <v>10</v>
      </c>
      <c r="V12" s="64" t="s">
        <v>134</v>
      </c>
      <c r="W12" s="69">
        <f t="shared" si="0"/>
        <v>3.3279999999999998</v>
      </c>
      <c r="X12" s="79">
        <f>W12+(W13+W11)/2</f>
        <v>16.666</v>
      </c>
      <c r="Y12" s="79">
        <f>O12+(O13+O11)/2</f>
        <v>24.774302443231722</v>
      </c>
      <c r="Z12" s="80">
        <f>X12/Y12</f>
        <v>0.67271318892585452</v>
      </c>
      <c r="AA12" s="141">
        <v>0</v>
      </c>
      <c r="AB12" s="79">
        <f t="shared" si="6"/>
        <v>0</v>
      </c>
      <c r="AC12" s="79">
        <f>X12+AB12+(AB11+AB13)/2</f>
        <v>25.902838620689657</v>
      </c>
      <c r="AD12" s="108">
        <f>AC12/Y12</f>
        <v>1.0455526923530494</v>
      </c>
      <c r="AE12">
        <v>1</v>
      </c>
      <c r="AF12">
        <f t="shared" si="1"/>
        <v>0.72</v>
      </c>
      <c r="AG12">
        <f t="shared" si="7"/>
        <v>51.12</v>
      </c>
      <c r="AH12">
        <f t="shared" si="8"/>
        <v>5.3168881987729799</v>
      </c>
      <c r="AI12">
        <f t="shared" si="9"/>
        <v>21.5</v>
      </c>
      <c r="AJ12">
        <v>20</v>
      </c>
      <c r="AK12">
        <v>454</v>
      </c>
      <c r="AL12">
        <f t="shared" si="10"/>
        <v>2.9537795897990597E-2</v>
      </c>
      <c r="AM12">
        <f t="shared" si="11"/>
        <v>3.7484273166414062E-2</v>
      </c>
      <c r="AN12">
        <f t="shared" si="12"/>
        <v>8.9872492097192461E-2</v>
      </c>
      <c r="AO12">
        <f t="shared" si="13"/>
        <v>1</v>
      </c>
      <c r="AP12">
        <f t="shared" si="14"/>
        <v>2.9987418533131249E-2</v>
      </c>
      <c r="AQ12">
        <f t="shared" si="15"/>
        <v>1.3210316534419053E-3</v>
      </c>
      <c r="AR12">
        <f t="shared" si="16"/>
        <v>7.3845669427402507</v>
      </c>
    </row>
    <row r="13" spans="1:44" x14ac:dyDescent="0.35">
      <c r="A13" s="228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68">
        <v>21</v>
      </c>
      <c r="H13" s="16" t="s">
        <v>150</v>
      </c>
      <c r="I13" s="68">
        <v>21</v>
      </c>
      <c r="J13" s="16" t="s">
        <v>30</v>
      </c>
      <c r="K13" s="68">
        <v>13.337999999999999</v>
      </c>
      <c r="L13" s="16">
        <f>'Files B'!L13</f>
        <v>215</v>
      </c>
      <c r="M13" s="34">
        <f t="shared" si="2"/>
        <v>27.365351867842332</v>
      </c>
      <c r="N13" s="16">
        <f t="shared" si="3"/>
        <v>154.79999999999998</v>
      </c>
      <c r="O13" s="34">
        <f t="shared" si="3"/>
        <v>19.703053344846477</v>
      </c>
      <c r="P13" s="17">
        <f t="shared" si="4"/>
        <v>1.0658246532887123</v>
      </c>
      <c r="Q13" s="40">
        <f t="shared" si="5"/>
        <v>1.0658246532887123</v>
      </c>
      <c r="R13" s="21">
        <f>K13/O13</f>
        <v>0.67695091550308784</v>
      </c>
      <c r="S13" s="23" t="s">
        <v>156</v>
      </c>
      <c r="T13" s="274"/>
      <c r="U13" s="135" t="s">
        <v>11</v>
      </c>
      <c r="V13" s="63" t="s">
        <v>135</v>
      </c>
      <c r="W13" s="68">
        <f t="shared" si="0"/>
        <v>13.337999999999999</v>
      </c>
      <c r="X13" s="81"/>
      <c r="Y13" s="81"/>
      <c r="Z13" s="81"/>
      <c r="AA13" s="141">
        <v>2.8965000000000001</v>
      </c>
      <c r="AB13" s="79">
        <f t="shared" si="6"/>
        <v>9.2368386206896549</v>
      </c>
      <c r="AC13" s="81"/>
      <c r="AD13" s="107"/>
      <c r="AE13">
        <v>0</v>
      </c>
      <c r="AF13">
        <f t="shared" si="1"/>
        <v>0.72</v>
      </c>
      <c r="AG13">
        <f t="shared" si="7"/>
        <v>154.79999999999998</v>
      </c>
      <c r="AH13">
        <f t="shared" si="8"/>
        <v>19.703053344846477</v>
      </c>
      <c r="AI13">
        <f t="shared" si="9"/>
        <v>18.5</v>
      </c>
      <c r="AJ13">
        <v>20</v>
      </c>
      <c r="AK13">
        <v>454</v>
      </c>
      <c r="AL13">
        <f t="shared" si="10"/>
        <v>0.12080687756363433</v>
      </c>
      <c r="AM13">
        <f t="shared" si="11"/>
        <v>0.16143281897089939</v>
      </c>
      <c r="AN13">
        <f t="shared" si="12"/>
        <v>1.8180845458264136E-2</v>
      </c>
      <c r="AO13">
        <f t="shared" si="13"/>
        <v>1</v>
      </c>
      <c r="AP13">
        <f t="shared" si="14"/>
        <v>0.12914625517671952</v>
      </c>
      <c r="AQ13">
        <f t="shared" si="15"/>
        <v>5.6892623425867633E-3</v>
      </c>
      <c r="AR13">
        <f t="shared" si="16"/>
        <v>27.365351867842332</v>
      </c>
    </row>
    <row r="14" spans="1:44" x14ac:dyDescent="0.35">
      <c r="A14" s="228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69">
        <v>3.3279999999999998</v>
      </c>
      <c r="H14" s="10" t="s">
        <v>23</v>
      </c>
      <c r="I14" s="69">
        <v>3.3279999999999998</v>
      </c>
      <c r="J14" s="10"/>
      <c r="K14" s="10"/>
      <c r="L14" s="10">
        <f>'Files B'!L14</f>
        <v>74</v>
      </c>
      <c r="M14" s="32">
        <f t="shared" si="2"/>
        <v>7.7016243424534849</v>
      </c>
      <c r="N14" s="10">
        <f t="shared" si="3"/>
        <v>53.28</v>
      </c>
      <c r="O14" s="32">
        <f t="shared" si="3"/>
        <v>5.5451695265665091</v>
      </c>
      <c r="P14" s="11">
        <f t="shared" si="4"/>
        <v>0.60016199397616088</v>
      </c>
      <c r="Q14" s="37">
        <f t="shared" si="5"/>
        <v>0.60016199397616088</v>
      </c>
      <c r="R14" s="157"/>
      <c r="S14" s="158"/>
      <c r="T14" s="274"/>
      <c r="U14" s="136" t="s">
        <v>12</v>
      </c>
      <c r="V14" s="64" t="s">
        <v>134</v>
      </c>
      <c r="W14" s="69">
        <f t="shared" si="0"/>
        <v>3.3279999999999998</v>
      </c>
      <c r="X14" s="79">
        <f>W14+(W15+W13)/2</f>
        <v>20.497</v>
      </c>
      <c r="Y14" s="79">
        <f>O14+(O15+O13)/2</f>
        <v>25.778536166882176</v>
      </c>
      <c r="Z14" s="80">
        <f>X14/Y14</f>
        <v>0.79511884877049788</v>
      </c>
      <c r="AA14" s="141">
        <v>0</v>
      </c>
      <c r="AB14" s="79">
        <f t="shared" si="6"/>
        <v>0</v>
      </c>
      <c r="AC14" s="79">
        <f>X14+AB14+(AB13+AB15)/2</f>
        <v>31.145419310344828</v>
      </c>
      <c r="AD14" s="108">
        <f>AC14/Y14</f>
        <v>1.2081919279170519</v>
      </c>
      <c r="AE14">
        <v>1</v>
      </c>
      <c r="AF14">
        <f t="shared" si="1"/>
        <v>0.72</v>
      </c>
      <c r="AG14">
        <f t="shared" si="7"/>
        <v>53.28</v>
      </c>
      <c r="AH14">
        <f t="shared" si="8"/>
        <v>5.5451695265665091</v>
      </c>
      <c r="AI14">
        <f t="shared" si="9"/>
        <v>21.5</v>
      </c>
      <c r="AJ14">
        <v>20</v>
      </c>
      <c r="AK14">
        <v>454</v>
      </c>
      <c r="AL14">
        <f t="shared" si="10"/>
        <v>3.0785871781004285E-2</v>
      </c>
      <c r="AM14">
        <f t="shared" si="11"/>
        <v>3.9093665602346617E-2</v>
      </c>
      <c r="AN14">
        <f t="shared" si="12"/>
        <v>8.6028570577170713E-2</v>
      </c>
      <c r="AO14">
        <f t="shared" si="13"/>
        <v>1</v>
      </c>
      <c r="AP14">
        <f t="shared" si="14"/>
        <v>3.1274932481877293E-2</v>
      </c>
      <c r="AQ14">
        <f t="shared" si="15"/>
        <v>1.3777503295981188E-3</v>
      </c>
      <c r="AR14">
        <f t="shared" si="16"/>
        <v>7.7016243424534849</v>
      </c>
    </row>
    <row r="15" spans="1:44" x14ac:dyDescent="0.35">
      <c r="A15" s="228"/>
      <c r="B15" s="63" t="s">
        <v>13</v>
      </c>
      <c r="C15" s="16">
        <v>2.6</v>
      </c>
      <c r="D15" s="16">
        <v>25</v>
      </c>
      <c r="E15" s="200">
        <v>8.5</v>
      </c>
      <c r="F15" s="16" t="s">
        <v>150</v>
      </c>
      <c r="G15" s="68">
        <v>21</v>
      </c>
      <c r="H15" s="16" t="s">
        <v>150</v>
      </c>
      <c r="I15" s="68">
        <v>21</v>
      </c>
      <c r="J15" s="16" t="s">
        <v>150</v>
      </c>
      <c r="K15" s="68">
        <v>21</v>
      </c>
      <c r="L15" s="16">
        <f>'Files B'!L15</f>
        <v>193</v>
      </c>
      <c r="M15" s="34">
        <f t="shared" si="2"/>
        <v>28.838444355256744</v>
      </c>
      <c r="N15" s="16">
        <f t="shared" si="3"/>
        <v>138.96</v>
      </c>
      <c r="O15" s="34">
        <f t="shared" si="3"/>
        <v>20.763679935784854</v>
      </c>
      <c r="P15" s="17">
        <f t="shared" si="4"/>
        <v>1.011381415286019</v>
      </c>
      <c r="Q15" s="40">
        <f t="shared" si="5"/>
        <v>1.011381415286019</v>
      </c>
      <c r="R15" s="21">
        <f>K15/O15</f>
        <v>1.011381415286019</v>
      </c>
      <c r="S15" s="23" t="s">
        <v>141</v>
      </c>
      <c r="T15" s="274"/>
      <c r="U15" s="135" t="s">
        <v>13</v>
      </c>
      <c r="V15" s="63" t="s">
        <v>135</v>
      </c>
      <c r="W15" s="68">
        <f t="shared" si="0"/>
        <v>21</v>
      </c>
      <c r="X15" s="81"/>
      <c r="Y15" s="81"/>
      <c r="Z15" s="81"/>
      <c r="AA15" s="141">
        <f>12.06/$AB$1</f>
        <v>3.7817906574394469</v>
      </c>
      <c r="AB15" s="79">
        <f t="shared" si="6"/>
        <v>12.06</v>
      </c>
      <c r="AC15" s="81"/>
      <c r="AD15" s="107"/>
      <c r="AE15">
        <v>0</v>
      </c>
      <c r="AF15">
        <f t="shared" si="1"/>
        <v>0.72</v>
      </c>
      <c r="AG15">
        <f t="shared" si="7"/>
        <v>138.96</v>
      </c>
      <c r="AH15">
        <f t="shared" si="8"/>
        <v>20.763679935784854</v>
      </c>
      <c r="AI15">
        <f t="shared" si="9"/>
        <v>16</v>
      </c>
      <c r="AJ15">
        <v>20</v>
      </c>
      <c r="AK15">
        <v>454</v>
      </c>
      <c r="AL15">
        <f t="shared" si="10"/>
        <v>0.14498197115384615</v>
      </c>
      <c r="AM15">
        <f t="shared" si="11"/>
        <v>0.19670453331259857</v>
      </c>
      <c r="AN15">
        <f t="shared" si="12"/>
        <v>1.4293184229454824E-2</v>
      </c>
      <c r="AO15">
        <f t="shared" si="13"/>
        <v>1</v>
      </c>
      <c r="AP15">
        <f t="shared" si="14"/>
        <v>0.15736362665007886</v>
      </c>
      <c r="AQ15">
        <f t="shared" si="15"/>
        <v>6.9323183546290247E-3</v>
      </c>
      <c r="AR15">
        <f t="shared" si="16"/>
        <v>28.838444355256744</v>
      </c>
    </row>
    <row r="16" spans="1:44" x14ac:dyDescent="0.35">
      <c r="A16" s="228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69">
        <v>10</v>
      </c>
      <c r="H16" s="18" t="s">
        <v>37</v>
      </c>
      <c r="I16" s="69">
        <v>10</v>
      </c>
      <c r="J16" s="10" t="s">
        <v>24</v>
      </c>
      <c r="K16" s="10" t="s">
        <v>24</v>
      </c>
      <c r="L16" s="10">
        <f>'Files B'!L16</f>
        <v>65</v>
      </c>
      <c r="M16" s="32">
        <f t="shared" si="2"/>
        <v>6.7517113107979778</v>
      </c>
      <c r="N16" s="10">
        <f t="shared" si="3"/>
        <v>46.8</v>
      </c>
      <c r="O16" s="32">
        <f t="shared" si="3"/>
        <v>4.8612321437745436</v>
      </c>
      <c r="P16" s="11">
        <f t="shared" si="4"/>
        <v>2.0570916393709635</v>
      </c>
      <c r="Q16" s="37">
        <f t="shared" si="5"/>
        <v>2.0570916393709635</v>
      </c>
      <c r="R16" s="159"/>
      <c r="S16" s="160"/>
      <c r="T16" s="274"/>
      <c r="U16" s="136" t="s">
        <v>52</v>
      </c>
      <c r="V16" s="64" t="s">
        <v>134</v>
      </c>
      <c r="W16" s="69">
        <f t="shared" si="0"/>
        <v>10</v>
      </c>
      <c r="X16" s="79">
        <f>W16+(W17+W15)/2</f>
        <v>26</v>
      </c>
      <c r="Y16" s="79">
        <f>O16+(O17+O15)/2</f>
        <v>23.827007651706651</v>
      </c>
      <c r="Z16" s="80">
        <f>X16/Y16</f>
        <v>1.0911987094668896</v>
      </c>
      <c r="AA16" s="141">
        <v>0</v>
      </c>
      <c r="AB16" s="79">
        <f t="shared" si="6"/>
        <v>0</v>
      </c>
      <c r="AC16" s="79">
        <f>X16+AB16+(AB15+AB17)/2</f>
        <v>33.569473103448274</v>
      </c>
      <c r="AD16" s="108">
        <f>AC16/Y16</f>
        <v>1.4088832972294698</v>
      </c>
      <c r="AE16">
        <v>1</v>
      </c>
      <c r="AF16">
        <f t="shared" si="1"/>
        <v>0.72</v>
      </c>
      <c r="AG16">
        <f t="shared" si="7"/>
        <v>46.8</v>
      </c>
      <c r="AH16">
        <f t="shared" si="8"/>
        <v>4.8612321437745436</v>
      </c>
      <c r="AI16">
        <f t="shared" si="9"/>
        <v>21.5</v>
      </c>
      <c r="AJ16">
        <v>20</v>
      </c>
      <c r="AK16">
        <v>454</v>
      </c>
      <c r="AL16">
        <f t="shared" si="10"/>
        <v>2.7041644131963222E-2</v>
      </c>
      <c r="AM16">
        <f t="shared" si="11"/>
        <v>3.4271879864739285E-2</v>
      </c>
      <c r="AN16">
        <f t="shared" si="12"/>
        <v>9.862454098851417E-2</v>
      </c>
      <c r="AO16">
        <f t="shared" si="13"/>
        <v>1</v>
      </c>
      <c r="AP16">
        <f t="shared" si="14"/>
        <v>2.7417503891791428E-2</v>
      </c>
      <c r="AQ16">
        <f t="shared" si="15"/>
        <v>1.2078195547044683E-3</v>
      </c>
      <c r="AR16">
        <f t="shared" si="16"/>
        <v>6.7517113107979778</v>
      </c>
    </row>
    <row r="17" spans="1:44" x14ac:dyDescent="0.35">
      <c r="A17" s="228"/>
      <c r="B17" s="63" t="s">
        <v>53</v>
      </c>
      <c r="C17" s="16">
        <v>2.6</v>
      </c>
      <c r="D17" s="16">
        <v>25</v>
      </c>
      <c r="E17" s="16">
        <v>6</v>
      </c>
      <c r="F17" s="16" t="s">
        <v>150</v>
      </c>
      <c r="G17" s="68">
        <v>21</v>
      </c>
      <c r="H17" s="16" t="s">
        <v>150</v>
      </c>
      <c r="I17" s="68">
        <v>21</v>
      </c>
      <c r="J17" s="16" t="s">
        <v>155</v>
      </c>
      <c r="K17" s="68">
        <v>11</v>
      </c>
      <c r="L17" s="16">
        <f>'Files B'!L17</f>
        <v>189</v>
      </c>
      <c r="M17" s="34">
        <f t="shared" si="2"/>
        <v>23.844265388999112</v>
      </c>
      <c r="N17" s="16">
        <f t="shared" si="3"/>
        <v>136.07999999999998</v>
      </c>
      <c r="O17" s="34">
        <f t="shared" si="3"/>
        <v>17.167871080079362</v>
      </c>
      <c r="P17" s="17">
        <f t="shared" si="4"/>
        <v>1.2232151500932009</v>
      </c>
      <c r="Q17" s="40">
        <f t="shared" si="5"/>
        <v>1.2232151500932009</v>
      </c>
      <c r="R17" s="21">
        <f>K17/O17</f>
        <v>0.64073174528691479</v>
      </c>
      <c r="S17" s="23" t="s">
        <v>63</v>
      </c>
      <c r="T17" s="274"/>
      <c r="U17" s="135" t="s">
        <v>53</v>
      </c>
      <c r="V17" s="63" t="s">
        <v>135</v>
      </c>
      <c r="W17" s="68">
        <f t="shared" si="0"/>
        <v>11</v>
      </c>
      <c r="X17" s="81"/>
      <c r="Y17" s="81"/>
      <c r="Z17" s="81"/>
      <c r="AA17" s="141">
        <f>2.8965/3</f>
        <v>0.96550000000000002</v>
      </c>
      <c r="AB17" s="79">
        <f t="shared" si="6"/>
        <v>3.0789462068965516</v>
      </c>
      <c r="AC17" s="81"/>
      <c r="AD17" s="107"/>
      <c r="AE17">
        <v>0</v>
      </c>
      <c r="AF17">
        <f t="shared" si="1"/>
        <v>0.72</v>
      </c>
      <c r="AG17">
        <f t="shared" si="7"/>
        <v>136.07999999999998</v>
      </c>
      <c r="AH17">
        <f t="shared" si="8"/>
        <v>17.167871080079362</v>
      </c>
      <c r="AI17">
        <f t="shared" si="9"/>
        <v>18.5</v>
      </c>
      <c r="AJ17">
        <v>20</v>
      </c>
      <c r="AK17">
        <v>454</v>
      </c>
      <c r="AL17">
        <f t="shared" si="10"/>
        <v>0.10619767376524133</v>
      </c>
      <c r="AM17">
        <f t="shared" si="11"/>
        <v>0.14066133688416832</v>
      </c>
      <c r="AN17">
        <f t="shared" si="12"/>
        <v>2.1382459370354042E-2</v>
      </c>
      <c r="AO17">
        <f t="shared" si="13"/>
        <v>1</v>
      </c>
      <c r="AP17">
        <f t="shared" si="14"/>
        <v>0.11252906950733466</v>
      </c>
      <c r="AQ17">
        <f t="shared" si="15"/>
        <v>4.9572277316006462E-3</v>
      </c>
      <c r="AR17">
        <f t="shared" si="16"/>
        <v>23.844265388999112</v>
      </c>
    </row>
    <row r="18" spans="1:44" ht="15" thickBot="1" x14ac:dyDescent="0.4">
      <c r="A18" s="229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69">
        <v>10</v>
      </c>
      <c r="H18" s="10" t="s">
        <v>37</v>
      </c>
      <c r="I18" s="69">
        <v>10</v>
      </c>
      <c r="J18" s="10" t="s">
        <v>37</v>
      </c>
      <c r="K18" s="69">
        <v>10</v>
      </c>
      <c r="L18" s="10">
        <f>'Files B'!L18</f>
        <v>77</v>
      </c>
      <c r="M18" s="32">
        <f t="shared" si="2"/>
        <v>8.0191036982761119</v>
      </c>
      <c r="N18" s="10">
        <f t="shared" si="3"/>
        <v>55.44</v>
      </c>
      <c r="O18" s="32">
        <f t="shared" si="3"/>
        <v>5.7737546627588001</v>
      </c>
      <c r="P18" s="11">
        <f t="shared" si="4"/>
        <v>1.7319752196089722</v>
      </c>
      <c r="Q18" s="37">
        <f t="shared" si="5"/>
        <v>1.7319752196089722</v>
      </c>
      <c r="R18" s="22">
        <f>K18/O18</f>
        <v>1.7319752196089722</v>
      </c>
      <c r="S18" s="28" t="s">
        <v>64</v>
      </c>
      <c r="T18" s="275"/>
      <c r="U18" s="136" t="s">
        <v>54</v>
      </c>
      <c r="V18" s="64" t="s">
        <v>135</v>
      </c>
      <c r="W18" s="69">
        <f t="shared" si="0"/>
        <v>10</v>
      </c>
      <c r="X18" s="79">
        <f>W18+W17/2</f>
        <v>15.5</v>
      </c>
      <c r="Y18" s="79">
        <f>O18+O17/2</f>
        <v>14.35769020279848</v>
      </c>
      <c r="Z18" s="80">
        <f>X18/Y18</f>
        <v>1.0795608333281121</v>
      </c>
      <c r="AA18" s="141">
        <v>0</v>
      </c>
      <c r="AB18" s="79">
        <f t="shared" si="6"/>
        <v>0</v>
      </c>
      <c r="AC18" s="79">
        <f>X18+AB18+AB17/2</f>
        <v>17.039473103448277</v>
      </c>
      <c r="AD18" s="108">
        <f>AC18/Y18</f>
        <v>1.1867837279374565</v>
      </c>
      <c r="AE18">
        <v>1</v>
      </c>
      <c r="AF18">
        <f t="shared" si="1"/>
        <v>0.72</v>
      </c>
      <c r="AG18">
        <f t="shared" si="7"/>
        <v>55.44</v>
      </c>
      <c r="AH18">
        <f t="shared" si="8"/>
        <v>5.7737546627588001</v>
      </c>
      <c r="AI18">
        <f t="shared" si="9"/>
        <v>21.5</v>
      </c>
      <c r="AJ18">
        <v>20</v>
      </c>
      <c r="AK18">
        <v>454</v>
      </c>
      <c r="AL18">
        <f t="shared" si="10"/>
        <v>3.2033947664017973E-2</v>
      </c>
      <c r="AM18">
        <f t="shared" si="11"/>
        <v>4.0705199899567918E-2</v>
      </c>
      <c r="AN18">
        <f t="shared" si="12"/>
        <v>8.2484100523656984E-2</v>
      </c>
      <c r="AO18">
        <f t="shared" si="13"/>
        <v>1</v>
      </c>
      <c r="AP18">
        <f t="shared" si="14"/>
        <v>3.2564159919654334E-2</v>
      </c>
      <c r="AQ18">
        <f t="shared" si="15"/>
        <v>1.4345444898526138E-3</v>
      </c>
      <c r="AR18">
        <f t="shared" si="16"/>
        <v>8.0191036982761119</v>
      </c>
    </row>
    <row r="19" spans="1:44" s="44" customFormat="1" ht="15" thickBot="1" x14ac:dyDescent="0.4">
      <c r="A19" s="43"/>
      <c r="B19" s="65"/>
      <c r="C19" s="57"/>
      <c r="D19" s="57"/>
      <c r="E19" s="57"/>
      <c r="F19" s="57"/>
      <c r="G19" s="70"/>
      <c r="H19" s="57"/>
      <c r="I19" s="70"/>
      <c r="J19" s="57"/>
      <c r="K19" s="57"/>
      <c r="L19" s="57">
        <f>'Files B'!L19</f>
        <v>0</v>
      </c>
      <c r="M19" s="58" t="e">
        <f t="shared" si="2"/>
        <v>#DIV/0!</v>
      </c>
      <c r="N19" s="57">
        <f t="shared" si="3"/>
        <v>0</v>
      </c>
      <c r="O19" s="58" t="e">
        <f t="shared" si="3"/>
        <v>#DIV/0!</v>
      </c>
      <c r="P19" s="59" t="e">
        <f t="shared" si="4"/>
        <v>#DIV/0!</v>
      </c>
      <c r="Q19" s="60" t="e">
        <f t="shared" si="5"/>
        <v>#DIV/0!</v>
      </c>
      <c r="R19" s="240"/>
      <c r="S19" s="241"/>
      <c r="T19" s="133"/>
      <c r="U19" s="137"/>
      <c r="V19" s="43"/>
      <c r="AA19" s="143"/>
      <c r="AD19" s="126"/>
      <c r="AF19" s="44">
        <f t="shared" si="1"/>
        <v>0.72</v>
      </c>
      <c r="AG19" s="44">
        <f t="shared" si="7"/>
        <v>0</v>
      </c>
      <c r="AH19" s="44" t="e">
        <f t="shared" si="8"/>
        <v>#DIV/0!</v>
      </c>
      <c r="AI19" s="44">
        <f t="shared" si="9"/>
        <v>-0.5</v>
      </c>
      <c r="AJ19" s="44">
        <v>20</v>
      </c>
      <c r="AK19" s="44">
        <v>454</v>
      </c>
      <c r="AL19" s="44" t="e">
        <f t="shared" si="10"/>
        <v>#DIV/0!</v>
      </c>
      <c r="AM19" s="44" t="e">
        <f t="shared" si="11"/>
        <v>#DIV/0!</v>
      </c>
      <c r="AN19" s="44" t="e">
        <f t="shared" si="12"/>
        <v>#DIV/0!</v>
      </c>
      <c r="AO19" s="44" t="e">
        <f t="shared" si="13"/>
        <v>#DIV/0!</v>
      </c>
      <c r="AP19" s="44" t="e">
        <f t="shared" si="14"/>
        <v>#DIV/0!</v>
      </c>
      <c r="AQ19" s="44" t="e">
        <f t="shared" si="15"/>
        <v>#DIV/0!</v>
      </c>
      <c r="AR19" s="44" t="e">
        <f t="shared" si="16"/>
        <v>#DIV/0!</v>
      </c>
    </row>
    <row r="20" spans="1:44" x14ac:dyDescent="0.35">
      <c r="A20" s="227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69">
        <v>7.48</v>
      </c>
      <c r="H20" s="10" t="s">
        <v>146</v>
      </c>
      <c r="I20" s="69">
        <v>7.48</v>
      </c>
      <c r="J20" s="10" t="s">
        <v>24</v>
      </c>
      <c r="K20" s="10" t="s">
        <v>24</v>
      </c>
      <c r="L20" s="10">
        <f>'Files B'!L20</f>
        <v>69</v>
      </c>
      <c r="M20" s="32">
        <f t="shared" si="2"/>
        <v>8.4011044868400813</v>
      </c>
      <c r="N20" s="10">
        <f t="shared" si="3"/>
        <v>49.68</v>
      </c>
      <c r="O20" s="32">
        <f t="shared" si="3"/>
        <v>6.048795230524858</v>
      </c>
      <c r="P20" s="11">
        <f t="shared" si="4"/>
        <v>1.2366098892309429</v>
      </c>
      <c r="Q20" s="37">
        <f t="shared" si="5"/>
        <v>1.2366098892309429</v>
      </c>
      <c r="R20" s="155"/>
      <c r="S20" s="156"/>
      <c r="T20" s="273" t="s">
        <v>47</v>
      </c>
      <c r="U20" s="136" t="s">
        <v>2</v>
      </c>
      <c r="V20" s="64" t="s">
        <v>134</v>
      </c>
      <c r="W20" s="69">
        <f t="shared" ref="W20:W28" si="17">IF(V20=0,G20,IF(V20="A",I20,K20))</f>
        <v>7.48</v>
      </c>
      <c r="X20" s="79">
        <f>W20+W21/2</f>
        <v>17.825000000000003</v>
      </c>
      <c r="Y20" s="79">
        <f>O20+O21/2</f>
        <v>12.103315927024219</v>
      </c>
      <c r="Z20" s="80">
        <f>X20/Y20</f>
        <v>1.4727369018105556</v>
      </c>
      <c r="AA20" s="141">
        <v>0</v>
      </c>
      <c r="AB20" s="79">
        <f t="shared" ref="AB20:AB28" si="18">AA20*$AB$1</f>
        <v>0</v>
      </c>
      <c r="AC20" s="79">
        <f>X20+AB20+AB21/2</f>
        <v>17.825000000000003</v>
      </c>
      <c r="AD20" s="108">
        <f>AC20/Y20</f>
        <v>1.4727369018105556</v>
      </c>
      <c r="AE20">
        <v>1</v>
      </c>
      <c r="AF20">
        <f t="shared" si="1"/>
        <v>0.72</v>
      </c>
      <c r="AG20">
        <f t="shared" si="7"/>
        <v>49.68</v>
      </c>
      <c r="AH20">
        <f t="shared" si="8"/>
        <v>6.048795230524858</v>
      </c>
      <c r="AI20">
        <f t="shared" si="9"/>
        <v>18.5</v>
      </c>
      <c r="AJ20">
        <v>20</v>
      </c>
      <c r="AK20">
        <v>454</v>
      </c>
      <c r="AL20">
        <f t="shared" si="10"/>
        <v>4.326330738579897E-2</v>
      </c>
      <c r="AM20">
        <f t="shared" si="11"/>
        <v>5.5302479947590133E-2</v>
      </c>
      <c r="AN20">
        <f t="shared" si="12"/>
        <v>5.9788301054797752E-2</v>
      </c>
      <c r="AO20">
        <f t="shared" si="13"/>
        <v>1</v>
      </c>
      <c r="AP20">
        <f t="shared" si="14"/>
        <v>4.4241983958072106E-2</v>
      </c>
      <c r="AQ20">
        <f t="shared" si="15"/>
        <v>1.9489860774481104E-3</v>
      </c>
      <c r="AR20">
        <f t="shared" si="16"/>
        <v>8.4011044868400813</v>
      </c>
    </row>
    <row r="21" spans="1:44" x14ac:dyDescent="0.35">
      <c r="A21" s="228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68">
        <v>20.69</v>
      </c>
      <c r="H21" s="39" t="s">
        <v>57</v>
      </c>
      <c r="I21" s="68">
        <v>20.69</v>
      </c>
      <c r="J21" s="16" t="s">
        <v>24</v>
      </c>
      <c r="K21" s="16" t="s">
        <v>24</v>
      </c>
      <c r="L21" s="16">
        <f>'Files B'!L21</f>
        <v>135</v>
      </c>
      <c r="M21" s="34">
        <f t="shared" si="2"/>
        <v>16.818113045831559</v>
      </c>
      <c r="N21" s="16">
        <f t="shared" si="3"/>
        <v>97.2</v>
      </c>
      <c r="O21" s="34">
        <f t="shared" si="3"/>
        <v>12.109041392998723</v>
      </c>
      <c r="P21" s="17">
        <f t="shared" si="4"/>
        <v>1.7086406205500848</v>
      </c>
      <c r="Q21" s="40">
        <f t="shared" si="5"/>
        <v>1.7086406205500848</v>
      </c>
      <c r="R21" s="157"/>
      <c r="S21" s="158"/>
      <c r="T21" s="274"/>
      <c r="U21" s="135" t="s">
        <v>3</v>
      </c>
      <c r="V21" s="63" t="s">
        <v>134</v>
      </c>
      <c r="W21" s="68">
        <f t="shared" si="17"/>
        <v>20.69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1"/>
        <v>0.72</v>
      </c>
      <c r="AG21">
        <f t="shared" si="7"/>
        <v>97.2</v>
      </c>
      <c r="AH21">
        <f t="shared" si="8"/>
        <v>12.109041392998723</v>
      </c>
      <c r="AI21">
        <f t="shared" si="9"/>
        <v>18.5</v>
      </c>
      <c r="AJ21">
        <v>20</v>
      </c>
      <c r="AK21">
        <v>454</v>
      </c>
      <c r="AL21">
        <f t="shared" si="10"/>
        <v>8.4645601406997992E-2</v>
      </c>
      <c r="AM21">
        <f t="shared" si="11"/>
        <v>0.11070965263321436</v>
      </c>
      <c r="AN21">
        <f t="shared" si="12"/>
        <v>2.8114226192142835E-2</v>
      </c>
      <c r="AO21">
        <f t="shared" si="13"/>
        <v>1</v>
      </c>
      <c r="AP21">
        <f t="shared" si="14"/>
        <v>8.8567722106571489E-2</v>
      </c>
      <c r="AQ21">
        <f t="shared" si="15"/>
        <v>3.9016617668093168E-3</v>
      </c>
      <c r="AR21">
        <f t="shared" si="16"/>
        <v>16.818113045831559</v>
      </c>
    </row>
    <row r="22" spans="1:44" x14ac:dyDescent="0.35">
      <c r="A22" s="228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69">
        <v>7.48</v>
      </c>
      <c r="H22" s="10" t="s">
        <v>146</v>
      </c>
      <c r="I22" s="69">
        <v>7.48</v>
      </c>
      <c r="J22" s="10" t="s">
        <v>24</v>
      </c>
      <c r="K22" s="10" t="s">
        <v>24</v>
      </c>
      <c r="L22" s="10">
        <f>'Files B'!L22</f>
        <v>15</v>
      </c>
      <c r="M22" s="32">
        <f t="shared" si="2"/>
        <v>1.794405205295335</v>
      </c>
      <c r="N22" s="10">
        <f t="shared" si="3"/>
        <v>10.799999999999999</v>
      </c>
      <c r="O22" s="32">
        <f t="shared" si="3"/>
        <v>1.2919717478126411</v>
      </c>
      <c r="P22" s="11">
        <f t="shared" si="4"/>
        <v>5.789600285504644</v>
      </c>
      <c r="Q22" s="37">
        <f t="shared" si="5"/>
        <v>5.789600285504644</v>
      </c>
      <c r="R22" s="157"/>
      <c r="S22" s="158"/>
      <c r="T22" s="274"/>
      <c r="U22" s="136" t="s">
        <v>4</v>
      </c>
      <c r="V22" s="64" t="s">
        <v>134</v>
      </c>
      <c r="W22" s="69">
        <f t="shared" si="17"/>
        <v>7.48</v>
      </c>
      <c r="X22" s="79">
        <f>W22+(W23+W21)/2</f>
        <v>27.525000000000002</v>
      </c>
      <c r="Y22" s="79">
        <f>O22+(O23+O21)/2</f>
        <v>15.863900695206592</v>
      </c>
      <c r="Z22" s="80">
        <f>X22/Y22</f>
        <v>1.7350713754982661</v>
      </c>
      <c r="AA22" s="141">
        <v>0</v>
      </c>
      <c r="AB22" s="79">
        <f t="shared" si="18"/>
        <v>0</v>
      </c>
      <c r="AC22" s="79">
        <f>X22+AB22+(AB21+AB23)/2</f>
        <v>27.525000000000002</v>
      </c>
      <c r="AD22" s="108">
        <f>AC22/Y22</f>
        <v>1.7350713754982661</v>
      </c>
      <c r="AE22">
        <v>1</v>
      </c>
      <c r="AF22">
        <f t="shared" si="1"/>
        <v>0.72</v>
      </c>
      <c r="AG22">
        <f t="shared" si="7"/>
        <v>10.799999999999999</v>
      </c>
      <c r="AH22">
        <f t="shared" si="8"/>
        <v>1.2919717478126411</v>
      </c>
      <c r="AI22">
        <f t="shared" si="9"/>
        <v>18.5</v>
      </c>
      <c r="AJ22">
        <v>20</v>
      </c>
      <c r="AK22">
        <v>454</v>
      </c>
      <c r="AL22">
        <f t="shared" si="10"/>
        <v>9.4050668229997761E-3</v>
      </c>
      <c r="AM22">
        <f t="shared" si="11"/>
        <v>1.1812144229266935E-2</v>
      </c>
      <c r="AN22">
        <f t="shared" si="12"/>
        <v>0.29280522046353402</v>
      </c>
      <c r="AO22">
        <f t="shared" si="13"/>
        <v>1</v>
      </c>
      <c r="AP22">
        <f t="shared" si="14"/>
        <v>9.4497153834135483E-3</v>
      </c>
      <c r="AQ22">
        <f t="shared" si="15"/>
        <v>4.1628702129575107E-4</v>
      </c>
      <c r="AR22">
        <f t="shared" si="16"/>
        <v>1.794405205295335</v>
      </c>
    </row>
    <row r="23" spans="1:44" x14ac:dyDescent="0.35">
      <c r="A23" s="228"/>
      <c r="B23" s="63" t="s">
        <v>5</v>
      </c>
      <c r="C23" s="16">
        <v>2.33</v>
      </c>
      <c r="D23" s="16">
        <v>22</v>
      </c>
      <c r="E23" s="200">
        <v>7.5</v>
      </c>
      <c r="F23" s="16" t="s">
        <v>58</v>
      </c>
      <c r="G23" s="68">
        <v>19.399999999999999</v>
      </c>
      <c r="H23" s="16" t="s">
        <v>58</v>
      </c>
      <c r="I23" s="68">
        <v>19.399999999999999</v>
      </c>
      <c r="J23" s="16" t="s">
        <v>24</v>
      </c>
      <c r="K23" s="16" t="s">
        <v>24</v>
      </c>
      <c r="L23" s="16">
        <f>'Files B'!L23</f>
        <v>138</v>
      </c>
      <c r="M23" s="34">
        <f t="shared" si="2"/>
        <v>23.659467363596082</v>
      </c>
      <c r="N23" s="16">
        <f t="shared" si="3"/>
        <v>99.36</v>
      </c>
      <c r="O23" s="34">
        <f t="shared" si="3"/>
        <v>17.03481650178918</v>
      </c>
      <c r="P23" s="17">
        <f t="shared" si="4"/>
        <v>1.1388440842883398</v>
      </c>
      <c r="Q23" s="40">
        <f t="shared" si="5"/>
        <v>1.1388440842883398</v>
      </c>
      <c r="R23" s="157"/>
      <c r="S23" s="27" t="s">
        <v>169</v>
      </c>
      <c r="T23" s="274"/>
      <c r="U23" s="135" t="s">
        <v>5</v>
      </c>
      <c r="V23" s="63" t="s">
        <v>134</v>
      </c>
      <c r="W23" s="68">
        <f t="shared" si="17"/>
        <v>19.399999999999999</v>
      </c>
      <c r="X23" s="81"/>
      <c r="Y23" s="81"/>
      <c r="Z23" s="81"/>
      <c r="AA23" s="141">
        <v>0</v>
      </c>
      <c r="AB23" s="79">
        <f t="shared" si="18"/>
        <v>0</v>
      </c>
      <c r="AC23" s="81"/>
      <c r="AD23" s="107"/>
      <c r="AE23">
        <v>0</v>
      </c>
      <c r="AF23">
        <f t="shared" si="1"/>
        <v>0.72</v>
      </c>
      <c r="AG23">
        <f t="shared" si="7"/>
        <v>99.36</v>
      </c>
      <c r="AH23">
        <f t="shared" si="8"/>
        <v>17.03481650178918</v>
      </c>
      <c r="AI23">
        <f t="shared" si="9"/>
        <v>14</v>
      </c>
      <c r="AJ23">
        <v>20</v>
      </c>
      <c r="AK23">
        <v>454</v>
      </c>
      <c r="AL23">
        <f t="shared" si="10"/>
        <v>0.15109047911009893</v>
      </c>
      <c r="AM23">
        <f t="shared" si="11"/>
        <v>0.20580545261865077</v>
      </c>
      <c r="AN23">
        <f t="shared" si="12"/>
        <v>1.3506352142114326E-2</v>
      </c>
      <c r="AO23">
        <f t="shared" si="13"/>
        <v>1</v>
      </c>
      <c r="AP23">
        <f t="shared" si="14"/>
        <v>0.16464436209492062</v>
      </c>
      <c r="AQ23">
        <f t="shared" si="15"/>
        <v>7.2530555988951813E-3</v>
      </c>
      <c r="AR23">
        <f t="shared" si="16"/>
        <v>23.659467363596082</v>
      </c>
    </row>
    <row r="24" spans="1:44" x14ac:dyDescent="0.35">
      <c r="A24" s="228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69">
        <v>10.46</v>
      </c>
      <c r="H24" s="10" t="s">
        <v>147</v>
      </c>
      <c r="I24" s="69">
        <v>10.46</v>
      </c>
      <c r="J24" s="10" t="s">
        <v>24</v>
      </c>
      <c r="K24" s="10" t="s">
        <v>24</v>
      </c>
      <c r="L24" s="10">
        <f>'Files B'!L24</f>
        <v>71</v>
      </c>
      <c r="M24" s="32">
        <f t="shared" si="2"/>
        <v>8.6504220483748444</v>
      </c>
      <c r="N24" s="10">
        <f t="shared" si="3"/>
        <v>51.12</v>
      </c>
      <c r="O24" s="32">
        <f t="shared" si="3"/>
        <v>6.228303874829888</v>
      </c>
      <c r="P24" s="11">
        <f t="shared" si="4"/>
        <v>1.6794299395492633</v>
      </c>
      <c r="Q24" s="37">
        <f t="shared" si="5"/>
        <v>1.6794299395492633</v>
      </c>
      <c r="R24" s="157"/>
      <c r="S24" s="158"/>
      <c r="T24" s="274"/>
      <c r="U24" s="136" t="s">
        <v>6</v>
      </c>
      <c r="V24" s="64" t="s">
        <v>134</v>
      </c>
      <c r="W24" s="69">
        <f t="shared" si="17"/>
        <v>10.46</v>
      </c>
      <c r="X24" s="79">
        <f>W24+(W25+W23)/2</f>
        <v>29.86</v>
      </c>
      <c r="Y24" s="79">
        <f>O24+(O25+O23)/2</f>
        <v>23.442775465671911</v>
      </c>
      <c r="Z24" s="80">
        <f>X24/Y24</f>
        <v>1.2737399649510384</v>
      </c>
      <c r="AA24" s="141">
        <v>0</v>
      </c>
      <c r="AB24" s="79">
        <f t="shared" si="18"/>
        <v>0</v>
      </c>
      <c r="AC24" s="79">
        <f>X24+AB24+(AB23+AB25)/2</f>
        <v>29.86</v>
      </c>
      <c r="AD24" s="108">
        <f>AC24/Y24</f>
        <v>1.2737399649510384</v>
      </c>
      <c r="AE24">
        <v>1</v>
      </c>
      <c r="AF24">
        <f t="shared" si="1"/>
        <v>0.72</v>
      </c>
      <c r="AG24">
        <f t="shared" si="7"/>
        <v>51.12</v>
      </c>
      <c r="AH24">
        <f t="shared" si="8"/>
        <v>6.228303874829888</v>
      </c>
      <c r="AI24">
        <f t="shared" si="9"/>
        <v>18.5</v>
      </c>
      <c r="AJ24">
        <v>20</v>
      </c>
      <c r="AK24">
        <v>454</v>
      </c>
      <c r="AL24">
        <f t="shared" si="10"/>
        <v>4.4517316295532273E-2</v>
      </c>
      <c r="AM24">
        <f t="shared" si="11"/>
        <v>5.694367837203021E-2</v>
      </c>
      <c r="AN24">
        <f t="shared" si="12"/>
        <v>5.7964241511295513E-2</v>
      </c>
      <c r="AO24">
        <f t="shared" si="13"/>
        <v>1</v>
      </c>
      <c r="AP24">
        <f t="shared" si="14"/>
        <v>4.5554942697624168E-2</v>
      </c>
      <c r="AQ24">
        <f t="shared" si="15"/>
        <v>2.006825669498862E-3</v>
      </c>
      <c r="AR24">
        <f t="shared" si="16"/>
        <v>8.6504220483748444</v>
      </c>
    </row>
    <row r="25" spans="1:44" x14ac:dyDescent="0.35">
      <c r="A25" s="228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68">
        <v>19.399999999999999</v>
      </c>
      <c r="H25" s="16" t="s">
        <v>58</v>
      </c>
      <c r="I25" s="68">
        <v>19.399999999999999</v>
      </c>
      <c r="J25" s="16" t="s">
        <v>24</v>
      </c>
      <c r="K25" s="16" t="s">
        <v>24</v>
      </c>
      <c r="L25" s="16">
        <f>'Files B'!L25</f>
        <v>190</v>
      </c>
      <c r="M25" s="34">
        <f t="shared" si="2"/>
        <v>24.158509277631754</v>
      </c>
      <c r="N25" s="16">
        <f t="shared" si="3"/>
        <v>136.79999999999998</v>
      </c>
      <c r="O25" s="34">
        <f t="shared" si="3"/>
        <v>17.394126679894864</v>
      </c>
      <c r="P25" s="17">
        <f t="shared" si="4"/>
        <v>1.1153190014663765</v>
      </c>
      <c r="Q25" s="40">
        <f t="shared" si="5"/>
        <v>1.1153190014663765</v>
      </c>
      <c r="R25" s="157"/>
      <c r="S25" s="158"/>
      <c r="T25" s="274"/>
      <c r="U25" s="135" t="s">
        <v>7</v>
      </c>
      <c r="V25" s="63" t="s">
        <v>134</v>
      </c>
      <c r="W25" s="68">
        <f t="shared" si="17"/>
        <v>19.399999999999999</v>
      </c>
      <c r="X25" s="81"/>
      <c r="Y25" s="81"/>
      <c r="Z25" s="81"/>
      <c r="AA25" s="141">
        <v>0</v>
      </c>
      <c r="AB25" s="79">
        <f t="shared" si="18"/>
        <v>0</v>
      </c>
      <c r="AC25" s="81"/>
      <c r="AD25" s="107"/>
      <c r="AE25">
        <v>0</v>
      </c>
      <c r="AF25">
        <f t="shared" si="1"/>
        <v>0.72</v>
      </c>
      <c r="AG25">
        <f t="shared" si="7"/>
        <v>136.79999999999998</v>
      </c>
      <c r="AH25">
        <f t="shared" si="8"/>
        <v>17.394126679894864</v>
      </c>
      <c r="AI25">
        <f t="shared" si="9"/>
        <v>18.5</v>
      </c>
      <c r="AJ25">
        <v>20</v>
      </c>
      <c r="AK25">
        <v>454</v>
      </c>
      <c r="AL25">
        <f t="shared" si="10"/>
        <v>0.11913084642466383</v>
      </c>
      <c r="AM25">
        <f t="shared" si="11"/>
        <v>0.15902974150395571</v>
      </c>
      <c r="AN25">
        <f t="shared" si="12"/>
        <v>1.8508461856884432E-2</v>
      </c>
      <c r="AO25">
        <f t="shared" si="13"/>
        <v>1</v>
      </c>
      <c r="AP25">
        <f t="shared" si="14"/>
        <v>0.12722379320316457</v>
      </c>
      <c r="AQ25">
        <f t="shared" si="15"/>
        <v>5.6045723878046065E-3</v>
      </c>
      <c r="AR25">
        <f t="shared" si="16"/>
        <v>24.158509277631754</v>
      </c>
    </row>
    <row r="26" spans="1:44" x14ac:dyDescent="0.35">
      <c r="A26" s="228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69">
        <v>10.46</v>
      </c>
      <c r="H26" s="10" t="s">
        <v>147</v>
      </c>
      <c r="I26" s="69">
        <v>10.46</v>
      </c>
      <c r="J26" s="10" t="s">
        <v>146</v>
      </c>
      <c r="K26" s="10">
        <v>7.48</v>
      </c>
      <c r="L26" s="10">
        <f>'Files B'!L26</f>
        <v>62</v>
      </c>
      <c r="M26" s="32">
        <f t="shared" si="2"/>
        <v>7.5311772942166835</v>
      </c>
      <c r="N26" s="10">
        <f t="shared" si="3"/>
        <v>44.64</v>
      </c>
      <c r="O26" s="32">
        <f t="shared" si="3"/>
        <v>5.4224476518360119</v>
      </c>
      <c r="P26" s="11">
        <f t="shared" si="4"/>
        <v>1.929018161467783</v>
      </c>
      <c r="Q26" s="37">
        <f t="shared" si="5"/>
        <v>1.929018161467783</v>
      </c>
      <c r="R26" s="26">
        <f>K26/O26</f>
        <v>1.3794508458679748</v>
      </c>
      <c r="S26" s="27" t="s">
        <v>145</v>
      </c>
      <c r="T26" s="274"/>
      <c r="U26" s="136" t="s">
        <v>8</v>
      </c>
      <c r="V26" s="64" t="s">
        <v>135</v>
      </c>
      <c r="W26" s="69">
        <f t="shared" si="17"/>
        <v>7.48</v>
      </c>
      <c r="X26" s="79">
        <f>W26+(W27+W25)/2</f>
        <v>26.88</v>
      </c>
      <c r="Y26" s="79">
        <f>O26+(O27+O25)/2</f>
        <v>21.842323948347477</v>
      </c>
      <c r="Z26" s="80">
        <f>X26/Y26</f>
        <v>1.2306382811446974</v>
      </c>
      <c r="AA26" s="141">
        <v>0</v>
      </c>
      <c r="AB26" s="79">
        <f t="shared" si="18"/>
        <v>0</v>
      </c>
      <c r="AC26" s="79">
        <f>X26+AB26+(AB25+AB27)/2</f>
        <v>26.88</v>
      </c>
      <c r="AD26" s="108">
        <f>AC26/Y26</f>
        <v>1.2306382811446974</v>
      </c>
      <c r="AE26">
        <v>1</v>
      </c>
      <c r="AF26">
        <f t="shared" si="1"/>
        <v>0.72</v>
      </c>
      <c r="AG26">
        <f t="shared" si="7"/>
        <v>44.64</v>
      </c>
      <c r="AH26">
        <f t="shared" si="8"/>
        <v>5.4224476518360119</v>
      </c>
      <c r="AI26">
        <f t="shared" si="9"/>
        <v>18.5</v>
      </c>
      <c r="AJ26">
        <v>20</v>
      </c>
      <c r="AK26">
        <v>454</v>
      </c>
      <c r="AL26">
        <f t="shared" si="10"/>
        <v>3.8874276201732408E-2</v>
      </c>
      <c r="AM26">
        <f t="shared" si="11"/>
        <v>4.9575955393434262E-2</v>
      </c>
      <c r="AN26">
        <f t="shared" si="12"/>
        <v>6.7098740301100329E-2</v>
      </c>
      <c r="AO26">
        <f t="shared" si="13"/>
        <v>1</v>
      </c>
      <c r="AP26">
        <f t="shared" si="14"/>
        <v>3.966076431474741E-2</v>
      </c>
      <c r="AQ26">
        <f t="shared" si="15"/>
        <v>1.747170234129842E-3</v>
      </c>
      <c r="AR26">
        <f t="shared" si="16"/>
        <v>7.5311772942166835</v>
      </c>
    </row>
    <row r="27" spans="1:44" x14ac:dyDescent="0.35">
      <c r="A27" s="228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68">
        <v>19.399999999999999</v>
      </c>
      <c r="H27" s="16" t="s">
        <v>58</v>
      </c>
      <c r="I27" s="68">
        <v>19.399999999999999</v>
      </c>
      <c r="J27" s="16" t="s">
        <v>24</v>
      </c>
      <c r="K27" s="16" t="s">
        <v>24</v>
      </c>
      <c r="L27" s="16">
        <f>'Files B'!L27</f>
        <v>170</v>
      </c>
      <c r="M27" s="34">
        <f t="shared" si="2"/>
        <v>21.452258212677869</v>
      </c>
      <c r="N27" s="16">
        <f t="shared" si="3"/>
        <v>122.39999999999999</v>
      </c>
      <c r="O27" s="34">
        <f t="shared" si="3"/>
        <v>15.445625913128065</v>
      </c>
      <c r="P27" s="17">
        <f t="shared" si="4"/>
        <v>1.2560190250050598</v>
      </c>
      <c r="Q27" s="40">
        <f t="shared" si="5"/>
        <v>1.2560190250050598</v>
      </c>
      <c r="R27" s="157"/>
      <c r="S27" s="158"/>
      <c r="T27" s="274"/>
      <c r="U27" s="135" t="s">
        <v>9</v>
      </c>
      <c r="V27" s="63" t="s">
        <v>134</v>
      </c>
      <c r="W27" s="68">
        <f t="shared" si="17"/>
        <v>19.399999999999999</v>
      </c>
      <c r="X27" s="81"/>
      <c r="Y27" s="81"/>
      <c r="Z27" s="81"/>
      <c r="AA27" s="141">
        <v>0</v>
      </c>
      <c r="AB27" s="79">
        <f t="shared" si="18"/>
        <v>0</v>
      </c>
      <c r="AC27" s="81"/>
      <c r="AD27" s="107"/>
      <c r="AE27">
        <v>0</v>
      </c>
      <c r="AF27">
        <f t="shared" si="1"/>
        <v>0.72</v>
      </c>
      <c r="AG27">
        <f t="shared" si="7"/>
        <v>122.39999999999999</v>
      </c>
      <c r="AH27">
        <f t="shared" si="8"/>
        <v>15.445625913128065</v>
      </c>
      <c r="AI27">
        <f t="shared" si="9"/>
        <v>18.5</v>
      </c>
      <c r="AJ27">
        <v>20</v>
      </c>
      <c r="AK27">
        <v>454</v>
      </c>
      <c r="AL27">
        <f t="shared" si="10"/>
        <v>0.1065907573273308</v>
      </c>
      <c r="AM27">
        <f t="shared" si="11"/>
        <v>0.14121513206930392</v>
      </c>
      <c r="AN27">
        <f t="shared" si="12"/>
        <v>2.1284879274002386E-2</v>
      </c>
      <c r="AO27">
        <f t="shared" si="13"/>
        <v>1</v>
      </c>
      <c r="AP27">
        <f t="shared" si="14"/>
        <v>0.11297210565544313</v>
      </c>
      <c r="AQ27">
        <f t="shared" si="15"/>
        <v>4.9767447425305344E-3</v>
      </c>
      <c r="AR27">
        <f t="shared" si="16"/>
        <v>21.452258212677869</v>
      </c>
    </row>
    <row r="28" spans="1:44" x14ac:dyDescent="0.35">
      <c r="A28" s="228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69">
        <v>10.46</v>
      </c>
      <c r="H28" s="10" t="s">
        <v>147</v>
      </c>
      <c r="I28" s="69">
        <v>10.46</v>
      </c>
      <c r="J28" s="10" t="s">
        <v>24</v>
      </c>
      <c r="K28" s="10" t="s">
        <v>24</v>
      </c>
      <c r="L28" s="10">
        <f>'Files B'!L28</f>
        <v>54</v>
      </c>
      <c r="M28" s="32">
        <f t="shared" si="2"/>
        <v>6.5420288344960795</v>
      </c>
      <c r="N28" s="10">
        <f t="shared" si="3"/>
        <v>38.879999999999995</v>
      </c>
      <c r="O28" s="32">
        <f t="shared" si="3"/>
        <v>4.7102607608371772</v>
      </c>
      <c r="P28" s="11">
        <f t="shared" si="4"/>
        <v>2.2206838498132098</v>
      </c>
      <c r="Q28" s="37">
        <f t="shared" si="5"/>
        <v>2.2206838498132098</v>
      </c>
      <c r="R28" s="159"/>
      <c r="S28" s="160"/>
      <c r="T28" s="274"/>
      <c r="U28" s="136" t="s">
        <v>10</v>
      </c>
      <c r="V28" s="64" t="s">
        <v>134</v>
      </c>
      <c r="W28" s="69">
        <f t="shared" si="17"/>
        <v>10.46</v>
      </c>
      <c r="X28" s="79">
        <f>W28+W27/2</f>
        <v>20.16</v>
      </c>
      <c r="Y28" s="79">
        <f>O28+O27/2</f>
        <v>12.433073717401211</v>
      </c>
      <c r="Z28" s="80">
        <f>X28/Y28</f>
        <v>1.6214815787494494</v>
      </c>
      <c r="AA28" s="141">
        <v>0</v>
      </c>
      <c r="AB28" s="79">
        <f t="shared" si="18"/>
        <v>0</v>
      </c>
      <c r="AC28" s="79">
        <f>X28+AB28+AB27/2</f>
        <v>20.16</v>
      </c>
      <c r="AD28" s="108">
        <f>AC28/Y28</f>
        <v>1.6214815787494494</v>
      </c>
      <c r="AE28">
        <v>1</v>
      </c>
      <c r="AF28">
        <f t="shared" si="1"/>
        <v>0.72</v>
      </c>
      <c r="AG28">
        <f t="shared" si="7"/>
        <v>38.879999999999995</v>
      </c>
      <c r="AH28">
        <f t="shared" si="8"/>
        <v>4.7102607608371772</v>
      </c>
      <c r="AI28">
        <f t="shared" si="9"/>
        <v>18.5</v>
      </c>
      <c r="AJ28">
        <v>20</v>
      </c>
      <c r="AK28">
        <v>454</v>
      </c>
      <c r="AL28">
        <f t="shared" si="10"/>
        <v>3.3858240562799194E-2</v>
      </c>
      <c r="AM28">
        <f t="shared" si="11"/>
        <v>4.306462549097001E-2</v>
      </c>
      <c r="AN28">
        <f t="shared" si="12"/>
        <v>7.7773201847160994E-2</v>
      </c>
      <c r="AO28">
        <f t="shared" si="13"/>
        <v>1</v>
      </c>
      <c r="AP28">
        <f t="shared" si="14"/>
        <v>3.4451700392776008E-2</v>
      </c>
      <c r="AQ28">
        <f t="shared" si="15"/>
        <v>1.5176960525451987E-3</v>
      </c>
      <c r="AR28">
        <f t="shared" si="16"/>
        <v>6.5420288344960795</v>
      </c>
    </row>
    <row r="29" spans="1:44" s="44" customFormat="1" ht="15" thickBot="1" x14ac:dyDescent="0.4">
      <c r="A29" s="43"/>
      <c r="B29" s="65"/>
      <c r="C29" s="57"/>
      <c r="D29" s="57"/>
      <c r="E29" s="57"/>
      <c r="F29" s="57"/>
      <c r="G29" s="70"/>
      <c r="H29" s="57"/>
      <c r="I29" s="70"/>
      <c r="J29" s="57"/>
      <c r="K29" s="57"/>
      <c r="L29" s="57">
        <f>'Files B'!L29</f>
        <v>0</v>
      </c>
      <c r="M29" s="58" t="e">
        <f t="shared" si="2"/>
        <v>#DIV/0!</v>
      </c>
      <c r="N29" s="57">
        <f t="shared" si="3"/>
        <v>0</v>
      </c>
      <c r="O29" s="58" t="e">
        <f t="shared" si="3"/>
        <v>#DIV/0!</v>
      </c>
      <c r="P29" s="59" t="e">
        <f t="shared" si="4"/>
        <v>#DIV/0!</v>
      </c>
      <c r="Q29" s="60" t="e">
        <f t="shared" si="5"/>
        <v>#DIV/0!</v>
      </c>
      <c r="R29" s="50"/>
      <c r="S29" s="51"/>
      <c r="T29" s="133"/>
      <c r="U29" s="137"/>
      <c r="V29" s="43"/>
      <c r="AA29" s="143"/>
      <c r="AD29" s="126"/>
      <c r="AF29" s="44">
        <f t="shared" si="1"/>
        <v>0.72</v>
      </c>
      <c r="AG29" s="44">
        <f t="shared" si="7"/>
        <v>0</v>
      </c>
      <c r="AH29" s="44" t="e">
        <f t="shared" si="8"/>
        <v>#DIV/0!</v>
      </c>
      <c r="AI29" s="44">
        <f t="shared" si="9"/>
        <v>-0.5</v>
      </c>
      <c r="AJ29" s="44">
        <v>20</v>
      </c>
      <c r="AK29" s="44">
        <v>454</v>
      </c>
      <c r="AL29" s="44" t="e">
        <f t="shared" si="10"/>
        <v>#DIV/0!</v>
      </c>
      <c r="AM29" s="44" t="e">
        <f t="shared" si="11"/>
        <v>#DIV/0!</v>
      </c>
      <c r="AN29" s="44" t="e">
        <f t="shared" si="12"/>
        <v>#DIV/0!</v>
      </c>
      <c r="AO29" s="44" t="e">
        <f t="shared" si="13"/>
        <v>#DIV/0!</v>
      </c>
      <c r="AP29" s="44" t="e">
        <f t="shared" si="14"/>
        <v>#DIV/0!</v>
      </c>
      <c r="AQ29" s="44" t="e">
        <f t="shared" si="15"/>
        <v>#DIV/0!</v>
      </c>
      <c r="AR29" s="44" t="e">
        <f t="shared" si="16"/>
        <v>#DIV/0!</v>
      </c>
    </row>
    <row r="30" spans="1:44" x14ac:dyDescent="0.35">
      <c r="A30" s="227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69">
        <v>5.9</v>
      </c>
      <c r="H30" s="10" t="s">
        <v>23</v>
      </c>
      <c r="I30" s="69">
        <v>5.9</v>
      </c>
      <c r="J30" s="10" t="s">
        <v>60</v>
      </c>
      <c r="K30" s="69">
        <v>5.9</v>
      </c>
      <c r="L30" s="10">
        <f>'Files B'!L30</f>
        <v>42</v>
      </c>
      <c r="M30" s="32">
        <f t="shared" si="2"/>
        <v>4.3456242312266733</v>
      </c>
      <c r="N30" s="10">
        <f t="shared" si="3"/>
        <v>30.24</v>
      </c>
      <c r="O30" s="32">
        <f t="shared" si="3"/>
        <v>3.1288494464832048</v>
      </c>
      <c r="P30" s="11">
        <f t="shared" si="4"/>
        <v>1.8856771797158667</v>
      </c>
      <c r="Q30" s="37">
        <f t="shared" si="5"/>
        <v>1.8856771797158667</v>
      </c>
      <c r="R30" s="24">
        <f>K30/O30</f>
        <v>1.8856771797158667</v>
      </c>
      <c r="S30" s="25" t="s">
        <v>65</v>
      </c>
      <c r="T30" s="273" t="s">
        <v>49</v>
      </c>
      <c r="U30" s="136" t="s">
        <v>2</v>
      </c>
      <c r="V30" s="64" t="s">
        <v>135</v>
      </c>
      <c r="W30" s="69">
        <f t="shared" ref="W30:W38" si="19">IF(V30=0,G30,IF(V30="A",I30,K30))</f>
        <v>5.9</v>
      </c>
      <c r="X30" s="79">
        <f>W30+W31/2</f>
        <v>16.245000000000001</v>
      </c>
      <c r="Y30" s="79">
        <f>O30+O31/2</f>
        <v>5.5283863766946739</v>
      </c>
      <c r="Z30" s="80">
        <f>X30/Y30</f>
        <v>2.9384704492583973</v>
      </c>
      <c r="AA30" s="141">
        <v>0</v>
      </c>
      <c r="AB30" s="79">
        <f t="shared" ref="AB30:AB38" si="20">AA30*$AB$1</f>
        <v>0</v>
      </c>
      <c r="AC30" s="79">
        <f>X30+AB30+AB31/2</f>
        <v>16.245000000000001</v>
      </c>
      <c r="AD30" s="108">
        <f>AC30/Y30</f>
        <v>2.9384704492583973</v>
      </c>
      <c r="AE30">
        <v>1</v>
      </c>
      <c r="AF30">
        <f t="shared" si="1"/>
        <v>0.72</v>
      </c>
      <c r="AG30">
        <f t="shared" si="7"/>
        <v>30.24</v>
      </c>
      <c r="AH30">
        <f t="shared" si="8"/>
        <v>3.1288494464832048</v>
      </c>
      <c r="AI30">
        <f t="shared" si="9"/>
        <v>21.5</v>
      </c>
      <c r="AJ30">
        <v>20</v>
      </c>
      <c r="AK30">
        <v>454</v>
      </c>
      <c r="AL30">
        <f t="shared" si="10"/>
        <v>1.949783782905503E-2</v>
      </c>
      <c r="AM30">
        <f t="shared" si="11"/>
        <v>2.4614649677823508E-2</v>
      </c>
      <c r="AN30">
        <f t="shared" si="12"/>
        <v>0.13869174539596696</v>
      </c>
      <c r="AO30">
        <f t="shared" si="13"/>
        <v>1</v>
      </c>
      <c r="AP30">
        <f t="shared" si="14"/>
        <v>1.9691719742258806E-2</v>
      </c>
      <c r="AQ30">
        <f t="shared" si="15"/>
        <v>8.674766406281413E-4</v>
      </c>
      <c r="AR30">
        <f t="shared" si="16"/>
        <v>4.3456242312266733</v>
      </c>
    </row>
    <row r="31" spans="1:44" x14ac:dyDescent="0.35">
      <c r="A31" s="228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68">
        <v>20.69</v>
      </c>
      <c r="H31" s="39" t="s">
        <v>57</v>
      </c>
      <c r="I31" s="68">
        <v>20.69</v>
      </c>
      <c r="J31" s="16" t="s">
        <v>24</v>
      </c>
      <c r="K31" s="16" t="s">
        <v>24</v>
      </c>
      <c r="L31" s="16">
        <f>'Files B'!L31</f>
        <v>55</v>
      </c>
      <c r="M31" s="34">
        <f t="shared" si="2"/>
        <v>6.6653803616985252</v>
      </c>
      <c r="N31" s="16">
        <f t="shared" si="3"/>
        <v>39.6</v>
      </c>
      <c r="O31" s="34">
        <f t="shared" si="3"/>
        <v>4.7990738604229382</v>
      </c>
      <c r="P31" s="17">
        <f t="shared" si="4"/>
        <v>4.3112485037220516</v>
      </c>
      <c r="Q31" s="40">
        <f t="shared" si="5"/>
        <v>4.3112485037220516</v>
      </c>
      <c r="R31" s="201"/>
      <c r="S31" s="202"/>
      <c r="T31" s="274"/>
      <c r="U31" s="135" t="s">
        <v>3</v>
      </c>
      <c r="V31" s="63" t="s">
        <v>134</v>
      </c>
      <c r="W31" s="68">
        <f t="shared" si="19"/>
        <v>20.69</v>
      </c>
      <c r="X31" s="81"/>
      <c r="Y31" s="81"/>
      <c r="Z31" s="81"/>
      <c r="AA31" s="141">
        <v>0</v>
      </c>
      <c r="AB31" s="79">
        <f t="shared" si="20"/>
        <v>0</v>
      </c>
      <c r="AC31" s="81"/>
      <c r="AD31" s="107"/>
      <c r="AE31">
        <v>0</v>
      </c>
      <c r="AF31">
        <f t="shared" si="1"/>
        <v>0.72</v>
      </c>
      <c r="AG31">
        <f t="shared" si="7"/>
        <v>39.6</v>
      </c>
      <c r="AH31">
        <f t="shared" si="8"/>
        <v>4.7990738604229382</v>
      </c>
      <c r="AI31">
        <f t="shared" si="9"/>
        <v>18.5</v>
      </c>
      <c r="AJ31">
        <v>20</v>
      </c>
      <c r="AK31">
        <v>454</v>
      </c>
      <c r="AL31">
        <f t="shared" si="10"/>
        <v>3.4485245017665846E-2</v>
      </c>
      <c r="AM31">
        <f t="shared" si="11"/>
        <v>4.3876619362764324E-2</v>
      </c>
      <c r="AN31">
        <f t="shared" si="12"/>
        <v>7.6269135608707767E-2</v>
      </c>
      <c r="AO31">
        <f t="shared" si="13"/>
        <v>1</v>
      </c>
      <c r="AP31">
        <f t="shared" si="14"/>
        <v>3.5101295490211459E-2</v>
      </c>
      <c r="AQ31">
        <f t="shared" si="15"/>
        <v>1.5463125766612979E-3</v>
      </c>
      <c r="AR31">
        <f t="shared" si="16"/>
        <v>6.6653803616985252</v>
      </c>
    </row>
    <row r="32" spans="1:44" x14ac:dyDescent="0.35">
      <c r="A32" s="228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69">
        <v>5.9</v>
      </c>
      <c r="H32" s="10" t="s">
        <v>23</v>
      </c>
      <c r="I32" s="69">
        <v>5.9</v>
      </c>
      <c r="J32" s="10" t="s">
        <v>24</v>
      </c>
      <c r="K32" s="10" t="s">
        <v>24</v>
      </c>
      <c r="L32" s="10">
        <f>'Files B'!L32</f>
        <v>5</v>
      </c>
      <c r="M32" s="32">
        <f t="shared" si="2"/>
        <v>0.51283848342620841</v>
      </c>
      <c r="N32" s="10">
        <f t="shared" si="3"/>
        <v>3.5999999999999996</v>
      </c>
      <c r="O32" s="32">
        <f t="shared" si="3"/>
        <v>0.36924370806687007</v>
      </c>
      <c r="P32" s="11">
        <f t="shared" si="4"/>
        <v>15.978606733446382</v>
      </c>
      <c r="Q32" s="37">
        <f t="shared" si="5"/>
        <v>15.978606733446382</v>
      </c>
      <c r="R32" s="203"/>
      <c r="S32" s="204"/>
      <c r="T32" s="274"/>
      <c r="U32" s="136" t="s">
        <v>4</v>
      </c>
      <c r="V32" s="64" t="s">
        <v>134</v>
      </c>
      <c r="W32" s="69">
        <f t="shared" si="19"/>
        <v>5.9</v>
      </c>
      <c r="X32" s="79">
        <f>W32+(W33+W31)/2</f>
        <v>25.945</v>
      </c>
      <c r="Y32" s="79">
        <f>O32+(O33+O31)/2</f>
        <v>5.6552121123507924</v>
      </c>
      <c r="Z32" s="80">
        <f>X32/Y32</f>
        <v>4.5878031600860725</v>
      </c>
      <c r="AA32" s="141">
        <v>0</v>
      </c>
      <c r="AB32" s="79">
        <f t="shared" si="20"/>
        <v>0</v>
      </c>
      <c r="AC32" s="79">
        <f>X32+AB32+(AB31+AB33)/2</f>
        <v>25.945</v>
      </c>
      <c r="AD32" s="108">
        <f>AC32/Y32</f>
        <v>4.5878031600860725</v>
      </c>
      <c r="AE32">
        <v>1</v>
      </c>
      <c r="AF32">
        <f t="shared" si="1"/>
        <v>0.72</v>
      </c>
      <c r="AG32">
        <f t="shared" si="7"/>
        <v>3.5999999999999996</v>
      </c>
      <c r="AH32">
        <f t="shared" si="8"/>
        <v>0.36924370806687007</v>
      </c>
      <c r="AI32">
        <f t="shared" si="9"/>
        <v>21.5</v>
      </c>
      <c r="AJ32">
        <v>20</v>
      </c>
      <c r="AK32">
        <v>454</v>
      </c>
      <c r="AL32">
        <f t="shared" si="10"/>
        <v>2.3211711701255988E-3</v>
      </c>
      <c r="AM32">
        <f t="shared" si="11"/>
        <v>2.9048391989656974E-3</v>
      </c>
      <c r="AN32">
        <f t="shared" si="12"/>
        <v>1.201385971397734</v>
      </c>
      <c r="AO32">
        <f t="shared" si="13"/>
        <v>1</v>
      </c>
      <c r="AP32">
        <f t="shared" si="14"/>
        <v>2.3238713591725579E-3</v>
      </c>
      <c r="AQ32">
        <f t="shared" si="15"/>
        <v>1.0237318762874706E-4</v>
      </c>
      <c r="AR32">
        <f t="shared" si="16"/>
        <v>0.51283848342620841</v>
      </c>
    </row>
    <row r="33" spans="1:45" x14ac:dyDescent="0.35">
      <c r="A33" s="228"/>
      <c r="B33" s="63" t="s">
        <v>5</v>
      </c>
      <c r="C33" s="16">
        <v>2.33</v>
      </c>
      <c r="D33" s="16">
        <v>25</v>
      </c>
      <c r="E33" s="200">
        <v>9</v>
      </c>
      <c r="F33" s="16" t="s">
        <v>58</v>
      </c>
      <c r="G33" s="68">
        <v>19.399999999999999</v>
      </c>
      <c r="H33" s="16" t="s">
        <v>58</v>
      </c>
      <c r="I33" s="68">
        <v>19.399999999999999</v>
      </c>
      <c r="J33" s="16" t="s">
        <v>24</v>
      </c>
      <c r="K33" s="16" t="s">
        <v>24</v>
      </c>
      <c r="L33" s="16">
        <f>'Files B'!L33</f>
        <v>55</v>
      </c>
      <c r="M33" s="34">
        <f t="shared" si="2"/>
        <v>8.0178652057568165</v>
      </c>
      <c r="N33" s="16">
        <f t="shared" si="3"/>
        <v>39.6</v>
      </c>
      <c r="O33" s="34">
        <f t="shared" si="3"/>
        <v>5.7728629481449074</v>
      </c>
      <c r="P33" s="17">
        <f t="shared" si="4"/>
        <v>3.3605509388082964</v>
      </c>
      <c r="Q33" s="40">
        <f t="shared" si="5"/>
        <v>3.3605509388082964</v>
      </c>
      <c r="R33" s="205"/>
      <c r="S33" s="27" t="s">
        <v>171</v>
      </c>
      <c r="T33" s="274"/>
      <c r="U33" s="135" t="s">
        <v>5</v>
      </c>
      <c r="V33" s="63" t="s">
        <v>134</v>
      </c>
      <c r="W33" s="68">
        <f t="shared" si="19"/>
        <v>19.399999999999999</v>
      </c>
      <c r="X33" s="81"/>
      <c r="Y33" s="81"/>
      <c r="Z33" s="81"/>
      <c r="AA33" s="141">
        <v>0</v>
      </c>
      <c r="AB33" s="79">
        <f t="shared" si="20"/>
        <v>0</v>
      </c>
      <c r="AC33" s="81"/>
      <c r="AD33" s="107"/>
      <c r="AE33">
        <v>0</v>
      </c>
      <c r="AF33">
        <f t="shared" si="1"/>
        <v>0.72</v>
      </c>
      <c r="AG33">
        <f t="shared" si="7"/>
        <v>39.6</v>
      </c>
      <c r="AH33">
        <f t="shared" si="8"/>
        <v>5.7728629481449074</v>
      </c>
      <c r="AI33">
        <f t="shared" si="9"/>
        <v>15.5</v>
      </c>
      <c r="AJ33">
        <v>20</v>
      </c>
      <c r="AK33">
        <v>454</v>
      </c>
      <c r="AL33">
        <f t="shared" si="10"/>
        <v>4.9126223131305456E-2</v>
      </c>
      <c r="AM33">
        <f t="shared" si="11"/>
        <v>6.2995133660071895E-2</v>
      </c>
      <c r="AN33">
        <f t="shared" si="12"/>
        <v>5.2059847192107787E-2</v>
      </c>
      <c r="AO33">
        <f t="shared" si="13"/>
        <v>1</v>
      </c>
      <c r="AP33">
        <f t="shared" si="14"/>
        <v>5.0396106928057516E-2</v>
      </c>
      <c r="AQ33">
        <f t="shared" si="15"/>
        <v>2.2200928162139878E-3</v>
      </c>
      <c r="AR33">
        <f t="shared" si="16"/>
        <v>8.0178652057568165</v>
      </c>
    </row>
    <row r="34" spans="1:45" x14ac:dyDescent="0.35">
      <c r="A34" s="228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69">
        <v>9</v>
      </c>
      <c r="H34" s="10" t="s">
        <v>29</v>
      </c>
      <c r="I34" s="69">
        <v>9</v>
      </c>
      <c r="J34" s="10" t="s">
        <v>66</v>
      </c>
      <c r="K34" s="69">
        <v>9</v>
      </c>
      <c r="L34" s="10">
        <f>'Files B'!L34</f>
        <v>48</v>
      </c>
      <c r="M34" s="32">
        <f t="shared" si="2"/>
        <v>4.9735741747263607</v>
      </c>
      <c r="N34" s="10">
        <f t="shared" si="3"/>
        <v>34.56</v>
      </c>
      <c r="O34" s="32">
        <f t="shared" si="3"/>
        <v>3.5809734058029794</v>
      </c>
      <c r="P34" s="11">
        <f t="shared" si="4"/>
        <v>2.5132831160978379</v>
      </c>
      <c r="Q34" s="37">
        <f t="shared" si="5"/>
        <v>2.5132831160978379</v>
      </c>
      <c r="R34" s="26">
        <f>K34/O34</f>
        <v>2.5132831160978379</v>
      </c>
      <c r="S34" s="27" t="s">
        <v>61</v>
      </c>
      <c r="T34" s="274"/>
      <c r="U34" s="136" t="s">
        <v>6</v>
      </c>
      <c r="V34" s="64" t="s">
        <v>135</v>
      </c>
      <c r="W34" s="69">
        <f t="shared" si="19"/>
        <v>9</v>
      </c>
      <c r="X34" s="79">
        <f>W34+(W35+W33)/2</f>
        <v>28.4</v>
      </c>
      <c r="Y34" s="79">
        <f>O34+(O35+O33)/2</f>
        <v>10.440462703037841</v>
      </c>
      <c r="Z34" s="80">
        <f>X34/Y34</f>
        <v>2.7201859541853932</v>
      </c>
      <c r="AA34" s="141">
        <v>0</v>
      </c>
      <c r="AB34" s="79">
        <f t="shared" si="20"/>
        <v>0</v>
      </c>
      <c r="AC34" s="79">
        <f>X34+AB34+(AB33+AB35)/2</f>
        <v>28.4</v>
      </c>
      <c r="AD34" s="108">
        <f>AC34/Y34</f>
        <v>2.7201859541853932</v>
      </c>
      <c r="AE34">
        <v>1</v>
      </c>
      <c r="AF34">
        <f t="shared" si="1"/>
        <v>0.72</v>
      </c>
      <c r="AG34">
        <f t="shared" si="7"/>
        <v>34.56</v>
      </c>
      <c r="AH34">
        <f t="shared" si="8"/>
        <v>3.5809734058029794</v>
      </c>
      <c r="AI34">
        <f t="shared" si="9"/>
        <v>21.5</v>
      </c>
      <c r="AJ34">
        <v>20</v>
      </c>
      <c r="AK34">
        <v>454</v>
      </c>
      <c r="AL34">
        <f t="shared" si="10"/>
        <v>2.2283243233205748E-2</v>
      </c>
      <c r="AM34">
        <f t="shared" si="11"/>
        <v>2.8171507577175459E-2</v>
      </c>
      <c r="AN34">
        <f t="shared" si="12"/>
        <v>0.12073900248901477</v>
      </c>
      <c r="AO34">
        <f t="shared" si="13"/>
        <v>1</v>
      </c>
      <c r="AP34">
        <f t="shared" si="14"/>
        <v>2.2537206061740367E-2</v>
      </c>
      <c r="AQ34">
        <f t="shared" si="15"/>
        <v>9.9282846086961966E-4</v>
      </c>
      <c r="AR34">
        <f t="shared" si="16"/>
        <v>4.9735741747263607</v>
      </c>
    </row>
    <row r="35" spans="1:45" x14ac:dyDescent="0.35">
      <c r="A35" s="228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68">
        <v>19.399999999999999</v>
      </c>
      <c r="H35" s="16" t="s">
        <v>58</v>
      </c>
      <c r="I35" s="68">
        <v>19.399999999999999</v>
      </c>
      <c r="J35" s="16" t="s">
        <v>67</v>
      </c>
      <c r="K35" s="68">
        <v>19.399999999999999</v>
      </c>
      <c r="L35" s="16">
        <f>'Files B'!L35</f>
        <v>90</v>
      </c>
      <c r="M35" s="34">
        <f t="shared" si="2"/>
        <v>11.036271731006691</v>
      </c>
      <c r="N35" s="16">
        <f t="shared" si="3"/>
        <v>64.8</v>
      </c>
      <c r="O35" s="34">
        <f t="shared" si="3"/>
        <v>7.9461156463248175</v>
      </c>
      <c r="P35" s="17">
        <f t="shared" si="4"/>
        <v>2.4414444570754203</v>
      </c>
      <c r="Q35" s="40">
        <f t="shared" si="5"/>
        <v>2.4414444570754203</v>
      </c>
      <c r="R35" s="47">
        <f>K35/O35</f>
        <v>2.4414444570754203</v>
      </c>
      <c r="S35" s="48" t="s">
        <v>68</v>
      </c>
      <c r="T35" s="274"/>
      <c r="U35" s="135" t="s">
        <v>7</v>
      </c>
      <c r="V35" s="63" t="s">
        <v>135</v>
      </c>
      <c r="W35" s="68">
        <f t="shared" si="19"/>
        <v>19.399999999999999</v>
      </c>
      <c r="X35" s="81"/>
      <c r="Y35" s="81"/>
      <c r="Z35" s="81"/>
      <c r="AA35" s="141">
        <v>0</v>
      </c>
      <c r="AB35" s="79">
        <f t="shared" si="20"/>
        <v>0</v>
      </c>
      <c r="AC35" s="81"/>
      <c r="AD35" s="107"/>
      <c r="AE35">
        <v>0</v>
      </c>
      <c r="AF35">
        <f t="shared" si="1"/>
        <v>0.72</v>
      </c>
      <c r="AG35">
        <f t="shared" si="7"/>
        <v>64.8</v>
      </c>
      <c r="AH35">
        <f t="shared" si="8"/>
        <v>7.9461156463248175</v>
      </c>
      <c r="AI35">
        <f t="shared" si="9"/>
        <v>18.5</v>
      </c>
      <c r="AJ35">
        <v>20</v>
      </c>
      <c r="AK35">
        <v>454</v>
      </c>
      <c r="AL35">
        <f t="shared" si="10"/>
        <v>5.6430400937998657E-2</v>
      </c>
      <c r="AM35">
        <f t="shared" si="11"/>
        <v>7.2649161435405368E-2</v>
      </c>
      <c r="AN35">
        <f t="shared" si="12"/>
        <v>4.4676743280264275E-2</v>
      </c>
      <c r="AO35">
        <f t="shared" si="13"/>
        <v>1</v>
      </c>
      <c r="AP35">
        <f t="shared" si="14"/>
        <v>5.8119329148324295E-2</v>
      </c>
      <c r="AQ35">
        <f t="shared" si="15"/>
        <v>2.5603228699702333E-3</v>
      </c>
      <c r="AR35">
        <f t="shared" si="16"/>
        <v>11.036271731006691</v>
      </c>
    </row>
    <row r="36" spans="1:45" x14ac:dyDescent="0.35">
      <c r="A36" s="228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69">
        <v>9</v>
      </c>
      <c r="H36" s="10" t="s">
        <v>29</v>
      </c>
      <c r="I36" s="69">
        <v>9</v>
      </c>
      <c r="J36" s="10" t="s">
        <v>23</v>
      </c>
      <c r="K36" s="10">
        <v>5.99</v>
      </c>
      <c r="L36" s="10">
        <f>'Files B'!L36</f>
        <v>42</v>
      </c>
      <c r="M36" s="32">
        <f t="shared" si="2"/>
        <v>4.3456242312266733</v>
      </c>
      <c r="N36" s="10">
        <f t="shared" si="3"/>
        <v>30.24</v>
      </c>
      <c r="O36" s="32">
        <f t="shared" si="3"/>
        <v>3.1288494464832048</v>
      </c>
      <c r="P36" s="11">
        <f t="shared" si="4"/>
        <v>2.8764567148208133</v>
      </c>
      <c r="Q36" s="37">
        <f t="shared" si="5"/>
        <v>2.8764567148208133</v>
      </c>
      <c r="R36" s="26">
        <f>K36/O36</f>
        <v>1.9144417468640749</v>
      </c>
      <c r="S36" s="27" t="s">
        <v>145</v>
      </c>
      <c r="T36" s="274"/>
      <c r="U36" s="136" t="s">
        <v>8</v>
      </c>
      <c r="V36" s="64" t="s">
        <v>135</v>
      </c>
      <c r="W36" s="69">
        <f t="shared" si="19"/>
        <v>5.99</v>
      </c>
      <c r="X36" s="79">
        <f>W36+(W37+W35)/2</f>
        <v>25.39</v>
      </c>
      <c r="Y36" s="79">
        <f>O36+(O37+O35)/2</f>
        <v>9.8577786784692591</v>
      </c>
      <c r="Z36" s="80">
        <f>X36/Y36</f>
        <v>2.5756309639468009</v>
      </c>
      <c r="AA36" s="141">
        <v>0</v>
      </c>
      <c r="AB36" s="79">
        <f t="shared" si="20"/>
        <v>0</v>
      </c>
      <c r="AC36" s="79">
        <f>X36+AB36+(AB35+AB37)/2</f>
        <v>25.39</v>
      </c>
      <c r="AD36" s="108">
        <f>AC36/Y36</f>
        <v>2.5756309639468009</v>
      </c>
      <c r="AE36">
        <v>1</v>
      </c>
      <c r="AF36">
        <f t="shared" ref="AF36:AF61" si="21">IF(AE36=0,U$3,U$2)</f>
        <v>0.72</v>
      </c>
      <c r="AG36">
        <f t="shared" si="7"/>
        <v>30.24</v>
      </c>
      <c r="AH36">
        <f t="shared" si="8"/>
        <v>3.1288494464832048</v>
      </c>
      <c r="AI36">
        <f t="shared" si="9"/>
        <v>21.5</v>
      </c>
      <c r="AJ36">
        <v>20</v>
      </c>
      <c r="AK36">
        <v>454</v>
      </c>
      <c r="AL36">
        <f t="shared" si="10"/>
        <v>1.949783782905503E-2</v>
      </c>
      <c r="AM36">
        <f t="shared" si="11"/>
        <v>2.4614649677823508E-2</v>
      </c>
      <c r="AN36">
        <f t="shared" si="12"/>
        <v>0.13869174539596696</v>
      </c>
      <c r="AO36">
        <f t="shared" si="13"/>
        <v>1</v>
      </c>
      <c r="AP36">
        <f t="shared" si="14"/>
        <v>1.9691719742258806E-2</v>
      </c>
      <c r="AQ36">
        <f t="shared" si="15"/>
        <v>8.674766406281413E-4</v>
      </c>
      <c r="AR36">
        <f t="shared" si="16"/>
        <v>4.3456242312266733</v>
      </c>
    </row>
    <row r="37" spans="1:45" x14ac:dyDescent="0.35">
      <c r="A37" s="228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68">
        <v>19.399999999999999</v>
      </c>
      <c r="H37" s="16" t="s">
        <v>58</v>
      </c>
      <c r="I37" s="68">
        <v>19.399999999999999</v>
      </c>
      <c r="J37" s="16" t="s">
        <v>24</v>
      </c>
      <c r="K37" s="16" t="s">
        <v>24</v>
      </c>
      <c r="L37" s="16">
        <f>'Files B'!L37</f>
        <v>63</v>
      </c>
      <c r="M37" s="34">
        <f t="shared" si="2"/>
        <v>7.6551983578434619</v>
      </c>
      <c r="N37" s="16">
        <f t="shared" si="3"/>
        <v>45.36</v>
      </c>
      <c r="O37" s="34">
        <f t="shared" si="3"/>
        <v>5.511742817647292</v>
      </c>
      <c r="P37" s="17">
        <f t="shared" si="4"/>
        <v>3.5197578410019066</v>
      </c>
      <c r="Q37" s="40">
        <f t="shared" si="5"/>
        <v>3.5197578410019066</v>
      </c>
      <c r="R37" s="157"/>
      <c r="S37" s="158"/>
      <c r="T37" s="274"/>
      <c r="U37" s="135" t="s">
        <v>9</v>
      </c>
      <c r="V37" s="63" t="s">
        <v>134</v>
      </c>
      <c r="W37" s="68">
        <f t="shared" si="19"/>
        <v>19.399999999999999</v>
      </c>
      <c r="X37" s="81"/>
      <c r="Y37" s="81"/>
      <c r="Z37" s="81"/>
      <c r="AA37" s="141">
        <v>0</v>
      </c>
      <c r="AB37" s="79">
        <f t="shared" si="20"/>
        <v>0</v>
      </c>
      <c r="AC37" s="81"/>
      <c r="AD37" s="107"/>
      <c r="AE37">
        <v>0</v>
      </c>
      <c r="AF37">
        <f t="shared" si="21"/>
        <v>0.72</v>
      </c>
      <c r="AG37">
        <f t="shared" si="7"/>
        <v>45.36</v>
      </c>
      <c r="AH37">
        <f t="shared" si="8"/>
        <v>5.511742817647292</v>
      </c>
      <c r="AI37">
        <f t="shared" si="9"/>
        <v>18.5</v>
      </c>
      <c r="AJ37">
        <v>20</v>
      </c>
      <c r="AK37">
        <v>454</v>
      </c>
      <c r="AL37">
        <f t="shared" si="10"/>
        <v>3.950128065659906E-2</v>
      </c>
      <c r="AM37">
        <f t="shared" si="11"/>
        <v>5.0392356664843568E-2</v>
      </c>
      <c r="AN37">
        <f t="shared" si="12"/>
        <v>6.5954977533166037E-2</v>
      </c>
      <c r="AO37">
        <f t="shared" si="13"/>
        <v>1</v>
      </c>
      <c r="AP37">
        <f t="shared" si="14"/>
        <v>4.0313885331874855E-2</v>
      </c>
      <c r="AQ37">
        <f t="shared" si="15"/>
        <v>1.7759420851046193E-3</v>
      </c>
      <c r="AR37">
        <f t="shared" si="16"/>
        <v>7.6551983578434619</v>
      </c>
    </row>
    <row r="38" spans="1:45" x14ac:dyDescent="0.35">
      <c r="A38" s="228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69">
        <v>9</v>
      </c>
      <c r="H38" s="10" t="s">
        <v>29</v>
      </c>
      <c r="I38" s="69">
        <v>9</v>
      </c>
      <c r="J38" s="10" t="s">
        <v>24</v>
      </c>
      <c r="K38" s="10" t="s">
        <v>24</v>
      </c>
      <c r="L38" s="10">
        <f>'Files B'!L38</f>
        <v>28</v>
      </c>
      <c r="M38" s="32">
        <f t="shared" si="2"/>
        <v>2.8874484625702941</v>
      </c>
      <c r="N38" s="10">
        <f t="shared" si="3"/>
        <v>20.16</v>
      </c>
      <c r="O38" s="32">
        <f t="shared" si="3"/>
        <v>2.0789628930506119</v>
      </c>
      <c r="P38" s="11">
        <f t="shared" si="4"/>
        <v>4.3290815964462226</v>
      </c>
      <c r="Q38" s="37">
        <f t="shared" si="5"/>
        <v>4.3290815964462226</v>
      </c>
      <c r="R38" s="159"/>
      <c r="S38" s="160"/>
      <c r="T38" s="274"/>
      <c r="U38" s="136" t="s">
        <v>10</v>
      </c>
      <c r="V38" s="64" t="s">
        <v>134</v>
      </c>
      <c r="W38" s="69">
        <f t="shared" si="19"/>
        <v>9</v>
      </c>
      <c r="X38" s="79">
        <f>W38+W37/2</f>
        <v>18.7</v>
      </c>
      <c r="Y38" s="79">
        <f>O38+O37/2</f>
        <v>4.8348343018742579</v>
      </c>
      <c r="Z38" s="80">
        <f>X38/Y38</f>
        <v>3.8677644015123356</v>
      </c>
      <c r="AA38" s="141">
        <v>0</v>
      </c>
      <c r="AB38" s="79">
        <f t="shared" si="20"/>
        <v>0</v>
      </c>
      <c r="AC38" s="79">
        <f>X38+AB38+AB37/2</f>
        <v>18.7</v>
      </c>
      <c r="AD38" s="108">
        <f>AC38/Y38</f>
        <v>3.8677644015123356</v>
      </c>
      <c r="AE38">
        <v>1</v>
      </c>
      <c r="AF38">
        <f t="shared" si="21"/>
        <v>0.72</v>
      </c>
      <c r="AG38">
        <f t="shared" si="7"/>
        <v>20.16</v>
      </c>
      <c r="AH38">
        <f t="shared" si="8"/>
        <v>2.0789628930506119</v>
      </c>
      <c r="AI38">
        <f t="shared" si="9"/>
        <v>21.5</v>
      </c>
      <c r="AJ38">
        <v>20</v>
      </c>
      <c r="AK38">
        <v>454</v>
      </c>
      <c r="AL38">
        <f t="shared" si="10"/>
        <v>1.2998558552703352E-2</v>
      </c>
      <c r="AM38">
        <f t="shared" si="11"/>
        <v>1.6355195154293262E-2</v>
      </c>
      <c r="AN38">
        <f t="shared" si="12"/>
        <v>0.21049928077784172</v>
      </c>
      <c r="AO38">
        <f t="shared" si="13"/>
        <v>1</v>
      </c>
      <c r="AP38">
        <f t="shared" si="14"/>
        <v>1.3084156123434609E-2</v>
      </c>
      <c r="AQ38">
        <f t="shared" si="15"/>
        <v>5.7639454288258192E-4</v>
      </c>
      <c r="AR38">
        <f t="shared" si="16"/>
        <v>2.8874484625702941</v>
      </c>
    </row>
    <row r="39" spans="1:45" s="44" customFormat="1" ht="15" thickBot="1" x14ac:dyDescent="0.4">
      <c r="A39" s="43"/>
      <c r="B39" s="65"/>
      <c r="C39" s="57"/>
      <c r="D39" s="57"/>
      <c r="E39" s="57"/>
      <c r="F39" s="57"/>
      <c r="G39" s="70"/>
      <c r="H39" s="57"/>
      <c r="I39" s="70"/>
      <c r="J39" s="57"/>
      <c r="K39" s="57"/>
      <c r="L39" s="57">
        <f>'Files B'!L39</f>
        <v>0</v>
      </c>
      <c r="M39" s="58" t="e">
        <f t="shared" si="2"/>
        <v>#DIV/0!</v>
      </c>
      <c r="N39" s="57">
        <f t="shared" si="3"/>
        <v>0</v>
      </c>
      <c r="O39" s="58" t="e">
        <f t="shared" si="3"/>
        <v>#DIV/0!</v>
      </c>
      <c r="P39" s="59" t="e">
        <f t="shared" si="4"/>
        <v>#DIV/0!</v>
      </c>
      <c r="Q39" s="60" t="e">
        <f t="shared" si="5"/>
        <v>#DIV/0!</v>
      </c>
      <c r="R39" s="50"/>
      <c r="S39" s="51"/>
      <c r="T39" s="133"/>
      <c r="U39" s="137"/>
      <c r="V39" s="43"/>
      <c r="AA39" s="143"/>
      <c r="AD39" s="126"/>
      <c r="AE39" s="44">
        <v>0</v>
      </c>
      <c r="AF39" s="44">
        <f t="shared" si="21"/>
        <v>0.72</v>
      </c>
      <c r="AG39" s="44">
        <f t="shared" si="7"/>
        <v>0</v>
      </c>
      <c r="AH39" s="44" t="e">
        <f t="shared" si="8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  <c r="AS39"/>
    </row>
    <row r="40" spans="1:45" x14ac:dyDescent="0.35">
      <c r="A40" s="227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69">
        <v>5.9</v>
      </c>
      <c r="H40" s="10" t="s">
        <v>23</v>
      </c>
      <c r="I40" s="69">
        <v>5.9</v>
      </c>
      <c r="J40" s="10" t="s">
        <v>24</v>
      </c>
      <c r="K40" s="10" t="s">
        <v>24</v>
      </c>
      <c r="L40" s="10">
        <f>'Files B'!L40</f>
        <v>42</v>
      </c>
      <c r="M40" s="32">
        <f t="shared" si="2"/>
        <v>5.0682318132313551</v>
      </c>
      <c r="N40" s="10">
        <f t="shared" si="3"/>
        <v>30.24</v>
      </c>
      <c r="O40" s="32">
        <f t="shared" si="3"/>
        <v>3.6491269055265754</v>
      </c>
      <c r="P40" s="11">
        <f t="shared" si="4"/>
        <v>1.6168251071412436</v>
      </c>
      <c r="Q40" s="37">
        <f t="shared" si="5"/>
        <v>1.6168251071412436</v>
      </c>
      <c r="R40" s="155"/>
      <c r="S40" s="156"/>
      <c r="T40" s="273" t="s">
        <v>50</v>
      </c>
      <c r="U40" s="136" t="s">
        <v>2</v>
      </c>
      <c r="V40" s="64" t="s">
        <v>134</v>
      </c>
      <c r="W40" s="69">
        <f t="shared" ref="W40:W48" si="22">IF(V40=0,G40,IF(V40="A",I40,K40))</f>
        <v>5.9</v>
      </c>
      <c r="X40" s="79">
        <f>W40+W41/2</f>
        <v>16.245000000000001</v>
      </c>
      <c r="Y40" s="79">
        <f>O40+O41/2</f>
        <v>7.8501236288130896</v>
      </c>
      <c r="Z40" s="80">
        <f>X40/Y40</f>
        <v>2.0693941609243405</v>
      </c>
      <c r="AA40" s="141">
        <v>0</v>
      </c>
      <c r="AB40" s="79">
        <f t="shared" ref="AB40:AB48" si="23">AA40*$AB$1</f>
        <v>0</v>
      </c>
      <c r="AC40" s="79">
        <f>X40+AB40+AB41/2</f>
        <v>16.245000000000001</v>
      </c>
      <c r="AD40" s="108">
        <f>AC40/Y40</f>
        <v>2.0693941609243405</v>
      </c>
      <c r="AE40">
        <v>1</v>
      </c>
      <c r="AF40">
        <f t="shared" si="21"/>
        <v>0.72</v>
      </c>
      <c r="AG40">
        <f t="shared" si="7"/>
        <v>30.24</v>
      </c>
      <c r="AH40">
        <f t="shared" si="8"/>
        <v>3.6491269055265754</v>
      </c>
      <c r="AI40">
        <f t="shared" si="9"/>
        <v>18.5</v>
      </c>
      <c r="AJ40">
        <v>20</v>
      </c>
      <c r="AK40">
        <v>454</v>
      </c>
      <c r="AL40">
        <f t="shared" si="10"/>
        <v>2.6334187104399373E-2</v>
      </c>
      <c r="AM40">
        <f t="shared" si="11"/>
        <v>3.336296895961946E-2</v>
      </c>
      <c r="AN40">
        <f t="shared" si="12"/>
        <v>0.10140673070002225</v>
      </c>
      <c r="AO40">
        <f t="shared" si="13"/>
        <v>1</v>
      </c>
      <c r="AP40">
        <f t="shared" si="14"/>
        <v>2.6690375167695568E-2</v>
      </c>
      <c r="AQ40">
        <f t="shared" si="15"/>
        <v>1.1757874523213908E-3</v>
      </c>
      <c r="AR40">
        <f t="shared" si="16"/>
        <v>5.0682318132313551</v>
      </c>
    </row>
    <row r="41" spans="1:45" x14ac:dyDescent="0.35">
      <c r="A41" s="228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68">
        <v>20.69</v>
      </c>
      <c r="H41" s="39" t="s">
        <v>57</v>
      </c>
      <c r="I41" s="68">
        <v>20.69</v>
      </c>
      <c r="J41" s="16" t="s">
        <v>24</v>
      </c>
      <c r="K41" s="16" t="s">
        <v>24</v>
      </c>
      <c r="L41" s="16">
        <f>'Files B'!L41</f>
        <v>95</v>
      </c>
      <c r="M41" s="34">
        <f t="shared" si="2"/>
        <v>11.66943534246254</v>
      </c>
      <c r="N41" s="16">
        <f t="shared" si="3"/>
        <v>68.399999999999991</v>
      </c>
      <c r="O41" s="34">
        <f t="shared" si="3"/>
        <v>8.4019934465730284</v>
      </c>
      <c r="P41" s="17">
        <f t="shared" si="4"/>
        <v>2.4625108471655563</v>
      </c>
      <c r="Q41" s="40">
        <f t="shared" si="5"/>
        <v>2.4625108471655563</v>
      </c>
      <c r="R41" s="157"/>
      <c r="S41" s="158"/>
      <c r="T41" s="274"/>
      <c r="U41" s="135" t="s">
        <v>3</v>
      </c>
      <c r="V41" s="63" t="s">
        <v>134</v>
      </c>
      <c r="W41" s="68">
        <f t="shared" si="22"/>
        <v>20.69</v>
      </c>
      <c r="X41" s="81"/>
      <c r="Y41" s="81"/>
      <c r="Z41" s="81"/>
      <c r="AA41" s="141">
        <v>0</v>
      </c>
      <c r="AB41" s="79">
        <f t="shared" si="23"/>
        <v>0</v>
      </c>
      <c r="AC41" s="81"/>
      <c r="AD41" s="107"/>
      <c r="AE41">
        <v>0</v>
      </c>
      <c r="AF41">
        <f t="shared" si="21"/>
        <v>0.72</v>
      </c>
      <c r="AG41">
        <f t="shared" si="7"/>
        <v>68.399999999999991</v>
      </c>
      <c r="AH41">
        <f t="shared" si="8"/>
        <v>8.4019934465730284</v>
      </c>
      <c r="AI41">
        <f t="shared" si="9"/>
        <v>18.5</v>
      </c>
      <c r="AJ41">
        <v>20</v>
      </c>
      <c r="AK41">
        <v>454</v>
      </c>
      <c r="AL41">
        <f t="shared" si="10"/>
        <v>5.9565423212331915E-2</v>
      </c>
      <c r="AM41">
        <f t="shared" si="11"/>
        <v>7.6817127442842942E-2</v>
      </c>
      <c r="AN41">
        <f t="shared" si="12"/>
        <v>4.2062755553495972E-2</v>
      </c>
      <c r="AO41">
        <f t="shared" si="13"/>
        <v>1</v>
      </c>
      <c r="AP41">
        <f t="shared" si="14"/>
        <v>6.1453701954274353E-2</v>
      </c>
      <c r="AQ41">
        <f t="shared" si="15"/>
        <v>2.707211539835875E-3</v>
      </c>
      <c r="AR41">
        <f t="shared" si="16"/>
        <v>11.66943534246254</v>
      </c>
    </row>
    <row r="42" spans="1:45" x14ac:dyDescent="0.35">
      <c r="A42" s="228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69">
        <v>5.9</v>
      </c>
      <c r="H42" s="10" t="s">
        <v>23</v>
      </c>
      <c r="I42" s="69">
        <v>5.9</v>
      </c>
      <c r="J42" s="10" t="s">
        <v>24</v>
      </c>
      <c r="K42" s="10" t="s">
        <v>24</v>
      </c>
      <c r="L42" s="10">
        <f>'Files B'!L42</f>
        <v>21</v>
      </c>
      <c r="M42" s="32">
        <f t="shared" si="2"/>
        <v>2.5169788566896076</v>
      </c>
      <c r="N42" s="10">
        <f t="shared" si="3"/>
        <v>15.12</v>
      </c>
      <c r="O42" s="32">
        <f t="shared" si="3"/>
        <v>1.8122247768165174</v>
      </c>
      <c r="P42" s="11">
        <f t="shared" si="4"/>
        <v>3.255666777917229</v>
      </c>
      <c r="Q42" s="37">
        <f t="shared" si="5"/>
        <v>3.255666777917229</v>
      </c>
      <c r="R42" s="157"/>
      <c r="S42" s="158"/>
      <c r="T42" s="274"/>
      <c r="U42" s="136" t="s">
        <v>4</v>
      </c>
      <c r="V42" s="64" t="s">
        <v>134</v>
      </c>
      <c r="W42" s="69">
        <f t="shared" si="22"/>
        <v>5.9</v>
      </c>
      <c r="X42" s="79">
        <f>W42+(W43+W41)/2</f>
        <v>25.945</v>
      </c>
      <c r="Y42" s="79">
        <f>O42+(O43+O41)/2</f>
        <v>15.966737107311289</v>
      </c>
      <c r="Z42" s="80">
        <f>X42/Y42</f>
        <v>1.6249406391315599</v>
      </c>
      <c r="AA42" s="141">
        <v>0</v>
      </c>
      <c r="AB42" s="79">
        <f t="shared" si="23"/>
        <v>0</v>
      </c>
      <c r="AC42" s="79">
        <f>X42+AB42+(AB41+AB43)/2</f>
        <v>25.945</v>
      </c>
      <c r="AD42" s="108">
        <f>AC42/Y42</f>
        <v>1.6249406391315599</v>
      </c>
      <c r="AE42">
        <v>1</v>
      </c>
      <c r="AF42">
        <f t="shared" si="21"/>
        <v>0.72</v>
      </c>
      <c r="AG42">
        <f t="shared" si="7"/>
        <v>15.12</v>
      </c>
      <c r="AH42">
        <f t="shared" si="8"/>
        <v>1.8122247768165174</v>
      </c>
      <c r="AI42">
        <f t="shared" si="9"/>
        <v>18.5</v>
      </c>
      <c r="AJ42">
        <v>20</v>
      </c>
      <c r="AK42">
        <v>454</v>
      </c>
      <c r="AL42">
        <f t="shared" si="10"/>
        <v>1.3167093552199687E-2</v>
      </c>
      <c r="AM42">
        <f t="shared" si="11"/>
        <v>1.6568675341275402E-2</v>
      </c>
      <c r="AN42">
        <f t="shared" si="12"/>
        <v>0.20774199297217819</v>
      </c>
      <c r="AO42">
        <f t="shared" si="13"/>
        <v>1</v>
      </c>
      <c r="AP42">
        <f t="shared" si="14"/>
        <v>1.3254940273020321E-2</v>
      </c>
      <c r="AQ42">
        <f t="shared" si="15"/>
        <v>5.8391807370133573E-4</v>
      </c>
      <c r="AR42">
        <f t="shared" si="16"/>
        <v>2.5169788566896076</v>
      </c>
    </row>
    <row r="43" spans="1:45" x14ac:dyDescent="0.35">
      <c r="A43" s="228"/>
      <c r="B43" s="63" t="s">
        <v>5</v>
      </c>
      <c r="C43" s="16">
        <v>2.33</v>
      </c>
      <c r="D43" s="16">
        <v>22</v>
      </c>
      <c r="E43" s="200">
        <v>9</v>
      </c>
      <c r="F43" s="16" t="s">
        <v>58</v>
      </c>
      <c r="G43" s="68">
        <v>19.399999999999999</v>
      </c>
      <c r="H43" s="16" t="s">
        <v>58</v>
      </c>
      <c r="I43" s="68">
        <v>19.399999999999999</v>
      </c>
      <c r="J43" s="16" t="s">
        <v>24</v>
      </c>
      <c r="K43" s="16" t="s">
        <v>24</v>
      </c>
      <c r="L43" s="16">
        <f>'Files B'!L43</f>
        <v>140</v>
      </c>
      <c r="M43" s="34">
        <f t="shared" si="2"/>
        <v>27.648654464467384</v>
      </c>
      <c r="N43" s="16">
        <f t="shared" si="3"/>
        <v>100.8</v>
      </c>
      <c r="O43" s="34">
        <f t="shared" si="3"/>
        <v>19.907031214416516</v>
      </c>
      <c r="P43" s="17">
        <f t="shared" si="4"/>
        <v>0.97453004373402852</v>
      </c>
      <c r="Q43" s="40">
        <f t="shared" si="5"/>
        <v>0.97453004373402852</v>
      </c>
      <c r="R43" s="157"/>
      <c r="S43" s="27" t="s">
        <v>170</v>
      </c>
      <c r="T43" s="274"/>
      <c r="U43" s="135" t="s">
        <v>5</v>
      </c>
      <c r="V43" s="63" t="s">
        <v>134</v>
      </c>
      <c r="W43" s="68">
        <f t="shared" si="22"/>
        <v>19.399999999999999</v>
      </c>
      <c r="X43" s="81"/>
      <c r="Y43" s="81"/>
      <c r="Z43" s="81"/>
      <c r="AA43" s="141">
        <v>0</v>
      </c>
      <c r="AB43" s="79">
        <f t="shared" si="23"/>
        <v>0</v>
      </c>
      <c r="AC43" s="81"/>
      <c r="AD43" s="107"/>
      <c r="AE43">
        <v>0</v>
      </c>
      <c r="AF43">
        <f t="shared" si="21"/>
        <v>0.72</v>
      </c>
      <c r="AG43">
        <f t="shared" si="7"/>
        <v>100.8</v>
      </c>
      <c r="AH43">
        <f t="shared" si="8"/>
        <v>19.907031214416516</v>
      </c>
      <c r="AI43">
        <f t="shared" si="9"/>
        <v>12.5</v>
      </c>
      <c r="AJ43">
        <v>20</v>
      </c>
      <c r="AK43">
        <v>454</v>
      </c>
      <c r="AL43">
        <f t="shared" si="10"/>
        <v>0.19227467811158799</v>
      </c>
      <c r="AM43">
        <f t="shared" si="11"/>
        <v>0.2693667194606908</v>
      </c>
      <c r="AN43">
        <f t="shared" si="12"/>
        <v>9.4934388591414749E-3</v>
      </c>
      <c r="AO43">
        <f t="shared" si="13"/>
        <v>1</v>
      </c>
      <c r="AP43">
        <f t="shared" si="14"/>
        <v>0.21549337556855264</v>
      </c>
      <c r="AQ43">
        <f t="shared" si="15"/>
        <v>9.4931002453106893E-3</v>
      </c>
      <c r="AR43">
        <f t="shared" si="16"/>
        <v>27.648654464467384</v>
      </c>
    </row>
    <row r="44" spans="1:45" x14ac:dyDescent="0.35">
      <c r="A44" s="228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69">
        <v>9</v>
      </c>
      <c r="H44" s="10" t="s">
        <v>29</v>
      </c>
      <c r="I44" s="69">
        <v>9</v>
      </c>
      <c r="J44" s="10" t="s">
        <v>24</v>
      </c>
      <c r="K44" s="10" t="s">
        <v>24</v>
      </c>
      <c r="L44" s="10">
        <f>'Files B'!L44</f>
        <v>66</v>
      </c>
      <c r="M44" s="32">
        <f t="shared" si="2"/>
        <v>8.027769005841991</v>
      </c>
      <c r="N44" s="10">
        <f t="shared" si="3"/>
        <v>47.519999999999996</v>
      </c>
      <c r="O44" s="32">
        <f t="shared" si="3"/>
        <v>5.7799936842062332</v>
      </c>
      <c r="P44" s="11">
        <f t="shared" si="4"/>
        <v>1.5570951270400861</v>
      </c>
      <c r="Q44" s="37">
        <f t="shared" si="5"/>
        <v>1.5570951270400861</v>
      </c>
      <c r="R44" s="157"/>
      <c r="S44" s="158"/>
      <c r="T44" s="274"/>
      <c r="U44" s="136" t="s">
        <v>6</v>
      </c>
      <c r="V44" s="64" t="s">
        <v>134</v>
      </c>
      <c r="W44" s="69">
        <f t="shared" si="22"/>
        <v>9</v>
      </c>
      <c r="X44" s="79">
        <f>W44+(W45+W43)/2</f>
        <v>28.4</v>
      </c>
      <c r="Y44" s="79">
        <f>O44+(O45+O43)/2</f>
        <v>24.087785696019591</v>
      </c>
      <c r="Z44" s="80">
        <f>X44/Y44</f>
        <v>1.1790207849903358</v>
      </c>
      <c r="AA44" s="141">
        <v>0</v>
      </c>
      <c r="AB44" s="79">
        <f t="shared" si="23"/>
        <v>0</v>
      </c>
      <c r="AC44" s="79">
        <f>X44+AB44+(AB43+AB45)/2</f>
        <v>28.4</v>
      </c>
      <c r="AD44" s="108">
        <f>AC44/Y44</f>
        <v>1.1790207849903358</v>
      </c>
      <c r="AE44">
        <v>1</v>
      </c>
      <c r="AF44">
        <f t="shared" si="21"/>
        <v>0.72</v>
      </c>
      <c r="AG44">
        <f t="shared" si="7"/>
        <v>47.519999999999996</v>
      </c>
      <c r="AH44">
        <f t="shared" si="8"/>
        <v>5.7799936842062332</v>
      </c>
      <c r="AI44">
        <f t="shared" si="9"/>
        <v>18.5</v>
      </c>
      <c r="AJ44">
        <v>20</v>
      </c>
      <c r="AK44">
        <v>454</v>
      </c>
      <c r="AL44">
        <f t="shared" si="10"/>
        <v>4.1382294021199015E-2</v>
      </c>
      <c r="AM44">
        <f t="shared" si="11"/>
        <v>5.2844900949023665E-2</v>
      </c>
      <c r="AN44">
        <f t="shared" si="12"/>
        <v>6.2731555687392471E-2</v>
      </c>
      <c r="AO44">
        <f t="shared" si="13"/>
        <v>1</v>
      </c>
      <c r="AP44">
        <f t="shared" si="14"/>
        <v>4.2275920759218932E-2</v>
      </c>
      <c r="AQ44">
        <f t="shared" si="15"/>
        <v>1.8623753638422438E-3</v>
      </c>
      <c r="AR44">
        <f t="shared" si="16"/>
        <v>8.027769005841991</v>
      </c>
    </row>
    <row r="45" spans="1:45" x14ac:dyDescent="0.35">
      <c r="A45" s="228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68">
        <v>19.399999999999999</v>
      </c>
      <c r="H45" s="16" t="s">
        <v>58</v>
      </c>
      <c r="I45" s="68">
        <v>19.399999999999999</v>
      </c>
      <c r="J45" s="16" t="s">
        <v>24</v>
      </c>
      <c r="K45" s="16" t="s">
        <v>24</v>
      </c>
      <c r="L45" s="16">
        <f>'Files B'!L45</f>
        <v>183</v>
      </c>
      <c r="M45" s="34">
        <f t="shared" si="2"/>
        <v>23.206323346125277</v>
      </c>
      <c r="N45" s="16">
        <f t="shared" si="3"/>
        <v>131.76</v>
      </c>
      <c r="O45" s="34">
        <f t="shared" si="3"/>
        <v>16.7085528092102</v>
      </c>
      <c r="P45" s="17">
        <f t="shared" si="4"/>
        <v>1.1610820052174837</v>
      </c>
      <c r="Q45" s="40">
        <f t="shared" si="5"/>
        <v>1.1610820052174837</v>
      </c>
      <c r="R45" s="157"/>
      <c r="S45" s="158"/>
      <c r="T45" s="274"/>
      <c r="U45" s="135" t="s">
        <v>7</v>
      </c>
      <c r="V45" s="63" t="s">
        <v>134</v>
      </c>
      <c r="W45" s="68">
        <f t="shared" si="22"/>
        <v>19.399999999999999</v>
      </c>
      <c r="X45" s="81"/>
      <c r="Y45" s="81"/>
      <c r="Z45" s="81"/>
      <c r="AA45" s="141">
        <v>0</v>
      </c>
      <c r="AB45" s="79">
        <f t="shared" si="23"/>
        <v>0</v>
      </c>
      <c r="AC45" s="81"/>
      <c r="AD45" s="107"/>
      <c r="AE45">
        <v>0</v>
      </c>
      <c r="AF45">
        <f t="shared" si="21"/>
        <v>0.72</v>
      </c>
      <c r="AG45">
        <f t="shared" si="7"/>
        <v>131.76</v>
      </c>
      <c r="AH45">
        <f t="shared" si="8"/>
        <v>16.7085528092102</v>
      </c>
      <c r="AI45">
        <f t="shared" si="9"/>
        <v>18.5</v>
      </c>
      <c r="AJ45">
        <v>20</v>
      </c>
      <c r="AK45">
        <v>454</v>
      </c>
      <c r="AL45">
        <f t="shared" si="10"/>
        <v>0.11474181524059728</v>
      </c>
      <c r="AM45">
        <f t="shared" si="11"/>
        <v>0.15276172716536474</v>
      </c>
      <c r="AN45">
        <f t="shared" si="12"/>
        <v>1.94114979579358E-2</v>
      </c>
      <c r="AO45">
        <f t="shared" si="13"/>
        <v>1</v>
      </c>
      <c r="AP45">
        <f t="shared" si="14"/>
        <v>0.12220938173229179</v>
      </c>
      <c r="AQ45">
        <f t="shared" si="15"/>
        <v>5.3836732040657177E-3</v>
      </c>
      <c r="AR45">
        <f t="shared" si="16"/>
        <v>23.206323346125277</v>
      </c>
    </row>
    <row r="46" spans="1:45" x14ac:dyDescent="0.35">
      <c r="A46" s="228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69">
        <v>9</v>
      </c>
      <c r="H46" s="10" t="s">
        <v>29</v>
      </c>
      <c r="I46" s="69">
        <v>9</v>
      </c>
      <c r="J46" s="10" t="s">
        <v>23</v>
      </c>
      <c r="K46" s="10">
        <v>5.99</v>
      </c>
      <c r="L46" s="10">
        <f>'Files B'!L46</f>
        <v>60</v>
      </c>
      <c r="M46" s="32">
        <f t="shared" si="2"/>
        <v>7.2833878613951333</v>
      </c>
      <c r="N46" s="10">
        <f t="shared" si="3"/>
        <v>43.199999999999996</v>
      </c>
      <c r="O46" s="32">
        <f t="shared" si="3"/>
        <v>5.2440392602044961</v>
      </c>
      <c r="P46" s="11">
        <f t="shared" si="4"/>
        <v>1.7162342906732999</v>
      </c>
      <c r="Q46" s="37">
        <f t="shared" si="5"/>
        <v>1.7162342906732999</v>
      </c>
      <c r="R46" s="26">
        <f>K46/O46</f>
        <v>1.142249266792563</v>
      </c>
      <c r="S46" s="27" t="s">
        <v>145</v>
      </c>
      <c r="T46" s="274"/>
      <c r="U46" s="136" t="s">
        <v>8</v>
      </c>
      <c r="V46" s="64" t="s">
        <v>135</v>
      </c>
      <c r="W46" s="69">
        <f t="shared" si="22"/>
        <v>5.99</v>
      </c>
      <c r="X46" s="79">
        <f>W46+(W47+W45)/2</f>
        <v>25.39</v>
      </c>
      <c r="Y46" s="79">
        <f>O46+(O47+O45)/2</f>
        <v>20.744020579676487</v>
      </c>
      <c r="Z46" s="80">
        <f>X46/Y46</f>
        <v>1.2239671621264834</v>
      </c>
      <c r="AA46" s="141">
        <v>0</v>
      </c>
      <c r="AB46" s="79">
        <f t="shared" si="23"/>
        <v>0</v>
      </c>
      <c r="AC46" s="79">
        <f>X46+AB46+(AB45+AB47)/2</f>
        <v>25.39</v>
      </c>
      <c r="AD46" s="108">
        <f>AC46/Y46</f>
        <v>1.2239671621264834</v>
      </c>
      <c r="AE46">
        <v>1</v>
      </c>
      <c r="AF46">
        <f t="shared" si="21"/>
        <v>0.72</v>
      </c>
      <c r="AG46">
        <f t="shared" si="7"/>
        <v>43.199999999999996</v>
      </c>
      <c r="AH46">
        <f t="shared" si="8"/>
        <v>5.2440392602044961</v>
      </c>
      <c r="AI46">
        <f t="shared" si="9"/>
        <v>18.5</v>
      </c>
      <c r="AJ46">
        <v>20</v>
      </c>
      <c r="AK46">
        <v>454</v>
      </c>
      <c r="AL46">
        <f t="shared" si="10"/>
        <v>3.7620267291999104E-2</v>
      </c>
      <c r="AM46">
        <f t="shared" si="11"/>
        <v>4.7944816278178148E-2</v>
      </c>
      <c r="AN46">
        <f t="shared" si="12"/>
        <v>6.9500592591550045E-2</v>
      </c>
      <c r="AO46">
        <f t="shared" si="13"/>
        <v>1</v>
      </c>
      <c r="AP46">
        <f t="shared" si="14"/>
        <v>3.8355853022542519E-2</v>
      </c>
      <c r="AQ46">
        <f t="shared" si="15"/>
        <v>1.6896851551780846E-3</v>
      </c>
      <c r="AR46">
        <f t="shared" si="16"/>
        <v>7.2833878613951333</v>
      </c>
    </row>
    <row r="47" spans="1:45" x14ac:dyDescent="0.35">
      <c r="A47" s="228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68">
        <v>19.399999999999999</v>
      </c>
      <c r="H47" s="16" t="s">
        <v>58</v>
      </c>
      <c r="I47" s="68">
        <v>19.399999999999999</v>
      </c>
      <c r="J47" s="16" t="s">
        <v>24</v>
      </c>
      <c r="K47" s="16" t="s">
        <v>24</v>
      </c>
      <c r="L47" s="16">
        <f>'Files B'!L47</f>
        <v>158</v>
      </c>
      <c r="M47" s="34">
        <f t="shared" si="2"/>
        <v>19.849180319074698</v>
      </c>
      <c r="N47" s="16">
        <f t="shared" si="3"/>
        <v>113.75999999999999</v>
      </c>
      <c r="O47" s="34">
        <f t="shared" si="3"/>
        <v>14.291409829733782</v>
      </c>
      <c r="P47" s="17">
        <f t="shared" si="4"/>
        <v>1.3574587973565502</v>
      </c>
      <c r="Q47" s="40">
        <f t="shared" si="5"/>
        <v>1.3574587973565502</v>
      </c>
      <c r="R47" s="157"/>
      <c r="S47" s="158"/>
      <c r="T47" s="274"/>
      <c r="U47" s="135" t="s">
        <v>9</v>
      </c>
      <c r="V47" s="63" t="s">
        <v>134</v>
      </c>
      <c r="W47" s="68">
        <f t="shared" si="22"/>
        <v>19.399999999999999</v>
      </c>
      <c r="X47" s="81"/>
      <c r="Y47" s="81"/>
      <c r="Z47" s="81"/>
      <c r="AA47" s="141">
        <v>0</v>
      </c>
      <c r="AB47" s="79">
        <f t="shared" si="23"/>
        <v>0</v>
      </c>
      <c r="AC47" s="81"/>
      <c r="AD47" s="107"/>
      <c r="AE47">
        <v>0</v>
      </c>
      <c r="AF47">
        <f t="shared" si="21"/>
        <v>0.72</v>
      </c>
      <c r="AG47">
        <f t="shared" si="7"/>
        <v>113.75999999999999</v>
      </c>
      <c r="AH47">
        <f t="shared" si="8"/>
        <v>14.291409829733782</v>
      </c>
      <c r="AI47">
        <f t="shared" si="9"/>
        <v>18.5</v>
      </c>
      <c r="AJ47">
        <v>20</v>
      </c>
      <c r="AK47">
        <v>454</v>
      </c>
      <c r="AL47">
        <f t="shared" si="10"/>
        <v>9.9066703868930975E-2</v>
      </c>
      <c r="AM47">
        <f t="shared" si="11"/>
        <v>0.1306624501922618</v>
      </c>
      <c r="AN47">
        <f t="shared" si="12"/>
        <v>2.3286578660127406E-2</v>
      </c>
      <c r="AO47">
        <f t="shared" si="13"/>
        <v>1</v>
      </c>
      <c r="AP47">
        <f t="shared" si="14"/>
        <v>0.10452996015380944</v>
      </c>
      <c r="AQ47">
        <f t="shared" si="15"/>
        <v>4.6048440596391828E-3</v>
      </c>
      <c r="AR47">
        <f t="shared" si="16"/>
        <v>19.849180319074698</v>
      </c>
    </row>
    <row r="48" spans="1:45" x14ac:dyDescent="0.35">
      <c r="A48" s="228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69">
        <v>9</v>
      </c>
      <c r="H48" s="10" t="s">
        <v>29</v>
      </c>
      <c r="I48" s="69">
        <v>9</v>
      </c>
      <c r="J48" s="10" t="s">
        <v>24</v>
      </c>
      <c r="K48" s="10" t="s">
        <v>24</v>
      </c>
      <c r="L48" s="10">
        <f>'Files B'!L48</f>
        <v>46</v>
      </c>
      <c r="M48" s="32">
        <f t="shared" si="2"/>
        <v>5.5581882013561561</v>
      </c>
      <c r="N48" s="10">
        <f t="shared" si="3"/>
        <v>33.119999999999997</v>
      </c>
      <c r="O48" s="32">
        <f t="shared" si="3"/>
        <v>4.0018955049764324</v>
      </c>
      <c r="P48" s="11">
        <f t="shared" si="4"/>
        <v>2.248934283468504</v>
      </c>
      <c r="Q48" s="37">
        <f t="shared" si="5"/>
        <v>2.248934283468504</v>
      </c>
      <c r="R48" s="159"/>
      <c r="S48" s="160"/>
      <c r="T48" s="274"/>
      <c r="U48" s="136" t="s">
        <v>10</v>
      </c>
      <c r="V48" s="64" t="s">
        <v>134</v>
      </c>
      <c r="W48" s="69">
        <f t="shared" si="22"/>
        <v>9</v>
      </c>
      <c r="X48" s="79">
        <f>W48+W47/2</f>
        <v>18.7</v>
      </c>
      <c r="Y48" s="79">
        <f>O48+O47/2</f>
        <v>11.147600419843323</v>
      </c>
      <c r="Z48" s="80">
        <f>X48/Y48</f>
        <v>1.6774910559866321</v>
      </c>
      <c r="AA48" s="141">
        <v>0</v>
      </c>
      <c r="AB48" s="79">
        <f t="shared" si="23"/>
        <v>0</v>
      </c>
      <c r="AC48" s="79">
        <f>X48+AB48+AB47/2</f>
        <v>18.7</v>
      </c>
      <c r="AD48" s="108">
        <f>AC48/Y48</f>
        <v>1.6774910559866321</v>
      </c>
      <c r="AE48">
        <v>1</v>
      </c>
      <c r="AF48">
        <f t="shared" si="21"/>
        <v>0.72</v>
      </c>
      <c r="AG48">
        <f t="shared" si="7"/>
        <v>33.119999999999997</v>
      </c>
      <c r="AH48">
        <f t="shared" si="8"/>
        <v>4.0018955049764324</v>
      </c>
      <c r="AI48">
        <f t="shared" si="9"/>
        <v>18.5</v>
      </c>
      <c r="AJ48">
        <v>20</v>
      </c>
      <c r="AK48">
        <v>454</v>
      </c>
      <c r="AL48">
        <f t="shared" si="10"/>
        <v>2.884220492386598E-2</v>
      </c>
      <c r="AM48">
        <f t="shared" si="11"/>
        <v>3.658823575304046E-2</v>
      </c>
      <c r="AN48">
        <f t="shared" si="12"/>
        <v>9.215916278729433E-2</v>
      </c>
      <c r="AO48">
        <f t="shared" si="13"/>
        <v>1</v>
      </c>
      <c r="AP48">
        <f t="shared" si="14"/>
        <v>2.9270588602432368E-2</v>
      </c>
      <c r="AQ48">
        <f t="shared" si="15"/>
        <v>1.2894532423979017E-3</v>
      </c>
      <c r="AR48">
        <f t="shared" si="16"/>
        <v>5.5581882013561561</v>
      </c>
    </row>
    <row r="49" spans="1:44" s="44" customFormat="1" ht="15" thickBot="1" x14ac:dyDescent="0.4">
      <c r="A49" s="43"/>
      <c r="B49" s="65"/>
      <c r="C49" s="57"/>
      <c r="D49" s="57"/>
      <c r="E49" s="57"/>
      <c r="F49" s="57"/>
      <c r="G49" s="70"/>
      <c r="H49" s="57"/>
      <c r="I49" s="70"/>
      <c r="J49" s="57"/>
      <c r="K49" s="57"/>
      <c r="L49" s="57">
        <f>'Files B'!L49</f>
        <v>0</v>
      </c>
      <c r="M49" s="58" t="e">
        <f t="shared" si="2"/>
        <v>#DIV/0!</v>
      </c>
      <c r="N49" s="57">
        <f t="shared" si="3"/>
        <v>0</v>
      </c>
      <c r="O49" s="58" t="e">
        <f t="shared" si="3"/>
        <v>#DIV/0!</v>
      </c>
      <c r="P49" s="59" t="e">
        <f t="shared" si="4"/>
        <v>#DIV/0!</v>
      </c>
      <c r="Q49" s="60" t="e">
        <f t="shared" si="5"/>
        <v>#DIV/0!</v>
      </c>
      <c r="R49" s="50"/>
      <c r="S49" s="51"/>
      <c r="T49" s="133"/>
      <c r="U49" s="137"/>
      <c r="V49" s="43"/>
      <c r="AA49" s="143"/>
      <c r="AD49" s="126"/>
      <c r="AE49" s="44">
        <v>0</v>
      </c>
      <c r="AF49" s="44">
        <f t="shared" si="21"/>
        <v>0.72</v>
      </c>
      <c r="AG49" s="44">
        <f t="shared" si="7"/>
        <v>0</v>
      </c>
      <c r="AH49" s="44" t="e">
        <f t="shared" si="8"/>
        <v>#DIV/0!</v>
      </c>
      <c r="AI49" s="44">
        <f t="shared" si="9"/>
        <v>-0.5</v>
      </c>
      <c r="AJ49" s="44">
        <v>20</v>
      </c>
      <c r="AK49" s="44">
        <v>454</v>
      </c>
      <c r="AL49" s="44" t="e">
        <f t="shared" si="10"/>
        <v>#DIV/0!</v>
      </c>
      <c r="AM49" s="44" t="e">
        <f t="shared" si="11"/>
        <v>#DIV/0!</v>
      </c>
      <c r="AN49" s="44" t="e">
        <f t="shared" si="12"/>
        <v>#DIV/0!</v>
      </c>
      <c r="AO49" s="44" t="e">
        <f t="shared" si="13"/>
        <v>#DIV/0!</v>
      </c>
      <c r="AP49" s="44" t="e">
        <f t="shared" si="14"/>
        <v>#DIV/0!</v>
      </c>
      <c r="AQ49" s="44" t="e">
        <f t="shared" si="15"/>
        <v>#DIV/0!</v>
      </c>
      <c r="AR49" s="44" t="e">
        <f t="shared" si="16"/>
        <v>#DIV/0!</v>
      </c>
    </row>
    <row r="50" spans="1:44" x14ac:dyDescent="0.35">
      <c r="A50" s="227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69">
        <v>3.3279999999999998</v>
      </c>
      <c r="H50" s="10" t="s">
        <v>23</v>
      </c>
      <c r="I50" s="69">
        <v>3.3279999999999998</v>
      </c>
      <c r="J50" s="10" t="s">
        <v>24</v>
      </c>
      <c r="K50" s="10" t="s">
        <v>24</v>
      </c>
      <c r="L50" s="10">
        <f>'Files B'!L50</f>
        <v>64</v>
      </c>
      <c r="M50" s="32">
        <f t="shared" si="2"/>
        <v>6.646397878878382</v>
      </c>
      <c r="N50" s="10">
        <f t="shared" si="3"/>
        <v>46.08</v>
      </c>
      <c r="O50" s="32">
        <f t="shared" si="3"/>
        <v>4.7854064727924346</v>
      </c>
      <c r="P50" s="11">
        <f t="shared" si="4"/>
        <v>0.6954477156583122</v>
      </c>
      <c r="Q50" s="37">
        <f t="shared" si="5"/>
        <v>0.6954477156583122</v>
      </c>
      <c r="R50" s="230"/>
      <c r="S50" s="231"/>
      <c r="T50" s="273" t="s">
        <v>51</v>
      </c>
      <c r="U50" s="136" t="s">
        <v>2</v>
      </c>
      <c r="V50" s="64" t="s">
        <v>134</v>
      </c>
      <c r="W50" s="69">
        <f t="shared" ref="W50:W61" si="24">IF(V50=0,G50,IF(V50="A",I50,K50))</f>
        <v>3.3279999999999998</v>
      </c>
      <c r="X50" s="79">
        <f>W50+W51/2</f>
        <v>13.827999999999999</v>
      </c>
      <c r="Y50" s="79">
        <f>O50+O51/2</f>
        <v>12.553211242822615</v>
      </c>
      <c r="Z50" s="80">
        <f>X50/Y50</f>
        <v>1.1015508089936952</v>
      </c>
      <c r="AA50" s="141">
        <v>0</v>
      </c>
      <c r="AB50" s="79">
        <f t="shared" ref="AB50:AB61" si="25">AA50*$AB$1</f>
        <v>0</v>
      </c>
      <c r="AC50" s="79">
        <f>X50+AB50+AB51/2</f>
        <v>13.827999999999999</v>
      </c>
      <c r="AD50" s="108">
        <f>AC50/Y50</f>
        <v>1.1015508089936952</v>
      </c>
      <c r="AE50">
        <v>1</v>
      </c>
      <c r="AF50">
        <f t="shared" si="21"/>
        <v>0.72</v>
      </c>
      <c r="AG50">
        <f t="shared" si="7"/>
        <v>46.08</v>
      </c>
      <c r="AH50">
        <f t="shared" si="8"/>
        <v>4.7854064727924346</v>
      </c>
      <c r="AI50">
        <f t="shared" si="9"/>
        <v>21.5</v>
      </c>
      <c r="AJ50">
        <v>20</v>
      </c>
      <c r="AK50">
        <v>454</v>
      </c>
      <c r="AL50">
        <f t="shared" si="10"/>
        <v>2.6625618837625327E-2</v>
      </c>
      <c r="AM50">
        <f t="shared" si="11"/>
        <v>3.3737305869977474E-2</v>
      </c>
      <c r="AN50">
        <f t="shared" si="12"/>
        <v>0.10024272366290572</v>
      </c>
      <c r="AO50">
        <f t="shared" si="13"/>
        <v>1</v>
      </c>
      <c r="AP50">
        <f t="shared" si="14"/>
        <v>2.6989844695981979E-2</v>
      </c>
      <c r="AQ50">
        <f t="shared" si="15"/>
        <v>1.1889799425542722E-3</v>
      </c>
      <c r="AR50">
        <f t="shared" si="16"/>
        <v>6.646397878878382</v>
      </c>
    </row>
    <row r="51" spans="1:44" x14ac:dyDescent="0.35">
      <c r="A51" s="228"/>
      <c r="B51" s="63" t="s">
        <v>3</v>
      </c>
      <c r="C51" s="16">
        <v>2.6</v>
      </c>
      <c r="D51" s="16">
        <v>25</v>
      </c>
      <c r="E51" s="16">
        <v>6</v>
      </c>
      <c r="F51" s="16" t="s">
        <v>150</v>
      </c>
      <c r="G51" s="68">
        <v>21</v>
      </c>
      <c r="H51" s="16" t="s">
        <v>150</v>
      </c>
      <c r="I51" s="68">
        <v>21</v>
      </c>
      <c r="J51" s="16"/>
      <c r="K51" s="16"/>
      <c r="L51" s="16">
        <f>'Files B'!L51</f>
        <v>172</v>
      </c>
      <c r="M51" s="34">
        <f t="shared" si="2"/>
        <v>21.577235472306057</v>
      </c>
      <c r="N51" s="16">
        <f t="shared" si="3"/>
        <v>123.83999999999999</v>
      </c>
      <c r="O51" s="34">
        <f t="shared" si="3"/>
        <v>15.53560954006036</v>
      </c>
      <c r="P51" s="17">
        <f t="shared" si="4"/>
        <v>1.351733251653183</v>
      </c>
      <c r="Q51" s="40">
        <f t="shared" si="5"/>
        <v>1.351733251653183</v>
      </c>
      <c r="R51" s="232"/>
      <c r="S51" s="233"/>
      <c r="T51" s="274"/>
      <c r="U51" s="135" t="s">
        <v>3</v>
      </c>
      <c r="V51" s="63" t="s">
        <v>134</v>
      </c>
      <c r="W51" s="68">
        <f t="shared" si="24"/>
        <v>21</v>
      </c>
      <c r="X51" s="81"/>
      <c r="Y51" s="81"/>
      <c r="Z51" s="81"/>
      <c r="AA51" s="141">
        <v>0</v>
      </c>
      <c r="AB51" s="79">
        <f t="shared" si="25"/>
        <v>0</v>
      </c>
      <c r="AC51" s="81"/>
      <c r="AD51" s="107"/>
      <c r="AE51">
        <v>0</v>
      </c>
      <c r="AF51">
        <f t="shared" si="21"/>
        <v>0.72</v>
      </c>
      <c r="AG51">
        <f t="shared" si="7"/>
        <v>123.83999999999999</v>
      </c>
      <c r="AH51">
        <f t="shared" si="8"/>
        <v>15.53560954006036</v>
      </c>
      <c r="AI51">
        <f t="shared" si="9"/>
        <v>18.5</v>
      </c>
      <c r="AJ51">
        <v>20</v>
      </c>
      <c r="AK51">
        <v>454</v>
      </c>
      <c r="AL51">
        <f t="shared" si="10"/>
        <v>9.6645502050907453E-2</v>
      </c>
      <c r="AM51">
        <f t="shared" si="11"/>
        <v>0.12728774563964332</v>
      </c>
      <c r="AN51">
        <f t="shared" si="12"/>
        <v>2.39967553428799E-2</v>
      </c>
      <c r="AO51">
        <f t="shared" si="13"/>
        <v>1</v>
      </c>
      <c r="AP51">
        <f t="shared" si="14"/>
        <v>0.10183019651171465</v>
      </c>
      <c r="AQ51">
        <f t="shared" si="15"/>
        <v>4.4859117406041704E-3</v>
      </c>
      <c r="AR51">
        <f t="shared" si="16"/>
        <v>21.577235472306057</v>
      </c>
    </row>
    <row r="52" spans="1:44" x14ac:dyDescent="0.35">
      <c r="A52" s="228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69">
        <v>3.3279999999999998</v>
      </c>
      <c r="H52" s="10" t="s">
        <v>23</v>
      </c>
      <c r="I52" s="69">
        <v>3.3279999999999998</v>
      </c>
      <c r="J52" s="10" t="s">
        <v>24</v>
      </c>
      <c r="K52" s="10" t="s">
        <v>24</v>
      </c>
      <c r="L52" s="10">
        <f>'Files B'!L52</f>
        <v>56</v>
      </c>
      <c r="M52" s="32">
        <f t="shared" si="2"/>
        <v>5.8055509424522631</v>
      </c>
      <c r="N52" s="10">
        <f t="shared" si="3"/>
        <v>40.32</v>
      </c>
      <c r="O52" s="32">
        <f t="shared" si="3"/>
        <v>4.1799966785656295</v>
      </c>
      <c r="P52" s="11">
        <f t="shared" si="4"/>
        <v>0.79617288144401266</v>
      </c>
      <c r="Q52" s="37">
        <f t="shared" si="5"/>
        <v>0.79617288144401266</v>
      </c>
      <c r="R52" s="232"/>
      <c r="S52" s="233"/>
      <c r="T52" s="274"/>
      <c r="U52" s="136" t="s">
        <v>4</v>
      </c>
      <c r="V52" s="64" t="s">
        <v>134</v>
      </c>
      <c r="W52" s="69">
        <f t="shared" si="24"/>
        <v>3.3279999999999998</v>
      </c>
      <c r="X52" s="79">
        <f>W52+(W53+W51)/2</f>
        <v>25.827999999999999</v>
      </c>
      <c r="Y52" s="79">
        <f>O52+(O53+O51)/2</f>
        <v>20.098449942135282</v>
      </c>
      <c r="Z52" s="80">
        <f>X52/Y52</f>
        <v>1.285074225841319</v>
      </c>
      <c r="AA52" s="141">
        <v>0</v>
      </c>
      <c r="AB52" s="79">
        <f t="shared" si="25"/>
        <v>0</v>
      </c>
      <c r="AC52" s="79">
        <f>X52+AB52+(AB51+AB53)/2</f>
        <v>25.827999999999999</v>
      </c>
      <c r="AD52" s="108">
        <f>AC52/Y52</f>
        <v>1.285074225841319</v>
      </c>
      <c r="AE52">
        <v>1</v>
      </c>
      <c r="AF52">
        <f t="shared" si="21"/>
        <v>0.72</v>
      </c>
      <c r="AG52">
        <f t="shared" si="7"/>
        <v>40.32</v>
      </c>
      <c r="AH52">
        <f t="shared" si="8"/>
        <v>4.1799966785656295</v>
      </c>
      <c r="AI52">
        <f t="shared" si="9"/>
        <v>21.5</v>
      </c>
      <c r="AJ52">
        <v>20</v>
      </c>
      <c r="AK52">
        <v>454</v>
      </c>
      <c r="AL52">
        <f t="shared" si="10"/>
        <v>2.3297416482922162E-2</v>
      </c>
      <c r="AM52">
        <f t="shared" si="11"/>
        <v>2.9469142753503208E-2</v>
      </c>
      <c r="AN52">
        <f t="shared" si="12"/>
        <v>0.11526830043126822</v>
      </c>
      <c r="AO52">
        <f t="shared" si="13"/>
        <v>1</v>
      </c>
      <c r="AP52">
        <f t="shared" si="14"/>
        <v>2.3575314202802566E-2</v>
      </c>
      <c r="AQ52">
        <f t="shared" si="15"/>
        <v>1.0385600970397608E-3</v>
      </c>
      <c r="AR52">
        <f t="shared" si="16"/>
        <v>5.8055509424522631</v>
      </c>
    </row>
    <row r="53" spans="1:44" x14ac:dyDescent="0.35">
      <c r="A53" s="228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68">
        <v>24</v>
      </c>
      <c r="H53" s="16" t="s">
        <v>56</v>
      </c>
      <c r="I53" s="68">
        <v>24</v>
      </c>
      <c r="J53" s="16" t="s">
        <v>24</v>
      </c>
      <c r="K53" s="16" t="s">
        <v>24</v>
      </c>
      <c r="L53" s="16">
        <f>'Files B'!L53</f>
        <v>180</v>
      </c>
      <c r="M53" s="34">
        <f t="shared" si="2"/>
        <v>22.640690259831871</v>
      </c>
      <c r="N53" s="16">
        <f t="shared" si="3"/>
        <v>129.6</v>
      </c>
      <c r="O53" s="34">
        <f t="shared" si="3"/>
        <v>16.301296987078945</v>
      </c>
      <c r="P53" s="17">
        <f t="shared" si="4"/>
        <v>1.4722754894302799</v>
      </c>
      <c r="Q53" s="40">
        <f t="shared" si="5"/>
        <v>1.4722754894302799</v>
      </c>
      <c r="R53" s="232"/>
      <c r="S53" s="233"/>
      <c r="T53" s="274"/>
      <c r="U53" s="135" t="s">
        <v>5</v>
      </c>
      <c r="V53" s="63" t="s">
        <v>134</v>
      </c>
      <c r="W53" s="68">
        <f t="shared" si="24"/>
        <v>24</v>
      </c>
      <c r="X53" s="81"/>
      <c r="Y53" s="81"/>
      <c r="Z53" s="81"/>
      <c r="AA53" s="141">
        <v>0</v>
      </c>
      <c r="AB53" s="79">
        <f t="shared" si="25"/>
        <v>0</v>
      </c>
      <c r="AC53" s="81"/>
      <c r="AD53" s="107"/>
      <c r="AE53">
        <v>0</v>
      </c>
      <c r="AF53">
        <f t="shared" si="21"/>
        <v>0.72</v>
      </c>
      <c r="AG53">
        <f t="shared" si="7"/>
        <v>129.6</v>
      </c>
      <c r="AH53">
        <f t="shared" si="8"/>
        <v>16.301296987078945</v>
      </c>
      <c r="AI53">
        <f t="shared" si="9"/>
        <v>18.5</v>
      </c>
      <c r="AJ53">
        <v>20</v>
      </c>
      <c r="AK53">
        <v>454</v>
      </c>
      <c r="AL53">
        <f t="shared" si="10"/>
        <v>0.10114064168118223</v>
      </c>
      <c r="AM53">
        <f t="shared" si="11"/>
        <v>0.13356124451615992</v>
      </c>
      <c r="AN53">
        <f t="shared" si="12"/>
        <v>2.2705206552837462E-2</v>
      </c>
      <c r="AO53">
        <f t="shared" si="13"/>
        <v>1</v>
      </c>
      <c r="AP53">
        <f t="shared" si="14"/>
        <v>0.10684899561292793</v>
      </c>
      <c r="AQ53">
        <f t="shared" si="15"/>
        <v>4.7070042120232573E-3</v>
      </c>
      <c r="AR53">
        <f t="shared" si="16"/>
        <v>22.640690259831871</v>
      </c>
    </row>
    <row r="54" spans="1:44" x14ac:dyDescent="0.35">
      <c r="A54" s="228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69">
        <v>3.3279999999999998</v>
      </c>
      <c r="H54" s="10" t="s">
        <v>23</v>
      </c>
      <c r="I54" s="69">
        <v>3.3279999999999998</v>
      </c>
      <c r="J54" s="10" t="s">
        <v>24</v>
      </c>
      <c r="K54" s="10" t="s">
        <v>24</v>
      </c>
      <c r="L54" s="10">
        <f>'Files B'!L54</f>
        <v>65</v>
      </c>
      <c r="M54" s="32">
        <f t="shared" si="2"/>
        <v>6.7517113107979778</v>
      </c>
      <c r="N54" s="10">
        <f t="shared" si="3"/>
        <v>46.8</v>
      </c>
      <c r="O54" s="32">
        <f t="shared" si="3"/>
        <v>4.8612321437745436</v>
      </c>
      <c r="P54" s="11">
        <f t="shared" si="4"/>
        <v>0.68460009758265672</v>
      </c>
      <c r="Q54" s="37">
        <f t="shared" si="5"/>
        <v>0.68460009758265672</v>
      </c>
      <c r="R54" s="234"/>
      <c r="S54" s="235"/>
      <c r="T54" s="274"/>
      <c r="U54" s="136" t="s">
        <v>6</v>
      </c>
      <c r="V54" s="64" t="s">
        <v>134</v>
      </c>
      <c r="W54" s="69">
        <f t="shared" si="24"/>
        <v>3.3279999999999998</v>
      </c>
      <c r="X54" s="79">
        <f>W54+(W55+W53)/2</f>
        <v>25.827999999999999</v>
      </c>
      <c r="Y54" s="79">
        <f>O54+(O55+O53)/2</f>
        <v>23.061052537567768</v>
      </c>
      <c r="Z54" s="80">
        <f>X54/Y54</f>
        <v>1.1199835722122706</v>
      </c>
      <c r="AA54" s="141">
        <v>0</v>
      </c>
      <c r="AB54" s="79">
        <f t="shared" si="25"/>
        <v>0</v>
      </c>
      <c r="AC54" s="79">
        <f>X54+AB54+(AB53+AB55)/2</f>
        <v>25.827999999999999</v>
      </c>
      <c r="AD54" s="108">
        <f>AC54/Y54</f>
        <v>1.1199835722122706</v>
      </c>
      <c r="AE54">
        <v>1</v>
      </c>
      <c r="AF54">
        <f t="shared" si="21"/>
        <v>0.72</v>
      </c>
      <c r="AG54">
        <f t="shared" si="7"/>
        <v>46.8</v>
      </c>
      <c r="AH54">
        <f t="shared" si="8"/>
        <v>4.8612321437745436</v>
      </c>
      <c r="AI54">
        <f t="shared" si="9"/>
        <v>21.5</v>
      </c>
      <c r="AJ54">
        <v>20</v>
      </c>
      <c r="AK54">
        <v>454</v>
      </c>
      <c r="AL54">
        <f t="shared" si="10"/>
        <v>2.7041644131963222E-2</v>
      </c>
      <c r="AM54">
        <f t="shared" si="11"/>
        <v>3.4271879864739285E-2</v>
      </c>
      <c r="AN54">
        <f t="shared" si="12"/>
        <v>9.862454098851417E-2</v>
      </c>
      <c r="AO54">
        <f t="shared" si="13"/>
        <v>1</v>
      </c>
      <c r="AP54">
        <f t="shared" si="14"/>
        <v>2.7417503891791428E-2</v>
      </c>
      <c r="AQ54">
        <f t="shared" si="15"/>
        <v>1.2078195547044683E-3</v>
      </c>
      <c r="AR54">
        <f t="shared" si="16"/>
        <v>6.7517113107979778</v>
      </c>
    </row>
    <row r="55" spans="1:44" x14ac:dyDescent="0.35">
      <c r="A55" s="228"/>
      <c r="B55" s="63" t="s">
        <v>7</v>
      </c>
      <c r="C55" s="16">
        <v>2.6</v>
      </c>
      <c r="D55" s="16">
        <v>25</v>
      </c>
      <c r="E55" s="200">
        <v>7.5</v>
      </c>
      <c r="F55" s="16" t="s">
        <v>150</v>
      </c>
      <c r="G55" s="68">
        <v>21</v>
      </c>
      <c r="H55" s="16" t="s">
        <v>150</v>
      </c>
      <c r="I55" s="68">
        <v>21</v>
      </c>
      <c r="J55" s="16" t="s">
        <v>150</v>
      </c>
      <c r="K55" s="68">
        <v>21</v>
      </c>
      <c r="L55" s="16">
        <f>'Files B'!L55</f>
        <v>200</v>
      </c>
      <c r="M55" s="34">
        <f t="shared" si="2"/>
        <v>27.914366389593759</v>
      </c>
      <c r="N55" s="16">
        <f t="shared" si="3"/>
        <v>144</v>
      </c>
      <c r="O55" s="34">
        <f t="shared" si="3"/>
        <v>20.098343800507507</v>
      </c>
      <c r="P55" s="17">
        <f t="shared" si="4"/>
        <v>1.0448622139437045</v>
      </c>
      <c r="Q55" s="40">
        <f t="shared" si="5"/>
        <v>1.0448622139437045</v>
      </c>
      <c r="R55" s="21">
        <f>K55/O55</f>
        <v>1.0448622139437045</v>
      </c>
      <c r="S55" s="49" t="s">
        <v>69</v>
      </c>
      <c r="T55" s="274"/>
      <c r="U55" s="135" t="s">
        <v>7</v>
      </c>
      <c r="V55" s="63" t="s">
        <v>135</v>
      </c>
      <c r="W55" s="68">
        <f t="shared" si="24"/>
        <v>21</v>
      </c>
      <c r="X55" s="81"/>
      <c r="Y55" s="81"/>
      <c r="Z55" s="81"/>
      <c r="AA55" s="141">
        <v>0</v>
      </c>
      <c r="AB55" s="79">
        <f t="shared" si="25"/>
        <v>0</v>
      </c>
      <c r="AC55" s="81"/>
      <c r="AD55" s="107"/>
      <c r="AE55">
        <v>0</v>
      </c>
      <c r="AF55">
        <f t="shared" si="21"/>
        <v>0.72</v>
      </c>
      <c r="AG55">
        <f t="shared" si="7"/>
        <v>144</v>
      </c>
      <c r="AH55">
        <f t="shared" si="8"/>
        <v>20.098343800507507</v>
      </c>
      <c r="AI55">
        <f t="shared" si="9"/>
        <v>17</v>
      </c>
      <c r="AJ55">
        <v>20</v>
      </c>
      <c r="AK55">
        <v>454</v>
      </c>
      <c r="AL55">
        <f t="shared" si="10"/>
        <v>0.13308490817141336</v>
      </c>
      <c r="AM55">
        <f t="shared" si="11"/>
        <v>0.17920139056667936</v>
      </c>
      <c r="AN55">
        <f t="shared" si="12"/>
        <v>1.6031098441435805E-2</v>
      </c>
      <c r="AO55">
        <f t="shared" si="13"/>
        <v>1</v>
      </c>
      <c r="AP55">
        <f t="shared" si="14"/>
        <v>0.14336111245334349</v>
      </c>
      <c r="AQ55">
        <f t="shared" si="15"/>
        <v>6.3154675089578628E-3</v>
      </c>
      <c r="AR55">
        <f t="shared" si="16"/>
        <v>27.914366389593759</v>
      </c>
    </row>
    <row r="56" spans="1:44" x14ac:dyDescent="0.35">
      <c r="A56" s="228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69">
        <v>3.3279999999999998</v>
      </c>
      <c r="H56" s="10" t="s">
        <v>23</v>
      </c>
      <c r="I56" s="69">
        <v>3.3279999999999998</v>
      </c>
      <c r="J56" s="10" t="s">
        <v>23</v>
      </c>
      <c r="K56" s="69">
        <v>3.3279999999999998</v>
      </c>
      <c r="L56" s="10">
        <f>'Files B'!L56</f>
        <v>71</v>
      </c>
      <c r="M56" s="32">
        <f t="shared" si="2"/>
        <v>7.3845669427402507</v>
      </c>
      <c r="N56" s="10">
        <f t="shared" si="3"/>
        <v>51.12</v>
      </c>
      <c r="O56" s="32">
        <f t="shared" si="3"/>
        <v>5.3168881987729799</v>
      </c>
      <c r="P56" s="11">
        <f t="shared" si="4"/>
        <v>0.62593003192507013</v>
      </c>
      <c r="Q56" s="37">
        <f t="shared" si="5"/>
        <v>0.62593003192507013</v>
      </c>
      <c r="R56" s="22">
        <f>K56/O56</f>
        <v>0.62593003192507013</v>
      </c>
      <c r="S56" s="27" t="s">
        <v>70</v>
      </c>
      <c r="T56" s="274"/>
      <c r="U56" s="136" t="s">
        <v>8</v>
      </c>
      <c r="V56" s="64" t="s">
        <v>135</v>
      </c>
      <c r="W56" s="69">
        <f t="shared" si="24"/>
        <v>3.3279999999999998</v>
      </c>
      <c r="X56" s="79">
        <f>W56+(W57+W55)/2</f>
        <v>24.327999999999999</v>
      </c>
      <c r="Y56" s="79">
        <f>O56+(O57+O55)/2</f>
        <v>24.483364520654021</v>
      </c>
      <c r="Z56" s="80">
        <f>X56/Y56</f>
        <v>0.99365428225671526</v>
      </c>
      <c r="AA56" s="141">
        <v>0</v>
      </c>
      <c r="AB56" s="79">
        <f t="shared" si="25"/>
        <v>0</v>
      </c>
      <c r="AC56" s="79">
        <f>X56+AB56+(AB55+AB57)/2</f>
        <v>24.327999999999999</v>
      </c>
      <c r="AD56" s="108">
        <f>AC56/Y56</f>
        <v>0.99365428225671526</v>
      </c>
      <c r="AE56">
        <v>1</v>
      </c>
      <c r="AF56">
        <f t="shared" si="21"/>
        <v>0.72</v>
      </c>
      <c r="AG56">
        <f t="shared" si="7"/>
        <v>51.12</v>
      </c>
      <c r="AH56">
        <f t="shared" si="8"/>
        <v>5.3168881987729799</v>
      </c>
      <c r="AI56">
        <f t="shared" si="9"/>
        <v>21.5</v>
      </c>
      <c r="AJ56">
        <v>20</v>
      </c>
      <c r="AK56">
        <v>454</v>
      </c>
      <c r="AL56">
        <f t="shared" si="10"/>
        <v>2.9537795897990597E-2</v>
      </c>
      <c r="AM56">
        <f t="shared" si="11"/>
        <v>3.7484273166414062E-2</v>
      </c>
      <c r="AN56">
        <f t="shared" si="12"/>
        <v>8.9872492097192461E-2</v>
      </c>
      <c r="AO56">
        <f t="shared" si="13"/>
        <v>1</v>
      </c>
      <c r="AP56">
        <f t="shared" si="14"/>
        <v>2.9987418533131249E-2</v>
      </c>
      <c r="AQ56">
        <f t="shared" si="15"/>
        <v>1.3210316534419053E-3</v>
      </c>
      <c r="AR56">
        <f t="shared" si="16"/>
        <v>7.3845669427402507</v>
      </c>
    </row>
    <row r="57" spans="1:44" x14ac:dyDescent="0.35">
      <c r="A57" s="228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68">
        <v>21</v>
      </c>
      <c r="H57" s="16" t="s">
        <v>150</v>
      </c>
      <c r="I57" s="68">
        <v>21</v>
      </c>
      <c r="J57" s="16" t="s">
        <v>24</v>
      </c>
      <c r="K57" s="16" t="s">
        <v>24</v>
      </c>
      <c r="L57" s="16">
        <f>'Files B'!L57</f>
        <v>200</v>
      </c>
      <c r="M57" s="34">
        <f t="shared" si="2"/>
        <v>25.325845615631362</v>
      </c>
      <c r="N57" s="16">
        <f t="shared" si="3"/>
        <v>144</v>
      </c>
      <c r="O57" s="34">
        <f t="shared" si="3"/>
        <v>18.234608843254581</v>
      </c>
      <c r="P57" s="17">
        <f t="shared" si="4"/>
        <v>1.151656181962379</v>
      </c>
      <c r="Q57" s="40">
        <f t="shared" si="5"/>
        <v>1.151656181962379</v>
      </c>
      <c r="R57" s="230"/>
      <c r="S57" s="231"/>
      <c r="T57" s="274"/>
      <c r="U57" s="135" t="s">
        <v>9</v>
      </c>
      <c r="V57" s="63" t="s">
        <v>134</v>
      </c>
      <c r="W57" s="68">
        <f t="shared" si="24"/>
        <v>21</v>
      </c>
      <c r="X57" s="81"/>
      <c r="Y57" s="81"/>
      <c r="Z57" s="81"/>
      <c r="AA57" s="141">
        <v>0</v>
      </c>
      <c r="AB57" s="79">
        <f t="shared" si="25"/>
        <v>0</v>
      </c>
      <c r="AC57" s="81"/>
      <c r="AD57" s="107"/>
      <c r="AE57">
        <v>0</v>
      </c>
      <c r="AF57">
        <f t="shared" si="21"/>
        <v>0.72</v>
      </c>
      <c r="AG57">
        <f t="shared" si="7"/>
        <v>144</v>
      </c>
      <c r="AH57">
        <f t="shared" si="8"/>
        <v>18.234608843254581</v>
      </c>
      <c r="AI57">
        <f t="shared" si="9"/>
        <v>18.5</v>
      </c>
      <c r="AJ57">
        <v>20</v>
      </c>
      <c r="AK57">
        <v>454</v>
      </c>
      <c r="AL57">
        <f t="shared" si="10"/>
        <v>0.11237849075686913</v>
      </c>
      <c r="AM57">
        <f t="shared" si="11"/>
        <v>0.14940142813795007</v>
      </c>
      <c r="AN57">
        <f t="shared" si="12"/>
        <v>1.9926817558720181E-2</v>
      </c>
      <c r="AO57">
        <f t="shared" si="13"/>
        <v>1</v>
      </c>
      <c r="AP57">
        <f t="shared" si="14"/>
        <v>0.11952114251036006</v>
      </c>
      <c r="AQ57">
        <f t="shared" si="15"/>
        <v>5.2652485687383292E-3</v>
      </c>
      <c r="AR57">
        <f t="shared" si="16"/>
        <v>25.325845615631362</v>
      </c>
    </row>
    <row r="58" spans="1:44" x14ac:dyDescent="0.35">
      <c r="A58" s="228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69">
        <v>3.3279999999999998</v>
      </c>
      <c r="H58" s="10" t="s">
        <v>23</v>
      </c>
      <c r="I58" s="69">
        <v>3.3279999999999998</v>
      </c>
      <c r="J58" s="10" t="s">
        <v>24</v>
      </c>
      <c r="K58" s="10" t="s">
        <v>24</v>
      </c>
      <c r="L58" s="10">
        <f>'Files B'!L58</f>
        <v>71</v>
      </c>
      <c r="M58" s="32">
        <f t="shared" si="2"/>
        <v>7.3845669427402507</v>
      </c>
      <c r="N58" s="10">
        <f t="shared" si="3"/>
        <v>51.12</v>
      </c>
      <c r="O58" s="32">
        <f t="shared" si="3"/>
        <v>5.3168881987729799</v>
      </c>
      <c r="P58" s="11">
        <f t="shared" si="4"/>
        <v>0.62593003192507013</v>
      </c>
      <c r="Q58" s="37">
        <f t="shared" si="5"/>
        <v>0.62593003192507013</v>
      </c>
      <c r="R58" s="234"/>
      <c r="S58" s="235"/>
      <c r="T58" s="274"/>
      <c r="U58" s="136" t="s">
        <v>10</v>
      </c>
      <c r="V58" s="64" t="s">
        <v>134</v>
      </c>
      <c r="W58" s="69">
        <f t="shared" si="24"/>
        <v>3.3279999999999998</v>
      </c>
      <c r="X58" s="79">
        <f>W58+(W59+W57)/2</f>
        <v>25.827999999999999</v>
      </c>
      <c r="Y58" s="79">
        <f>O58+(O59+O57)/2</f>
        <v>23.066442470609225</v>
      </c>
      <c r="Z58" s="80">
        <f>X58/Y58</f>
        <v>1.119721865775769</v>
      </c>
      <c r="AA58" s="141">
        <v>0</v>
      </c>
      <c r="AB58" s="79">
        <f t="shared" si="25"/>
        <v>0</v>
      </c>
      <c r="AC58" s="79">
        <f>X58+AB58+(AB57+AB59)/2</f>
        <v>25.827999999999999</v>
      </c>
      <c r="AD58" s="108">
        <f>AC58/Y58</f>
        <v>1.119721865775769</v>
      </c>
      <c r="AE58">
        <v>1</v>
      </c>
      <c r="AF58">
        <f t="shared" si="21"/>
        <v>0.72</v>
      </c>
      <c r="AG58">
        <f t="shared" si="7"/>
        <v>51.12</v>
      </c>
      <c r="AH58">
        <f t="shared" si="8"/>
        <v>5.3168881987729799</v>
      </c>
      <c r="AI58">
        <f t="shared" si="9"/>
        <v>21.5</v>
      </c>
      <c r="AJ58">
        <v>20</v>
      </c>
      <c r="AK58">
        <v>454</v>
      </c>
      <c r="AL58">
        <f t="shared" si="10"/>
        <v>2.9537795897990597E-2</v>
      </c>
      <c r="AM58">
        <f t="shared" si="11"/>
        <v>3.7484273166414062E-2</v>
      </c>
      <c r="AN58">
        <f t="shared" si="12"/>
        <v>8.9872492097192461E-2</v>
      </c>
      <c r="AO58">
        <f t="shared" si="13"/>
        <v>1</v>
      </c>
      <c r="AP58">
        <f t="shared" si="14"/>
        <v>2.9987418533131249E-2</v>
      </c>
      <c r="AQ58">
        <f t="shared" si="15"/>
        <v>1.3210316534419053E-3</v>
      </c>
      <c r="AR58">
        <f t="shared" si="16"/>
        <v>7.3845669427402507</v>
      </c>
    </row>
    <row r="59" spans="1:44" x14ac:dyDescent="0.35">
      <c r="A59" s="228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68">
        <v>21</v>
      </c>
      <c r="H59" s="16" t="s">
        <v>150</v>
      </c>
      <c r="I59" s="68">
        <v>21</v>
      </c>
      <c r="J59" s="16" t="s">
        <v>71</v>
      </c>
      <c r="K59" s="68">
        <v>24</v>
      </c>
      <c r="L59" s="16">
        <f>'Files B'!L59</f>
        <v>190</v>
      </c>
      <c r="M59" s="34">
        <f t="shared" si="2"/>
        <v>23.978471806135989</v>
      </c>
      <c r="N59" s="16">
        <f t="shared" si="3"/>
        <v>136.79999999999998</v>
      </c>
      <c r="O59" s="34">
        <f t="shared" si="3"/>
        <v>17.264499700417911</v>
      </c>
      <c r="P59" s="17">
        <f t="shared" si="4"/>
        <v>1.2163688704800213</v>
      </c>
      <c r="Q59" s="40">
        <f t="shared" si="5"/>
        <v>1.2163688704800213</v>
      </c>
      <c r="R59" s="21">
        <f>K59/O59</f>
        <v>1.3901358519771672</v>
      </c>
      <c r="S59" s="49" t="s">
        <v>72</v>
      </c>
      <c r="T59" s="274"/>
      <c r="U59" s="135" t="s">
        <v>11</v>
      </c>
      <c r="V59" s="63" t="s">
        <v>135</v>
      </c>
      <c r="W59" s="68">
        <f t="shared" si="24"/>
        <v>24</v>
      </c>
      <c r="X59" s="81"/>
      <c r="Y59" s="81"/>
      <c r="Z59" s="81"/>
      <c r="AA59" s="141">
        <v>0</v>
      </c>
      <c r="AB59" s="79">
        <f t="shared" si="25"/>
        <v>0</v>
      </c>
      <c r="AC59" s="81"/>
      <c r="AD59" s="107"/>
      <c r="AE59">
        <v>0</v>
      </c>
      <c r="AF59">
        <f t="shared" si="21"/>
        <v>0.72</v>
      </c>
      <c r="AG59">
        <f t="shared" si="7"/>
        <v>136.79999999999998</v>
      </c>
      <c r="AH59">
        <f t="shared" si="8"/>
        <v>17.264499700417911</v>
      </c>
      <c r="AI59">
        <f t="shared" si="9"/>
        <v>18.5</v>
      </c>
      <c r="AJ59">
        <v>20</v>
      </c>
      <c r="AK59">
        <v>454</v>
      </c>
      <c r="AL59">
        <f t="shared" si="10"/>
        <v>0.10675956621902567</v>
      </c>
      <c r="AM59">
        <f t="shared" si="11"/>
        <v>0.14145304313910784</v>
      </c>
      <c r="AN59">
        <f t="shared" si="12"/>
        <v>2.1243193375896675E-2</v>
      </c>
      <c r="AO59">
        <f t="shared" si="13"/>
        <v>1</v>
      </c>
      <c r="AP59">
        <f t="shared" si="14"/>
        <v>0.11316243451128627</v>
      </c>
      <c r="AQ59">
        <f t="shared" si="15"/>
        <v>4.9851292736249461E-3</v>
      </c>
      <c r="AR59">
        <f t="shared" si="16"/>
        <v>23.978471806135989</v>
      </c>
    </row>
    <row r="60" spans="1:44" x14ac:dyDescent="0.35">
      <c r="A60" s="228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69">
        <v>3.3279999999999998</v>
      </c>
      <c r="H60" s="10" t="s">
        <v>23</v>
      </c>
      <c r="I60" s="69">
        <v>3.3279999999999998</v>
      </c>
      <c r="J60" s="10"/>
      <c r="K60" s="10"/>
      <c r="L60" s="10">
        <f>'Files B'!L60</f>
        <v>57</v>
      </c>
      <c r="M60" s="32">
        <f t="shared" si="2"/>
        <v>5.9104959350844428</v>
      </c>
      <c r="N60" s="10">
        <f t="shared" si="3"/>
        <v>41.04</v>
      </c>
      <c r="O60" s="32">
        <f t="shared" si="3"/>
        <v>4.2555570732607988</v>
      </c>
      <c r="P60" s="11">
        <f t="shared" si="4"/>
        <v>0.78203627461866865</v>
      </c>
      <c r="Q60" s="37">
        <f t="shared" si="5"/>
        <v>0.78203627461866865</v>
      </c>
      <c r="R60" s="230"/>
      <c r="S60" s="231"/>
      <c r="T60" s="274"/>
      <c r="U60" s="136" t="s">
        <v>12</v>
      </c>
      <c r="V60" s="64" t="s">
        <v>134</v>
      </c>
      <c r="W60" s="69">
        <f t="shared" si="24"/>
        <v>3.3279999999999998</v>
      </c>
      <c r="X60" s="79">
        <f>W60+(W61+W59)/2</f>
        <v>21.997</v>
      </c>
      <c r="Y60" s="79">
        <f>O60+(O61+O59)/2</f>
        <v>16.983973150708795</v>
      </c>
      <c r="Z60" s="80">
        <f>X60/Y60</f>
        <v>1.2951621981975399</v>
      </c>
      <c r="AA60" s="141">
        <v>0</v>
      </c>
      <c r="AB60" s="79">
        <f t="shared" si="25"/>
        <v>0</v>
      </c>
      <c r="AC60" s="79">
        <f>X60+AB60+(AB59+AB61)/2</f>
        <v>21.997</v>
      </c>
      <c r="AD60" s="108">
        <f>AC60/Y60</f>
        <v>1.2951621981975399</v>
      </c>
      <c r="AE60">
        <v>1</v>
      </c>
      <c r="AF60">
        <f t="shared" si="21"/>
        <v>0.72</v>
      </c>
      <c r="AG60">
        <f t="shared" si="7"/>
        <v>41.04</v>
      </c>
      <c r="AH60">
        <f t="shared" si="8"/>
        <v>4.2555570732607988</v>
      </c>
      <c r="AI60">
        <f t="shared" si="9"/>
        <v>21.5</v>
      </c>
      <c r="AJ60">
        <v>20</v>
      </c>
      <c r="AK60">
        <v>454</v>
      </c>
      <c r="AL60">
        <f t="shared" si="10"/>
        <v>2.3713441777260057E-2</v>
      </c>
      <c r="AM60">
        <f t="shared" si="11"/>
        <v>3.0001846539896432E-2</v>
      </c>
      <c r="AN60">
        <f t="shared" si="12"/>
        <v>0.11315948612015272</v>
      </c>
      <c r="AO60">
        <f t="shared" si="13"/>
        <v>1</v>
      </c>
      <c r="AP60">
        <f t="shared" si="14"/>
        <v>2.4001477231917145E-2</v>
      </c>
      <c r="AQ60">
        <f t="shared" si="15"/>
        <v>1.0573337987628698E-3</v>
      </c>
      <c r="AR60">
        <f t="shared" si="16"/>
        <v>5.9104959350844428</v>
      </c>
    </row>
    <row r="61" spans="1:44" ht="15" thickBot="1" x14ac:dyDescent="0.4">
      <c r="A61" s="229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101">
        <v>13.337999999999999</v>
      </c>
      <c r="H61" s="29" t="s">
        <v>151</v>
      </c>
      <c r="I61" s="101">
        <v>13.337999999999999</v>
      </c>
      <c r="J61" s="29"/>
      <c r="K61" s="29"/>
      <c r="L61" s="29">
        <f>'Files B'!L61</f>
        <v>93</v>
      </c>
      <c r="M61" s="35">
        <f t="shared" si="2"/>
        <v>11.378239520108444</v>
      </c>
      <c r="N61" s="29">
        <f t="shared" si="3"/>
        <v>66.959999999999994</v>
      </c>
      <c r="O61" s="35">
        <f t="shared" si="3"/>
        <v>8.1923324544780787</v>
      </c>
      <c r="P61" s="30">
        <f t="shared" si="4"/>
        <v>1.6281077549177347</v>
      </c>
      <c r="Q61" s="56">
        <f t="shared" si="5"/>
        <v>1.6281077549177347</v>
      </c>
      <c r="R61" s="238"/>
      <c r="S61" s="239"/>
      <c r="T61" s="275"/>
      <c r="U61" s="139" t="s">
        <v>13</v>
      </c>
      <c r="V61" s="66" t="s">
        <v>134</v>
      </c>
      <c r="W61" s="101">
        <f t="shared" si="24"/>
        <v>13.337999999999999</v>
      </c>
      <c r="X61" s="109"/>
      <c r="Y61" s="109"/>
      <c r="Z61" s="116"/>
      <c r="AA61" s="144">
        <v>0</v>
      </c>
      <c r="AB61" s="109">
        <f t="shared" si="25"/>
        <v>0</v>
      </c>
      <c r="AC61" s="109"/>
      <c r="AD61" s="117"/>
      <c r="AE61">
        <v>0</v>
      </c>
      <c r="AF61">
        <f t="shared" si="21"/>
        <v>0.72</v>
      </c>
      <c r="AG61">
        <f t="shared" si="7"/>
        <v>66.959999999999994</v>
      </c>
      <c r="AH61">
        <f t="shared" si="8"/>
        <v>8.1923324544780787</v>
      </c>
      <c r="AI61">
        <f t="shared" si="9"/>
        <v>18.5</v>
      </c>
      <c r="AJ61">
        <v>20</v>
      </c>
      <c r="AK61">
        <v>454</v>
      </c>
      <c r="AL61">
        <f t="shared" si="10"/>
        <v>5.2255998201944147E-2</v>
      </c>
      <c r="AM61">
        <f t="shared" si="11"/>
        <v>6.7122151015192727E-2</v>
      </c>
      <c r="AN61">
        <f t="shared" si="12"/>
        <v>4.8643740137407014E-2</v>
      </c>
      <c r="AO61">
        <f t="shared" si="13"/>
        <v>1</v>
      </c>
      <c r="AP61">
        <f t="shared" si="14"/>
        <v>5.3697720812154182E-2</v>
      </c>
      <c r="AQ61">
        <f t="shared" si="15"/>
        <v>2.3655383617689069E-3</v>
      </c>
      <c r="AR61">
        <f t="shared" si="16"/>
        <v>11.378239520108444</v>
      </c>
    </row>
    <row r="62" spans="1:44" x14ac:dyDescent="0.35">
      <c r="AA62" s="145"/>
    </row>
    <row r="63" spans="1:44" x14ac:dyDescent="0.35">
      <c r="AA63" s="145"/>
    </row>
    <row r="64" spans="1:44" x14ac:dyDescent="0.35">
      <c r="AA64" s="145"/>
    </row>
  </sheetData>
  <mergeCells count="30">
    <mergeCell ref="R2:R3"/>
    <mergeCell ref="S2:S3"/>
    <mergeCell ref="A50:A61"/>
    <mergeCell ref="R50:S54"/>
    <mergeCell ref="R57:S58"/>
    <mergeCell ref="R60:S61"/>
    <mergeCell ref="A20:A28"/>
    <mergeCell ref="A30:A38"/>
    <mergeCell ref="A40:A48"/>
    <mergeCell ref="T20:T28"/>
    <mergeCell ref="T30:T38"/>
    <mergeCell ref="T40:T48"/>
    <mergeCell ref="T50:T61"/>
    <mergeCell ref="R19:S19"/>
    <mergeCell ref="AI2:AQ2"/>
    <mergeCell ref="F2:G2"/>
    <mergeCell ref="H2:I2"/>
    <mergeCell ref="J2:K2"/>
    <mergeCell ref="A4:A18"/>
    <mergeCell ref="R4:S4"/>
    <mergeCell ref="W2:X2"/>
    <mergeCell ref="T4:T18"/>
    <mergeCell ref="AA2:AB2"/>
    <mergeCell ref="C2:C3"/>
    <mergeCell ref="D2:D3"/>
    <mergeCell ref="E2:E3"/>
    <mergeCell ref="N2:N3"/>
    <mergeCell ref="O2:O3"/>
    <mergeCell ref="P2:P3"/>
    <mergeCell ref="Q2:Q3"/>
  </mergeCells>
  <conditionalFormatting sqref="P4:Q61">
    <cfRule type="cellIs" dxfId="394" priority="106" operator="lessThan">
      <formula>1</formula>
    </cfRule>
  </conditionalFormatting>
  <conditionalFormatting sqref="R4">
    <cfRule type="cellIs" dxfId="393" priority="10" operator="lessThan">
      <formula>1</formula>
    </cfRule>
  </conditionalFormatting>
  <conditionalFormatting sqref="R5">
    <cfRule type="cellIs" dxfId="392" priority="9" operator="lessThan">
      <formula>100</formula>
    </cfRule>
  </conditionalFormatting>
  <conditionalFormatting sqref="R7">
    <cfRule type="cellIs" dxfId="391" priority="3" operator="lessThan">
      <formula>100</formula>
    </cfRule>
  </conditionalFormatting>
  <conditionalFormatting sqref="R9">
    <cfRule type="cellIs" dxfId="390" priority="6" operator="lessThan">
      <formula>100</formula>
    </cfRule>
  </conditionalFormatting>
  <conditionalFormatting sqref="R11">
    <cfRule type="cellIs" dxfId="389" priority="2" operator="lessThan">
      <formula>100</formula>
    </cfRule>
  </conditionalFormatting>
  <conditionalFormatting sqref="R13">
    <cfRule type="cellIs" dxfId="388" priority="1" operator="lessThan">
      <formula>100</formula>
    </cfRule>
  </conditionalFormatting>
  <conditionalFormatting sqref="R17:R18">
    <cfRule type="cellIs" dxfId="387" priority="8" operator="lessThan">
      <formula>100</formula>
    </cfRule>
  </conditionalFormatting>
  <conditionalFormatting sqref="R19:R20">
    <cfRule type="cellIs" dxfId="386" priority="32" operator="lessThan">
      <formula>1</formula>
    </cfRule>
  </conditionalFormatting>
  <conditionalFormatting sqref="R26">
    <cfRule type="cellIs" dxfId="385" priority="13" operator="lessThan">
      <formula>1</formula>
    </cfRule>
  </conditionalFormatting>
  <conditionalFormatting sqref="R29:R30">
    <cfRule type="cellIs" dxfId="384" priority="21" operator="lessThan">
      <formula>1</formula>
    </cfRule>
  </conditionalFormatting>
  <conditionalFormatting sqref="R34:R36">
    <cfRule type="cellIs" dxfId="383" priority="12" operator="lessThan">
      <formula>1</formula>
    </cfRule>
  </conditionalFormatting>
  <conditionalFormatting sqref="R39:R40">
    <cfRule type="cellIs" dxfId="382" priority="30" operator="lessThan">
      <formula>1</formula>
    </cfRule>
  </conditionalFormatting>
  <conditionalFormatting sqref="R46">
    <cfRule type="cellIs" dxfId="381" priority="11" operator="lessThan">
      <formula>1</formula>
    </cfRule>
  </conditionalFormatting>
  <conditionalFormatting sqref="R49:R50">
    <cfRule type="cellIs" dxfId="380" priority="27" operator="lessThan">
      <formula>1</formula>
    </cfRule>
  </conditionalFormatting>
  <conditionalFormatting sqref="R55:R56">
    <cfRule type="cellIs" dxfId="379" priority="24" operator="lessThan">
      <formula>1</formula>
    </cfRule>
  </conditionalFormatting>
  <conditionalFormatting sqref="R59">
    <cfRule type="cellIs" dxfId="378" priority="23" operator="lessThan">
      <formula>1</formula>
    </cfRule>
  </conditionalFormatting>
  <conditionalFormatting sqref="R15:S15">
    <cfRule type="cellIs" dxfId="377" priority="4" operator="lessThan">
      <formula>100</formula>
    </cfRule>
  </conditionalFormatting>
  <conditionalFormatting sqref="S17">
    <cfRule type="cellIs" dxfId="376" priority="7" operator="lessThan">
      <formula>100</formula>
    </cfRule>
  </conditionalFormatting>
  <conditionalFormatting sqref="S30">
    <cfRule type="cellIs" dxfId="375" priority="20" operator="lessThan">
      <formula>1</formula>
    </cfRule>
  </conditionalFormatting>
  <conditionalFormatting sqref="S35">
    <cfRule type="cellIs" dxfId="374" priority="17" operator="lessThan">
      <formula>1</formula>
    </cfRule>
  </conditionalFormatting>
  <conditionalFormatting sqref="Z4">
    <cfRule type="cellIs" dxfId="373" priority="90" operator="lessThan">
      <formula>1</formula>
    </cfRule>
  </conditionalFormatting>
  <conditionalFormatting sqref="Z6">
    <cfRule type="cellIs" dxfId="372" priority="89" operator="lessThan">
      <formula>1</formula>
    </cfRule>
  </conditionalFormatting>
  <conditionalFormatting sqref="Z8">
    <cfRule type="cellIs" dxfId="371" priority="88" operator="lessThan">
      <formula>1</formula>
    </cfRule>
  </conditionalFormatting>
  <conditionalFormatting sqref="Z10">
    <cfRule type="cellIs" dxfId="370" priority="87" operator="lessThan">
      <formula>1</formula>
    </cfRule>
  </conditionalFormatting>
  <conditionalFormatting sqref="Z12">
    <cfRule type="cellIs" dxfId="369" priority="86" operator="lessThan">
      <formula>1</formula>
    </cfRule>
  </conditionalFormatting>
  <conditionalFormatting sqref="Z14">
    <cfRule type="cellIs" dxfId="368" priority="80" operator="lessThan">
      <formula>1</formula>
    </cfRule>
  </conditionalFormatting>
  <conditionalFormatting sqref="Z16">
    <cfRule type="cellIs" dxfId="367" priority="78" operator="lessThan">
      <formula>1</formula>
    </cfRule>
  </conditionalFormatting>
  <conditionalFormatting sqref="Z18">
    <cfRule type="cellIs" dxfId="366" priority="76" operator="lessThan">
      <formula>1</formula>
    </cfRule>
  </conditionalFormatting>
  <conditionalFormatting sqref="Z20">
    <cfRule type="cellIs" dxfId="365" priority="74" operator="lessThan">
      <formula>1</formula>
    </cfRule>
  </conditionalFormatting>
  <conditionalFormatting sqref="Z22">
    <cfRule type="cellIs" dxfId="364" priority="73" operator="lessThan">
      <formula>1</formula>
    </cfRule>
  </conditionalFormatting>
  <conditionalFormatting sqref="Z24">
    <cfRule type="cellIs" dxfId="363" priority="72" operator="lessThan">
      <formula>1</formula>
    </cfRule>
  </conditionalFormatting>
  <conditionalFormatting sqref="Z26">
    <cfRule type="cellIs" dxfId="362" priority="71" operator="lessThan">
      <formula>1</formula>
    </cfRule>
  </conditionalFormatting>
  <conditionalFormatting sqref="Z28">
    <cfRule type="cellIs" dxfId="361" priority="66" operator="lessThan">
      <formula>1</formula>
    </cfRule>
  </conditionalFormatting>
  <conditionalFormatting sqref="Z30">
    <cfRule type="cellIs" dxfId="360" priority="64" operator="lessThan">
      <formula>1</formula>
    </cfRule>
  </conditionalFormatting>
  <conditionalFormatting sqref="Z32">
    <cfRule type="cellIs" dxfId="359" priority="63" operator="lessThan">
      <formula>1</formula>
    </cfRule>
  </conditionalFormatting>
  <conditionalFormatting sqref="Z34">
    <cfRule type="cellIs" dxfId="358" priority="62" operator="lessThan">
      <formula>1</formula>
    </cfRule>
  </conditionalFormatting>
  <conditionalFormatting sqref="Z36">
    <cfRule type="cellIs" dxfId="357" priority="61" operator="lessThan">
      <formula>1</formula>
    </cfRule>
  </conditionalFormatting>
  <conditionalFormatting sqref="Z38">
    <cfRule type="cellIs" dxfId="356" priority="56" operator="lessThan">
      <formula>1</formula>
    </cfRule>
  </conditionalFormatting>
  <conditionalFormatting sqref="Z40">
    <cfRule type="cellIs" dxfId="355" priority="54" operator="lessThan">
      <formula>1</formula>
    </cfRule>
  </conditionalFormatting>
  <conditionalFormatting sqref="Z42">
    <cfRule type="cellIs" dxfId="354" priority="53" operator="lessThan">
      <formula>1</formula>
    </cfRule>
  </conditionalFormatting>
  <conditionalFormatting sqref="Z44">
    <cfRule type="cellIs" dxfId="353" priority="52" operator="lessThan">
      <formula>1</formula>
    </cfRule>
  </conditionalFormatting>
  <conditionalFormatting sqref="Z46">
    <cfRule type="cellIs" dxfId="352" priority="51" operator="lessThan">
      <formula>1</formula>
    </cfRule>
  </conditionalFormatting>
  <conditionalFormatting sqref="Z48">
    <cfRule type="cellIs" dxfId="351" priority="46" operator="lessThan">
      <formula>1</formula>
    </cfRule>
  </conditionalFormatting>
  <conditionalFormatting sqref="Z50">
    <cfRule type="cellIs" dxfId="350" priority="44" operator="lessThan">
      <formula>1</formula>
    </cfRule>
  </conditionalFormatting>
  <conditionalFormatting sqref="Z52">
    <cfRule type="cellIs" dxfId="349" priority="43" operator="lessThan">
      <formula>1</formula>
    </cfRule>
  </conditionalFormatting>
  <conditionalFormatting sqref="Z54">
    <cfRule type="cellIs" dxfId="348" priority="42" operator="lessThan">
      <formula>1</formula>
    </cfRule>
  </conditionalFormatting>
  <conditionalFormatting sqref="Z56">
    <cfRule type="cellIs" dxfId="347" priority="41" operator="lessThan">
      <formula>1</formula>
    </cfRule>
  </conditionalFormatting>
  <conditionalFormatting sqref="Z58">
    <cfRule type="cellIs" dxfId="346" priority="40" operator="lessThan">
      <formula>1</formula>
    </cfRule>
  </conditionalFormatting>
  <conditionalFormatting sqref="Z60">
    <cfRule type="cellIs" dxfId="345" priority="34" operator="lessThan">
      <formula>1</formula>
    </cfRule>
  </conditionalFormatting>
  <conditionalFormatting sqref="AD4">
    <cfRule type="cellIs" dxfId="344" priority="84" operator="lessThan">
      <formula>1</formula>
    </cfRule>
  </conditionalFormatting>
  <conditionalFormatting sqref="AD6">
    <cfRule type="cellIs" dxfId="343" priority="85" operator="lessThan">
      <formula>1</formula>
    </cfRule>
  </conditionalFormatting>
  <conditionalFormatting sqref="AD8">
    <cfRule type="cellIs" dxfId="342" priority="83" operator="lessThan">
      <formula>1</formula>
    </cfRule>
  </conditionalFormatting>
  <conditionalFormatting sqref="AD10">
    <cfRule type="cellIs" dxfId="341" priority="82" operator="lessThan">
      <formula>1</formula>
    </cfRule>
  </conditionalFormatting>
  <conditionalFormatting sqref="AD12">
    <cfRule type="cellIs" dxfId="340" priority="81" operator="lessThan">
      <formula>1</formula>
    </cfRule>
  </conditionalFormatting>
  <conditionalFormatting sqref="AD14">
    <cfRule type="cellIs" dxfId="339" priority="79" operator="lessThan">
      <formula>1</formula>
    </cfRule>
  </conditionalFormatting>
  <conditionalFormatting sqref="AD16">
    <cfRule type="cellIs" dxfId="338" priority="77" operator="lessThan">
      <formula>1</formula>
    </cfRule>
  </conditionalFormatting>
  <conditionalFormatting sqref="AD18">
    <cfRule type="cellIs" dxfId="337" priority="75" operator="lessThan">
      <formula>1</formula>
    </cfRule>
  </conditionalFormatting>
  <conditionalFormatting sqref="AD20">
    <cfRule type="cellIs" dxfId="336" priority="69" operator="lessThan">
      <formula>1</formula>
    </cfRule>
  </conditionalFormatting>
  <conditionalFormatting sqref="AD22">
    <cfRule type="cellIs" dxfId="335" priority="70" operator="lessThan">
      <formula>1</formula>
    </cfRule>
  </conditionalFormatting>
  <conditionalFormatting sqref="AD24">
    <cfRule type="cellIs" dxfId="334" priority="68" operator="lessThan">
      <formula>1</formula>
    </cfRule>
  </conditionalFormatting>
  <conditionalFormatting sqref="AD26">
    <cfRule type="cellIs" dxfId="333" priority="67" operator="lessThan">
      <formula>1</formula>
    </cfRule>
  </conditionalFormatting>
  <conditionalFormatting sqref="AD28">
    <cfRule type="cellIs" dxfId="332" priority="65" operator="lessThan">
      <formula>1</formula>
    </cfRule>
  </conditionalFormatting>
  <conditionalFormatting sqref="AD30">
    <cfRule type="cellIs" dxfId="331" priority="59" operator="lessThan">
      <formula>1</formula>
    </cfRule>
  </conditionalFormatting>
  <conditionalFormatting sqref="AD32">
    <cfRule type="cellIs" dxfId="330" priority="60" operator="lessThan">
      <formula>1</formula>
    </cfRule>
  </conditionalFormatting>
  <conditionalFormatting sqref="AD34">
    <cfRule type="cellIs" dxfId="329" priority="58" operator="lessThan">
      <formula>1</formula>
    </cfRule>
  </conditionalFormatting>
  <conditionalFormatting sqref="AD36">
    <cfRule type="cellIs" dxfId="328" priority="57" operator="lessThan">
      <formula>1</formula>
    </cfRule>
  </conditionalFormatting>
  <conditionalFormatting sqref="AD38">
    <cfRule type="cellIs" dxfId="327" priority="55" operator="lessThan">
      <formula>1</formula>
    </cfRule>
  </conditionalFormatting>
  <conditionalFormatting sqref="AD40">
    <cfRule type="cellIs" dxfId="326" priority="49" operator="lessThan">
      <formula>1</formula>
    </cfRule>
  </conditionalFormatting>
  <conditionalFormatting sqref="AD42">
    <cfRule type="cellIs" dxfId="325" priority="50" operator="lessThan">
      <formula>1</formula>
    </cfRule>
  </conditionalFormatting>
  <conditionalFormatting sqref="AD44">
    <cfRule type="cellIs" dxfId="324" priority="48" operator="lessThan">
      <formula>1</formula>
    </cfRule>
  </conditionalFormatting>
  <conditionalFormatting sqref="AD46">
    <cfRule type="cellIs" dxfId="323" priority="47" operator="lessThan">
      <formula>1</formula>
    </cfRule>
  </conditionalFormatting>
  <conditionalFormatting sqref="AD48">
    <cfRule type="cellIs" dxfId="322" priority="45" operator="lessThan">
      <formula>1</formula>
    </cfRule>
  </conditionalFormatting>
  <conditionalFormatting sqref="AD50">
    <cfRule type="cellIs" dxfId="321" priority="38" operator="lessThan">
      <formula>1</formula>
    </cfRule>
  </conditionalFormatting>
  <conditionalFormatting sqref="AD52">
    <cfRule type="cellIs" dxfId="320" priority="39" operator="lessThan">
      <formula>1</formula>
    </cfRule>
  </conditionalFormatting>
  <conditionalFormatting sqref="AD54">
    <cfRule type="cellIs" dxfId="319" priority="37" operator="lessThan">
      <formula>1</formula>
    </cfRule>
  </conditionalFormatting>
  <conditionalFormatting sqref="AD56">
    <cfRule type="cellIs" dxfId="318" priority="36" operator="lessThan">
      <formula>1</formula>
    </cfRule>
  </conditionalFormatting>
  <conditionalFormatting sqref="AD58">
    <cfRule type="cellIs" dxfId="317" priority="35" operator="lessThan">
      <formula>1</formula>
    </cfRule>
  </conditionalFormatting>
  <conditionalFormatting sqref="AD60">
    <cfRule type="cellIs" dxfId="316" priority="33" operator="lessThan">
      <formula>1</formula>
    </cfRule>
  </conditionalFormatting>
  <dataValidations count="1">
    <dataValidation type="list" allowBlank="1" showInputMessage="1" showErrorMessage="1" sqref="V4:V18 V20:V28 V30:V38 V40:V48 V50:V61" xr:uid="{871E5BB3-BA0D-446D-BD61-C8E0C3ADE710}">
      <formula1>"0,A,place"</formula1>
    </dataValidation>
  </dataValidations>
  <pageMargins left="0.17" right="0.17" top="0.75" bottom="0.75" header="0.3" footer="0.3"/>
  <pageSetup paperSize="8" scale="8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97CD-2923-4385-B2E4-A26A1069F3BF}">
  <sheetPr codeName="Feuil7">
    <pageSetUpPr fitToPage="1"/>
  </sheetPr>
  <dimension ref="A1:AQ54"/>
  <sheetViews>
    <sheetView view="pageBreakPreview" zoomScale="90" zoomScaleNormal="80" zoomScaleSheetLayoutView="90" workbookViewId="0">
      <selection activeCell="I4" sqref="I4:I54"/>
    </sheetView>
  </sheetViews>
  <sheetFormatPr baseColWidth="10" defaultRowHeight="14.5" x14ac:dyDescent="0.35"/>
  <cols>
    <col min="2" max="2" width="11.453125" style="6"/>
    <col min="3" max="3" width="18.6328125" style="6" customWidth="1"/>
    <col min="4" max="4" width="14.08984375" style="6" customWidth="1"/>
    <col min="5" max="5" width="17.08984375" style="6" customWidth="1"/>
    <col min="6" max="6" width="27.54296875" style="6" customWidth="1"/>
    <col min="7" max="7" width="14.54296875" style="6" customWidth="1"/>
    <col min="8" max="8" width="27.08984375" style="6" customWidth="1"/>
    <col min="9" max="9" width="15.90625" style="6" customWidth="1"/>
    <col min="10" max="10" width="23.08984375" style="6" customWidth="1"/>
    <col min="11" max="11" width="14.453125" style="6" customWidth="1"/>
    <col min="12" max="12" width="38.6328125" style="6" hidden="1" customWidth="1"/>
    <col min="13" max="13" width="27.08984375" style="6" hidden="1" customWidth="1"/>
    <col min="14" max="14" width="32.36328125" style="6" customWidth="1"/>
    <col min="15" max="15" width="15.90625" style="6" customWidth="1"/>
    <col min="16" max="16" width="17.54296875" style="6" customWidth="1"/>
    <col min="17" max="17" width="27.90625" style="6" customWidth="1"/>
    <col min="18" max="18" width="18.36328125" customWidth="1"/>
    <col min="19" max="19" width="20.453125" customWidth="1"/>
    <col min="20" max="32" width="11.453125" hidden="1" customWidth="1"/>
    <col min="33" max="33" width="0" hidden="1" customWidth="1"/>
    <col min="37" max="37" width="11.453125" style="6"/>
  </cols>
  <sheetData>
    <row r="1" spans="1:43" ht="15" thickBot="1" x14ac:dyDescent="0.4"/>
    <row r="2" spans="1:43" ht="15" thickBot="1" x14ac:dyDescent="0.4">
      <c r="C2" s="3"/>
      <c r="D2" s="3"/>
      <c r="E2" s="3"/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3"/>
      <c r="O2" s="3"/>
      <c r="P2" s="3"/>
      <c r="Q2" s="3"/>
      <c r="R2" s="1"/>
      <c r="X2" s="243" t="s">
        <v>119</v>
      </c>
      <c r="Y2" s="243"/>
      <c r="Z2" s="243"/>
      <c r="AA2" s="243"/>
      <c r="AB2" s="243"/>
      <c r="AC2" s="243"/>
      <c r="AD2" s="243"/>
      <c r="AE2" s="243"/>
      <c r="AF2" s="243"/>
      <c r="AL2" s="1" t="s">
        <v>123</v>
      </c>
      <c r="AM2" s="1" t="s">
        <v>124</v>
      </c>
      <c r="AO2" s="1" t="s">
        <v>130</v>
      </c>
      <c r="AP2" s="1" t="s">
        <v>131</v>
      </c>
    </row>
    <row r="3" spans="1:43" ht="15" thickBot="1" x14ac:dyDescent="0.4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4" t="s">
        <v>77</v>
      </c>
      <c r="O3" s="4" t="s">
        <v>78</v>
      </c>
      <c r="P3" s="4" t="s">
        <v>25</v>
      </c>
      <c r="Q3" s="5" t="s">
        <v>26</v>
      </c>
      <c r="R3" s="20" t="s">
        <v>27</v>
      </c>
      <c r="S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43" x14ac:dyDescent="0.35">
      <c r="A4" s="208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AG4</f>
        <v>7.592285038669603</v>
      </c>
      <c r="N4" s="12">
        <f>V4</f>
        <v>77</v>
      </c>
      <c r="O4" s="31">
        <f>W4</f>
        <v>7.592285038669603</v>
      </c>
      <c r="P4" s="13">
        <f t="shared" ref="P4:P54" si="0">G4/O4</f>
        <v>1.827908189605042</v>
      </c>
      <c r="Q4" s="25">
        <f t="shared" ref="Q4:Q54" si="1">I4/O4</f>
        <v>1.827908189605042</v>
      </c>
      <c r="R4" s="217"/>
      <c r="S4" s="218"/>
      <c r="T4">
        <v>1</v>
      </c>
      <c r="U4">
        <f t="shared" ref="U4:U35" si="2">IF(T4=0,AI$9,AI$8)</f>
        <v>1</v>
      </c>
      <c r="V4">
        <f t="shared" ref="V4:V54" si="3">L4*U4</f>
        <v>77</v>
      </c>
      <c r="W4">
        <f t="shared" ref="W4:W54" si="4">M4*U4</f>
        <v>7.592285038669603</v>
      </c>
      <c r="X4">
        <f>D4-E4-0.5</f>
        <v>22.5</v>
      </c>
      <c r="Y4">
        <v>20</v>
      </c>
      <c r="Z4">
        <v>454</v>
      </c>
      <c r="AA4">
        <f>L4*10/(C4*X4*X4*Y4)</f>
        <v>1.4214837890850355E-2</v>
      </c>
      <c r="AB4">
        <f>1.25*(1-SQRT(1-2*AA4))</f>
        <v>1.7896663590633438E-2</v>
      </c>
      <c r="AC4">
        <f>(1-AB4)/AB4*0.0035</f>
        <v>0.1920671783332728</v>
      </c>
      <c r="AD4">
        <f>MIN(AC4/(Z4/200000),1)</f>
        <v>1</v>
      </c>
      <c r="AE4">
        <f>0.8*AB4/AD4</f>
        <v>1.4317330872506751E-2</v>
      </c>
      <c r="AF4">
        <f>AE4*(Y4/Z4)</f>
        <v>6.3071942169633266E-4</v>
      </c>
      <c r="AG4">
        <f>AF4*(X4/100)*C4*10000</f>
        <v>7.592285038669603</v>
      </c>
      <c r="AJ4" s="208" t="s">
        <v>89</v>
      </c>
      <c r="AK4" s="62" t="s">
        <v>2</v>
      </c>
      <c r="AL4" s="72">
        <f>G4+G5/2</f>
        <v>14.39</v>
      </c>
      <c r="AM4" s="72">
        <f>O4+O5/2</f>
        <v>11.49675763495879</v>
      </c>
      <c r="AN4" s="73">
        <f>AL4/AM4</f>
        <v>1.2516572460607134</v>
      </c>
      <c r="AP4" s="72">
        <f>AL4+AO4+AO5/2</f>
        <v>14.39</v>
      </c>
      <c r="AQ4" s="73">
        <f>AP4/AM4</f>
        <v>1.2516572460607134</v>
      </c>
    </row>
    <row r="5" spans="1:43" x14ac:dyDescent="0.35">
      <c r="A5" s="209"/>
      <c r="B5" s="63" t="s">
        <v>3</v>
      </c>
      <c r="C5" s="34">
        <v>5.35</v>
      </c>
      <c r="D5" s="16">
        <v>25</v>
      </c>
      <c r="E5" s="16">
        <v>6</v>
      </c>
      <c r="F5" s="74" t="s">
        <v>126</v>
      </c>
      <c r="G5" s="195">
        <f>1.28*0.8</f>
        <v>1.024</v>
      </c>
      <c r="H5" s="74" t="s">
        <v>126</v>
      </c>
      <c r="I5" s="195">
        <f>1.28*0.8</f>
        <v>1.024</v>
      </c>
      <c r="J5" s="16" t="s">
        <v>24</v>
      </c>
      <c r="K5" s="16" t="s">
        <v>24</v>
      </c>
      <c r="L5" s="16">
        <v>65</v>
      </c>
      <c r="M5" s="34">
        <f t="shared" ref="M5:M54" si="5">AG5</f>
        <v>7.808945192578375</v>
      </c>
      <c r="N5" s="16">
        <f t="shared" ref="N5:N10" si="6">V5</f>
        <v>65</v>
      </c>
      <c r="O5" s="34">
        <f t="shared" ref="O5:O54" si="7">W5</f>
        <v>7.808945192578375</v>
      </c>
      <c r="P5" s="17">
        <f t="shared" si="0"/>
        <v>0.13113166692131609</v>
      </c>
      <c r="Q5" s="40">
        <f t="shared" si="1"/>
        <v>0.13113166692131609</v>
      </c>
      <c r="R5" s="217"/>
      <c r="S5" s="218"/>
      <c r="T5">
        <v>0</v>
      </c>
      <c r="U5">
        <f t="shared" si="2"/>
        <v>1</v>
      </c>
      <c r="V5">
        <f t="shared" si="3"/>
        <v>65</v>
      </c>
      <c r="W5">
        <f t="shared" si="4"/>
        <v>7.808945192578375</v>
      </c>
      <c r="X5">
        <f t="shared" ref="X5:X54" si="8">D5-E5-0.5</f>
        <v>18.5</v>
      </c>
      <c r="Y5">
        <v>20</v>
      </c>
      <c r="Z5">
        <v>454</v>
      </c>
      <c r="AA5">
        <f t="shared" ref="AA5:AA54" si="9">L5*10/(C5*X5*X5*Y5)</f>
        <v>1.774949994197279E-2</v>
      </c>
      <c r="AB5">
        <f t="shared" ref="AB5:AB54" si="10">1.25*(1-SQRT(1-2*AA5))</f>
        <v>2.2387352345482336E-2</v>
      </c>
      <c r="AC5">
        <f t="shared" ref="AC5:AC54" si="11">(1-AB5)/AB5*0.0035</f>
        <v>0.15283827287782353</v>
      </c>
      <c r="AD5">
        <f t="shared" ref="AD5:AD54" si="12">MIN(AC5/(Z5/200000),1)</f>
        <v>1</v>
      </c>
      <c r="AE5">
        <f t="shared" ref="AE5:AE54" si="13">0.8*AB5/AD5</f>
        <v>1.7909881876385869E-2</v>
      </c>
      <c r="AF5">
        <f t="shared" ref="AF5:AF54" si="14">AE5*(Y5/Z5)</f>
        <v>7.8898158045752733E-4</v>
      </c>
      <c r="AG5">
        <f t="shared" ref="AG5:AG54" si="15">AF5*(X5/100)*C5*10000</f>
        <v>7.808945192578375</v>
      </c>
      <c r="AJ5" s="209"/>
      <c r="AK5" s="63" t="s">
        <v>3</v>
      </c>
    </row>
    <row r="6" spans="1:43" x14ac:dyDescent="0.35">
      <c r="A6" s="209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5"/>
        <v>12.320881984842682</v>
      </c>
      <c r="N6" s="10">
        <f t="shared" si="6"/>
        <v>110</v>
      </c>
      <c r="O6" s="32">
        <f t="shared" si="7"/>
        <v>12.320881984842682</v>
      </c>
      <c r="P6" s="11">
        <f t="shared" si="0"/>
        <v>1.7486572817193571</v>
      </c>
      <c r="Q6" s="37">
        <f t="shared" si="1"/>
        <v>1.7486572817193571</v>
      </c>
      <c r="R6" s="217"/>
      <c r="S6" s="218"/>
      <c r="T6">
        <v>1</v>
      </c>
      <c r="U6">
        <f t="shared" si="2"/>
        <v>1</v>
      </c>
      <c r="V6">
        <f t="shared" si="3"/>
        <v>110</v>
      </c>
      <c r="W6">
        <f t="shared" si="4"/>
        <v>12.320881984842682</v>
      </c>
      <c r="X6">
        <f t="shared" si="8"/>
        <v>20</v>
      </c>
      <c r="Y6">
        <v>20</v>
      </c>
      <c r="Z6">
        <v>454</v>
      </c>
      <c r="AA6">
        <f t="shared" si="9"/>
        <v>3.2934131736526949E-2</v>
      </c>
      <c r="AB6">
        <f t="shared" si="10"/>
        <v>4.1868865427534263E-2</v>
      </c>
      <c r="AC6">
        <f t="shared" si="11"/>
        <v>8.0094335892806193E-2</v>
      </c>
      <c r="AD6">
        <f t="shared" si="12"/>
        <v>1</v>
      </c>
      <c r="AE6">
        <f t="shared" si="13"/>
        <v>3.349509234202741E-2</v>
      </c>
      <c r="AF6">
        <f t="shared" si="14"/>
        <v>1.4755547287236745E-3</v>
      </c>
      <c r="AG6">
        <f t="shared" si="15"/>
        <v>12.320881984842682</v>
      </c>
      <c r="AJ6" s="209"/>
      <c r="AK6" s="64" t="s">
        <v>4</v>
      </c>
      <c r="AL6" s="72">
        <f>G6+(G5+G7)/2</f>
        <v>22.729000000000003</v>
      </c>
      <c r="AM6" s="72">
        <f>O6+(O5+O7)/2</f>
        <v>20.158122916447056</v>
      </c>
      <c r="AN6" s="73">
        <f>AL6/AM6</f>
        <v>1.1275355396040057</v>
      </c>
      <c r="AP6" s="72">
        <f>AL6+AO6+(AO5+AO7)/2</f>
        <v>22.729000000000003</v>
      </c>
      <c r="AQ6" s="73">
        <f>AP6/AM6</f>
        <v>1.1275355396040057</v>
      </c>
    </row>
    <row r="7" spans="1:43" ht="15" thickBot="1" x14ac:dyDescent="0.4">
      <c r="A7" s="209"/>
      <c r="B7" s="63" t="s">
        <v>5</v>
      </c>
      <c r="C7" s="34">
        <v>3</v>
      </c>
      <c r="D7" s="16">
        <v>22</v>
      </c>
      <c r="E7" s="16">
        <v>3</v>
      </c>
      <c r="F7" s="74" t="s">
        <v>127</v>
      </c>
      <c r="G7" s="195">
        <f>1.68*0.8</f>
        <v>1.3440000000000001</v>
      </c>
      <c r="H7" s="74" t="s">
        <v>127</v>
      </c>
      <c r="I7" s="195">
        <f>1.68*0.8</f>
        <v>1.3440000000000001</v>
      </c>
      <c r="J7" s="16" t="s">
        <v>24</v>
      </c>
      <c r="K7" s="16" t="s">
        <v>24</v>
      </c>
      <c r="L7" s="16">
        <v>65</v>
      </c>
      <c r="M7" s="34">
        <f t="shared" si="5"/>
        <v>7.8655366706303731</v>
      </c>
      <c r="N7" s="16">
        <f t="shared" si="6"/>
        <v>65</v>
      </c>
      <c r="O7" s="34">
        <f t="shared" si="7"/>
        <v>7.8655366706303731</v>
      </c>
      <c r="P7" s="17">
        <f t="shared" si="0"/>
        <v>0.17087200229050448</v>
      </c>
      <c r="Q7" s="40">
        <f t="shared" si="1"/>
        <v>0.17087200229050448</v>
      </c>
      <c r="R7" s="217"/>
      <c r="S7" s="218"/>
      <c r="T7">
        <v>0</v>
      </c>
      <c r="U7">
        <f t="shared" si="2"/>
        <v>1</v>
      </c>
      <c r="V7">
        <f t="shared" si="3"/>
        <v>65</v>
      </c>
      <c r="W7">
        <f t="shared" si="4"/>
        <v>7.8655366706303731</v>
      </c>
      <c r="X7">
        <f t="shared" si="8"/>
        <v>18.5</v>
      </c>
      <c r="Y7">
        <v>20</v>
      </c>
      <c r="Z7">
        <v>454</v>
      </c>
      <c r="AA7">
        <f t="shared" si="9"/>
        <v>3.165327489651814E-2</v>
      </c>
      <c r="AB7">
        <f t="shared" si="10"/>
        <v>4.0213441987231868E-2</v>
      </c>
      <c r="AC7">
        <f t="shared" si="11"/>
        <v>8.353557385391884E-2</v>
      </c>
      <c r="AD7">
        <f t="shared" si="12"/>
        <v>1</v>
      </c>
      <c r="AE7">
        <f t="shared" si="13"/>
        <v>3.2170753589785495E-2</v>
      </c>
      <c r="AF7">
        <f t="shared" si="14"/>
        <v>1.4172138145279955E-3</v>
      </c>
      <c r="AG7">
        <f t="shared" si="15"/>
        <v>7.8655366706303731</v>
      </c>
      <c r="AH7" t="s">
        <v>86</v>
      </c>
      <c r="AJ7" s="209"/>
      <c r="AK7" s="63" t="s">
        <v>5</v>
      </c>
    </row>
    <row r="8" spans="1:43" x14ac:dyDescent="0.35">
      <c r="A8" s="209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5"/>
        <v>0.11015511235508822</v>
      </c>
      <c r="N8" s="10">
        <f t="shared" si="6"/>
        <v>1</v>
      </c>
      <c r="O8" s="32">
        <f t="shared" si="7"/>
        <v>0.11015511235508822</v>
      </c>
      <c r="P8" s="11">
        <f t="shared" si="0"/>
        <v>34.859934486033183</v>
      </c>
      <c r="Q8" s="37">
        <f t="shared" si="1"/>
        <v>34.859934486033183</v>
      </c>
      <c r="R8" s="217"/>
      <c r="S8" s="218"/>
      <c r="T8">
        <v>1</v>
      </c>
      <c r="U8">
        <f t="shared" si="2"/>
        <v>1</v>
      </c>
      <c r="V8">
        <f t="shared" si="3"/>
        <v>1</v>
      </c>
      <c r="W8">
        <f t="shared" si="4"/>
        <v>0.11015511235508822</v>
      </c>
      <c r="X8">
        <f t="shared" si="8"/>
        <v>20</v>
      </c>
      <c r="Y8">
        <v>20</v>
      </c>
      <c r="Z8">
        <v>454</v>
      </c>
      <c r="AA8">
        <f t="shared" si="9"/>
        <v>4.1666666666666669E-4</v>
      </c>
      <c r="AB8">
        <f t="shared" si="10"/>
        <v>5.2094188551260467E-4</v>
      </c>
      <c r="AC8">
        <f t="shared" si="11"/>
        <v>6.7150997082112429</v>
      </c>
      <c r="AD8">
        <f t="shared" si="12"/>
        <v>1</v>
      </c>
      <c r="AE8">
        <f t="shared" si="13"/>
        <v>4.1675350841008374E-4</v>
      </c>
      <c r="AF8">
        <f t="shared" si="14"/>
        <v>1.8359185392514703E-5</v>
      </c>
      <c r="AG8">
        <f t="shared" si="15"/>
        <v>0.11015511235508822</v>
      </c>
      <c r="AH8" s="52" t="s">
        <v>82</v>
      </c>
      <c r="AI8" s="45">
        <v>1</v>
      </c>
      <c r="AJ8" s="209"/>
      <c r="AK8" s="64" t="s">
        <v>6</v>
      </c>
      <c r="AL8" s="72">
        <f>G8+(G7+G9)/2</f>
        <v>5.1840000000000002</v>
      </c>
      <c r="AM8" s="72">
        <f>O8+(O7+O9)/2</f>
        <v>4.1024688462518695</v>
      </c>
      <c r="AN8" s="73">
        <f>AL8/AM8</f>
        <v>1.263629339863543</v>
      </c>
      <c r="AP8" s="72">
        <f>AL8+AO8+(AO7+AO9)/2</f>
        <v>5.1840000000000002</v>
      </c>
      <c r="AQ8" s="73">
        <f>AP8/AM8</f>
        <v>1.263629339863543</v>
      </c>
    </row>
    <row r="9" spans="1:43" ht="15" thickBot="1" x14ac:dyDescent="0.4">
      <c r="A9" s="209"/>
      <c r="B9" s="63" t="s">
        <v>7</v>
      </c>
      <c r="C9" s="34">
        <v>3</v>
      </c>
      <c r="D9" s="16">
        <v>25</v>
      </c>
      <c r="E9" s="16">
        <v>6</v>
      </c>
      <c r="F9" s="74" t="s">
        <v>127</v>
      </c>
      <c r="G9" s="195">
        <f>1.68*0.8</f>
        <v>1.3440000000000001</v>
      </c>
      <c r="H9" s="74" t="s">
        <v>127</v>
      </c>
      <c r="I9" s="195">
        <f>1.68*0.8</f>
        <v>1.3440000000000001</v>
      </c>
      <c r="J9" s="16" t="s">
        <v>24</v>
      </c>
      <c r="K9" s="16" t="s">
        <v>24</v>
      </c>
      <c r="L9" s="16">
        <v>1</v>
      </c>
      <c r="M9" s="34">
        <f t="shared" si="5"/>
        <v>0.11909079716318971</v>
      </c>
      <c r="N9" s="16">
        <f t="shared" si="6"/>
        <v>1</v>
      </c>
      <c r="O9" s="34">
        <f t="shared" si="7"/>
        <v>0.11909079716318971</v>
      </c>
      <c r="P9" s="17">
        <f t="shared" si="0"/>
        <v>11.285506789901838</v>
      </c>
      <c r="Q9" s="40">
        <f t="shared" si="1"/>
        <v>11.285506789901838</v>
      </c>
      <c r="R9" s="217"/>
      <c r="S9" s="218"/>
      <c r="T9">
        <v>0</v>
      </c>
      <c r="U9">
        <f t="shared" si="2"/>
        <v>1</v>
      </c>
      <c r="V9">
        <f t="shared" si="3"/>
        <v>1</v>
      </c>
      <c r="W9">
        <f t="shared" si="4"/>
        <v>0.11909079716318971</v>
      </c>
      <c r="X9">
        <f t="shared" si="8"/>
        <v>18.5</v>
      </c>
      <c r="Y9">
        <v>20</v>
      </c>
      <c r="Z9">
        <v>454</v>
      </c>
      <c r="AA9">
        <f t="shared" si="9"/>
        <v>4.8697345994643291E-4</v>
      </c>
      <c r="AB9">
        <f t="shared" si="10"/>
        <v>6.0886511162261403E-4</v>
      </c>
      <c r="AC9">
        <f t="shared" si="11"/>
        <v>5.7448996589533046</v>
      </c>
      <c r="AD9">
        <f t="shared" si="12"/>
        <v>1</v>
      </c>
      <c r="AE9">
        <f t="shared" si="13"/>
        <v>4.8709208929809122E-4</v>
      </c>
      <c r="AF9">
        <f t="shared" si="14"/>
        <v>2.1457801290664813E-5</v>
      </c>
      <c r="AG9">
        <f t="shared" si="15"/>
        <v>0.11909079716318971</v>
      </c>
      <c r="AH9" s="53" t="s">
        <v>83</v>
      </c>
      <c r="AI9" s="46">
        <v>1</v>
      </c>
      <c r="AJ9" s="209"/>
      <c r="AK9" s="63" t="s">
        <v>7</v>
      </c>
    </row>
    <row r="10" spans="1:43" x14ac:dyDescent="0.35">
      <c r="A10" s="209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5"/>
        <v>0.11015511235508822</v>
      </c>
      <c r="N10" s="10">
        <f t="shared" si="6"/>
        <v>1</v>
      </c>
      <c r="O10" s="32">
        <f t="shared" si="7"/>
        <v>0.11015511235508822</v>
      </c>
      <c r="P10" s="11">
        <f t="shared" si="0"/>
        <v>34.859934486033183</v>
      </c>
      <c r="Q10" s="37">
        <f t="shared" si="1"/>
        <v>34.859934486033183</v>
      </c>
      <c r="R10" s="217"/>
      <c r="S10" s="218"/>
      <c r="T10">
        <v>1</v>
      </c>
      <c r="U10">
        <f t="shared" si="2"/>
        <v>1</v>
      </c>
      <c r="V10">
        <f t="shared" si="3"/>
        <v>1</v>
      </c>
      <c r="W10">
        <f t="shared" si="4"/>
        <v>0.11015511235508822</v>
      </c>
      <c r="X10">
        <f t="shared" si="8"/>
        <v>20</v>
      </c>
      <c r="Y10">
        <v>20</v>
      </c>
      <c r="Z10">
        <v>454</v>
      </c>
      <c r="AA10">
        <f t="shared" si="9"/>
        <v>4.1666666666666669E-4</v>
      </c>
      <c r="AB10">
        <f t="shared" si="10"/>
        <v>5.2094188551260467E-4</v>
      </c>
      <c r="AC10">
        <f t="shared" si="11"/>
        <v>6.7150997082112429</v>
      </c>
      <c r="AD10">
        <f t="shared" si="12"/>
        <v>1</v>
      </c>
      <c r="AE10">
        <f t="shared" si="13"/>
        <v>4.1675350841008374E-4</v>
      </c>
      <c r="AF10">
        <f t="shared" si="14"/>
        <v>1.8359185392514703E-5</v>
      </c>
      <c r="AG10">
        <f t="shared" si="15"/>
        <v>0.11015511235508822</v>
      </c>
      <c r="AJ10" s="209"/>
      <c r="AK10" s="64" t="s">
        <v>8</v>
      </c>
      <c r="AL10" s="72">
        <f>G10+(G9+G11)/2</f>
        <v>5.6959999999999997</v>
      </c>
      <c r="AM10" s="72">
        <f>O10+(O9+O11)/2</f>
        <v>3.611410226585114</v>
      </c>
      <c r="AN10" s="73">
        <f>AL10/AM10</f>
        <v>1.5772232016372278</v>
      </c>
      <c r="AP10" s="72">
        <f>AL10+AO10+(AO9+AO11)/2</f>
        <v>5.6959999999999997</v>
      </c>
      <c r="AQ10" s="73">
        <f>AP10/AM10</f>
        <v>1.5772232016372278</v>
      </c>
    </row>
    <row r="11" spans="1:43" x14ac:dyDescent="0.35">
      <c r="A11" s="209"/>
      <c r="B11" s="63" t="s">
        <v>9</v>
      </c>
      <c r="C11" s="34">
        <v>3</v>
      </c>
      <c r="D11" s="16">
        <v>22</v>
      </c>
      <c r="E11" s="16">
        <v>3</v>
      </c>
      <c r="F11" s="74" t="s">
        <v>128</v>
      </c>
      <c r="G11" s="195">
        <f>(1.68+1.28)*0.8</f>
        <v>2.3679999999999999</v>
      </c>
      <c r="H11" s="74" t="s">
        <v>128</v>
      </c>
      <c r="I11" s="195">
        <f>(1.68+1.28)*0.8</f>
        <v>2.3679999999999999</v>
      </c>
      <c r="J11" s="16" t="s">
        <v>24</v>
      </c>
      <c r="K11" s="16" t="s">
        <v>24</v>
      </c>
      <c r="L11" s="16">
        <v>57</v>
      </c>
      <c r="M11" s="34">
        <f t="shared" si="5"/>
        <v>6.8834194312968622</v>
      </c>
      <c r="N11" s="16">
        <v>63</v>
      </c>
      <c r="O11" s="34">
        <f t="shared" si="7"/>
        <v>6.8834194312968622</v>
      </c>
      <c r="P11" s="17">
        <f t="shared" si="0"/>
        <v>0.34401506745810195</v>
      </c>
      <c r="Q11" s="40">
        <f t="shared" si="1"/>
        <v>0.34401506745810195</v>
      </c>
      <c r="R11" s="217"/>
      <c r="S11" s="218"/>
      <c r="T11">
        <v>0</v>
      </c>
      <c r="U11">
        <f t="shared" si="2"/>
        <v>1</v>
      </c>
      <c r="V11">
        <f t="shared" si="3"/>
        <v>57</v>
      </c>
      <c r="W11">
        <f t="shared" si="4"/>
        <v>6.8834194312968622</v>
      </c>
      <c r="X11">
        <f t="shared" si="8"/>
        <v>18.5</v>
      </c>
      <c r="Y11">
        <v>20</v>
      </c>
      <c r="Z11">
        <v>454</v>
      </c>
      <c r="AA11">
        <f t="shared" si="9"/>
        <v>2.7757487216946677E-2</v>
      </c>
      <c r="AB11">
        <f t="shared" si="10"/>
        <v>3.5192257002351068E-2</v>
      </c>
      <c r="AC11">
        <f t="shared" si="11"/>
        <v>9.5953695162722244E-2</v>
      </c>
      <c r="AD11">
        <f t="shared" si="12"/>
        <v>1</v>
      </c>
      <c r="AE11">
        <f t="shared" si="13"/>
        <v>2.8153805601880855E-2</v>
      </c>
      <c r="AF11">
        <f t="shared" si="14"/>
        <v>1.2402557533868219E-3</v>
      </c>
      <c r="AG11">
        <f t="shared" si="15"/>
        <v>6.8834194312968622</v>
      </c>
      <c r="AJ11" s="209"/>
      <c r="AK11" s="63" t="s">
        <v>9</v>
      </c>
      <c r="AO11" s="72"/>
    </row>
    <row r="12" spans="1:43" x14ac:dyDescent="0.35">
      <c r="A12" s="209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f>2.57*C12</f>
        <v>10.729749999999999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5"/>
        <v>11.183213388394392</v>
      </c>
      <c r="N12" s="10">
        <v>100</v>
      </c>
      <c r="O12" s="32">
        <f t="shared" si="7"/>
        <v>11.183213388394392</v>
      </c>
      <c r="P12" s="11">
        <f t="shared" si="0"/>
        <v>0.95945142307085152</v>
      </c>
      <c r="Q12" s="37">
        <f t="shared" si="1"/>
        <v>1.4459171472826182</v>
      </c>
      <c r="R12" s="217"/>
      <c r="S12" s="218"/>
      <c r="T12">
        <v>1</v>
      </c>
      <c r="U12">
        <f t="shared" si="2"/>
        <v>1</v>
      </c>
      <c r="V12">
        <f t="shared" si="3"/>
        <v>100</v>
      </c>
      <c r="W12">
        <f t="shared" si="4"/>
        <v>11.183213388394392</v>
      </c>
      <c r="X12">
        <f t="shared" si="8"/>
        <v>20</v>
      </c>
      <c r="Y12">
        <v>20</v>
      </c>
      <c r="Z12">
        <v>454</v>
      </c>
      <c r="AA12">
        <f t="shared" si="9"/>
        <v>2.9940119760479042E-2</v>
      </c>
      <c r="AB12">
        <f t="shared" si="10"/>
        <v>3.8002835915651595E-2</v>
      </c>
      <c r="AC12">
        <f t="shared" si="11"/>
        <v>8.8598389914067266E-2</v>
      </c>
      <c r="AD12">
        <f t="shared" si="12"/>
        <v>1</v>
      </c>
      <c r="AE12">
        <f t="shared" si="13"/>
        <v>3.0402268732521276E-2</v>
      </c>
      <c r="AF12">
        <f t="shared" si="14"/>
        <v>1.3393069926220828E-3</v>
      </c>
      <c r="AG12">
        <f t="shared" si="15"/>
        <v>11.183213388394392</v>
      </c>
      <c r="AJ12" s="209"/>
      <c r="AK12" s="64" t="s">
        <v>10</v>
      </c>
      <c r="AL12" s="72">
        <f>G12+(G11+G13)/2</f>
        <v>12.425749999999999</v>
      </c>
      <c r="AM12" s="72">
        <f>O12+(O11+O13)/2</f>
        <v>17.622070267602535</v>
      </c>
      <c r="AN12" s="73">
        <f>AL12/AM12</f>
        <v>0.70512430215672439</v>
      </c>
      <c r="AO12" s="77">
        <v>5.5</v>
      </c>
      <c r="AP12" s="72">
        <f>AL12+AO12+(AO11+AO13)/2</f>
        <v>17.925750000000001</v>
      </c>
      <c r="AQ12" s="73">
        <f>AP12/AM12</f>
        <v>1.0172329202974391</v>
      </c>
    </row>
    <row r="13" spans="1:43" x14ac:dyDescent="0.35">
      <c r="A13" s="209"/>
      <c r="B13" s="63" t="s">
        <v>11</v>
      </c>
      <c r="C13" s="34">
        <v>5.35</v>
      </c>
      <c r="D13" s="16">
        <v>25</v>
      </c>
      <c r="E13" s="16">
        <v>6</v>
      </c>
      <c r="F13" s="74" t="s">
        <v>126</v>
      </c>
      <c r="G13" s="195">
        <f>1.28*0.8</f>
        <v>1.024</v>
      </c>
      <c r="H13" s="74" t="s">
        <v>126</v>
      </c>
      <c r="I13" s="195">
        <f>1.28*0.8</f>
        <v>1.024</v>
      </c>
      <c r="J13" s="16" t="s">
        <v>24</v>
      </c>
      <c r="K13" s="16" t="s">
        <v>24</v>
      </c>
      <c r="L13" s="16">
        <v>50</v>
      </c>
      <c r="M13" s="34">
        <f t="shared" si="5"/>
        <v>5.9942943271194231</v>
      </c>
      <c r="N13" s="16">
        <v>50</v>
      </c>
      <c r="O13" s="34">
        <f t="shared" si="7"/>
        <v>5.9942943271194231</v>
      </c>
      <c r="P13" s="17">
        <f t="shared" si="0"/>
        <v>0.17082911584224567</v>
      </c>
      <c r="Q13" s="40">
        <f t="shared" si="1"/>
        <v>0.17082911584224567</v>
      </c>
      <c r="R13" s="217"/>
      <c r="S13" s="218"/>
      <c r="T13">
        <v>0</v>
      </c>
      <c r="U13">
        <f t="shared" si="2"/>
        <v>1</v>
      </c>
      <c r="V13">
        <f t="shared" si="3"/>
        <v>50</v>
      </c>
      <c r="W13">
        <f t="shared" si="4"/>
        <v>5.9942943271194231</v>
      </c>
      <c r="X13">
        <f t="shared" si="8"/>
        <v>18.5</v>
      </c>
      <c r="Y13">
        <v>20</v>
      </c>
      <c r="Z13">
        <v>454</v>
      </c>
      <c r="AA13">
        <f t="shared" si="9"/>
        <v>1.3653461493825222E-2</v>
      </c>
      <c r="AB13">
        <f t="shared" si="10"/>
        <v>1.7184955951706354E-2</v>
      </c>
      <c r="AC13">
        <f t="shared" si="11"/>
        <v>0.20016650981450279</v>
      </c>
      <c r="AD13">
        <f t="shared" si="12"/>
        <v>1</v>
      </c>
      <c r="AE13">
        <f t="shared" si="13"/>
        <v>1.3747964761365083E-2</v>
      </c>
      <c r="AF13">
        <f t="shared" si="14"/>
        <v>6.0563721415705213E-4</v>
      </c>
      <c r="AG13">
        <f t="shared" si="15"/>
        <v>5.9942943271194231</v>
      </c>
      <c r="AJ13" s="209"/>
      <c r="AK13" s="63" t="s">
        <v>11</v>
      </c>
      <c r="AO13" s="72"/>
    </row>
    <row r="14" spans="1:43" ht="15" thickBot="1" x14ac:dyDescent="0.4">
      <c r="A14" s="210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f>2.57*C14</f>
        <v>13.749499999999998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5"/>
        <v>8.4869055203392314</v>
      </c>
      <c r="N14" s="10">
        <v>85</v>
      </c>
      <c r="O14" s="32">
        <f t="shared" si="7"/>
        <v>8.4869055203392314</v>
      </c>
      <c r="P14" s="11">
        <f t="shared" si="0"/>
        <v>1.6200840184975236</v>
      </c>
      <c r="Q14" s="37">
        <f t="shared" si="1"/>
        <v>1.6352249906330147</v>
      </c>
      <c r="R14" s="217"/>
      <c r="S14" s="218"/>
      <c r="T14">
        <v>1</v>
      </c>
      <c r="U14">
        <f t="shared" si="2"/>
        <v>1</v>
      </c>
      <c r="V14">
        <f t="shared" si="3"/>
        <v>86</v>
      </c>
      <c r="W14">
        <f t="shared" si="4"/>
        <v>8.4869055203392314</v>
      </c>
      <c r="X14">
        <f t="shared" si="8"/>
        <v>22.5</v>
      </c>
      <c r="Y14">
        <v>20</v>
      </c>
      <c r="Z14">
        <v>454</v>
      </c>
      <c r="AA14">
        <f t="shared" si="9"/>
        <v>1.5876312449521174E-2</v>
      </c>
      <c r="AB14">
        <f t="shared" si="10"/>
        <v>2.0005478225514073E-2</v>
      </c>
      <c r="AC14">
        <f t="shared" si="11"/>
        <v>0.17145207865294917</v>
      </c>
      <c r="AD14">
        <f t="shared" si="12"/>
        <v>1</v>
      </c>
      <c r="AE14">
        <f t="shared" si="13"/>
        <v>1.6004382580411258E-2</v>
      </c>
      <c r="AF14">
        <f t="shared" si="14"/>
        <v>7.0503888019432862E-4</v>
      </c>
      <c r="AG14">
        <f t="shared" si="15"/>
        <v>8.4869055203392314</v>
      </c>
      <c r="AJ14" s="210"/>
      <c r="AK14" s="64" t="s">
        <v>12</v>
      </c>
      <c r="AL14" s="72">
        <f>G14+G13/2</f>
        <v>14.261499999999998</v>
      </c>
      <c r="AM14" s="72">
        <f>O14+O13/2</f>
        <v>11.484052683898943</v>
      </c>
      <c r="AN14" s="73">
        <f>AL14/AM14</f>
        <v>1.2418525404359331</v>
      </c>
      <c r="AO14" s="72"/>
      <c r="AP14" s="72">
        <f>AL14+AO14+AO13/2</f>
        <v>14.261499999999998</v>
      </c>
      <c r="AQ14" s="73">
        <f>AP14/AM14</f>
        <v>1.2418525404359331</v>
      </c>
    </row>
    <row r="15" spans="1:43" s="44" customFormat="1" ht="15" thickBot="1" x14ac:dyDescent="0.4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5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23"/>
      <c r="S15" s="224"/>
      <c r="U15" s="44">
        <f t="shared" si="2"/>
        <v>1</v>
      </c>
      <c r="V15" s="44">
        <f t="shared" si="3"/>
        <v>0</v>
      </c>
      <c r="W15" s="44" t="e">
        <f t="shared" si="4"/>
        <v>#DIV/0!</v>
      </c>
      <c r="X15" s="44">
        <f t="shared" si="8"/>
        <v>-0.5</v>
      </c>
      <c r="Y15" s="44">
        <v>20</v>
      </c>
      <c r="Z15" s="44">
        <v>454</v>
      </c>
      <c r="AA15" s="44" t="e">
        <f t="shared" si="9"/>
        <v>#DIV/0!</v>
      </c>
      <c r="AB15" s="44" t="e">
        <f t="shared" si="10"/>
        <v>#DIV/0!</v>
      </c>
      <c r="AC15" s="44" t="e">
        <f t="shared" si="11"/>
        <v>#DIV/0!</v>
      </c>
      <c r="AD15" s="44" t="e">
        <f t="shared" si="12"/>
        <v>#DIV/0!</v>
      </c>
      <c r="AE15" s="44" t="e">
        <f t="shared" si="13"/>
        <v>#DIV/0!</v>
      </c>
      <c r="AF15" s="44" t="e">
        <f t="shared" si="14"/>
        <v>#DIV/0!</v>
      </c>
      <c r="AG15" s="44" t="e">
        <f t="shared" si="15"/>
        <v>#DIV/0!</v>
      </c>
      <c r="AJ15" s="43"/>
      <c r="AK15" s="65"/>
    </row>
    <row r="16" spans="1:43" x14ac:dyDescent="0.35">
      <c r="A16" s="208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5"/>
        <v>6.8979551306993701</v>
      </c>
      <c r="N16" s="10">
        <v>70</v>
      </c>
      <c r="O16" s="32">
        <f t="shared" si="7"/>
        <v>6.8979551306993701</v>
      </c>
      <c r="P16" s="11">
        <f t="shared" si="0"/>
        <v>1.9746431720582958</v>
      </c>
      <c r="Q16" s="37">
        <f t="shared" si="1"/>
        <v>1.9746431720582958</v>
      </c>
      <c r="R16" s="248"/>
      <c r="S16" s="218"/>
      <c r="T16">
        <v>1</v>
      </c>
      <c r="U16">
        <f t="shared" si="2"/>
        <v>1</v>
      </c>
      <c r="V16">
        <f t="shared" si="3"/>
        <v>70</v>
      </c>
      <c r="W16">
        <f t="shared" si="4"/>
        <v>6.8979551306993701</v>
      </c>
      <c r="X16">
        <f t="shared" si="8"/>
        <v>22.5</v>
      </c>
      <c r="Y16">
        <v>20</v>
      </c>
      <c r="Z16">
        <v>454</v>
      </c>
      <c r="AA16">
        <f t="shared" si="9"/>
        <v>1.3044491031912415E-2</v>
      </c>
      <c r="AB16">
        <f t="shared" si="10"/>
        <v>1.6413373319379004E-2</v>
      </c>
      <c r="AC16">
        <f t="shared" si="11"/>
        <v>0.2097407477667986</v>
      </c>
      <c r="AD16">
        <f t="shared" si="12"/>
        <v>1</v>
      </c>
      <c r="AE16">
        <f t="shared" si="13"/>
        <v>1.3130698655503203E-2</v>
      </c>
      <c r="AF16">
        <f t="shared" si="14"/>
        <v>5.7844487469177106E-4</v>
      </c>
      <c r="AG16">
        <f t="shared" si="15"/>
        <v>6.8979551306993701</v>
      </c>
      <c r="AJ16" s="208" t="s">
        <v>90</v>
      </c>
      <c r="AK16" s="64" t="s">
        <v>2</v>
      </c>
      <c r="AL16" s="72">
        <f>G16+G17/2</f>
        <v>14.133000000000001</v>
      </c>
      <c r="AM16" s="72">
        <f>O16+O17/2</f>
        <v>11.653247896910393</v>
      </c>
      <c r="AN16" s="73">
        <f>AL16/AM16</f>
        <v>1.2127949327969809</v>
      </c>
      <c r="AP16" s="72">
        <f>AL16+AO16+AO17/2</f>
        <v>14.133000000000001</v>
      </c>
      <c r="AQ16" s="73">
        <f>AP16/AM16</f>
        <v>1.2127949327969809</v>
      </c>
    </row>
    <row r="17" spans="1:43" x14ac:dyDescent="0.35">
      <c r="A17" s="209"/>
      <c r="B17" s="63" t="s">
        <v>3</v>
      </c>
      <c r="C17" s="16">
        <v>5.3</v>
      </c>
      <c r="D17" s="16">
        <v>25</v>
      </c>
      <c r="E17" s="16">
        <v>6</v>
      </c>
      <c r="F17" s="74" t="s">
        <v>126</v>
      </c>
      <c r="G17" s="195">
        <f>1.28*0.8</f>
        <v>1.024</v>
      </c>
      <c r="H17" s="74" t="s">
        <v>126</v>
      </c>
      <c r="I17" s="195">
        <f>1.28*0.8</f>
        <v>1.024</v>
      </c>
      <c r="J17" s="16" t="s">
        <v>24</v>
      </c>
      <c r="K17" s="16" t="s">
        <v>24</v>
      </c>
      <c r="L17" s="16">
        <v>79</v>
      </c>
      <c r="M17" s="34">
        <f t="shared" si="5"/>
        <v>9.5105855324220467</v>
      </c>
      <c r="N17" s="16">
        <v>79</v>
      </c>
      <c r="O17" s="34">
        <f t="shared" si="7"/>
        <v>9.5105855324220467</v>
      </c>
      <c r="P17" s="17">
        <f t="shared" si="0"/>
        <v>0.10766950115838131</v>
      </c>
      <c r="Q17" s="40">
        <f t="shared" si="1"/>
        <v>0.10766950115838131</v>
      </c>
      <c r="R17" s="248"/>
      <c r="S17" s="218"/>
      <c r="T17">
        <v>0</v>
      </c>
      <c r="U17">
        <f t="shared" si="2"/>
        <v>1</v>
      </c>
      <c r="V17">
        <f t="shared" si="3"/>
        <v>79</v>
      </c>
      <c r="W17">
        <f t="shared" si="4"/>
        <v>9.5105855324220467</v>
      </c>
      <c r="X17">
        <f t="shared" si="8"/>
        <v>18.5</v>
      </c>
      <c r="Y17">
        <v>20</v>
      </c>
      <c r="Z17">
        <v>454</v>
      </c>
      <c r="AA17">
        <f t="shared" si="9"/>
        <v>2.1775983020246151E-2</v>
      </c>
      <c r="AB17">
        <f t="shared" si="10"/>
        <v>2.7522984648901128E-2</v>
      </c>
      <c r="AC17">
        <f t="shared" si="11"/>
        <v>0.12366644087289203</v>
      </c>
      <c r="AD17">
        <f t="shared" si="12"/>
        <v>1</v>
      </c>
      <c r="AE17">
        <f t="shared" si="13"/>
        <v>2.2018387719120902E-2</v>
      </c>
      <c r="AF17">
        <f t="shared" si="14"/>
        <v>9.6997302727404864E-4</v>
      </c>
      <c r="AG17">
        <f t="shared" si="15"/>
        <v>9.5105855324220467</v>
      </c>
      <c r="AJ17" s="209"/>
      <c r="AK17" s="63" t="s">
        <v>3</v>
      </c>
    </row>
    <row r="18" spans="1:43" x14ac:dyDescent="0.35">
      <c r="A18" s="209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5"/>
        <v>17.623304833728387</v>
      </c>
      <c r="N18" s="10">
        <v>158</v>
      </c>
      <c r="O18" s="32">
        <f t="shared" si="7"/>
        <v>17.623304833728387</v>
      </c>
      <c r="P18" s="11">
        <f t="shared" si="0"/>
        <v>1.5427866825502725</v>
      </c>
      <c r="Q18" s="37">
        <f t="shared" si="1"/>
        <v>1.5427866825502725</v>
      </c>
      <c r="R18" s="248"/>
      <c r="S18" s="218"/>
      <c r="T18">
        <v>1</v>
      </c>
      <c r="U18">
        <f t="shared" si="2"/>
        <v>1</v>
      </c>
      <c r="V18">
        <f t="shared" si="3"/>
        <v>157</v>
      </c>
      <c r="W18">
        <f t="shared" si="4"/>
        <v>17.623304833728387</v>
      </c>
      <c r="X18">
        <f t="shared" si="8"/>
        <v>20</v>
      </c>
      <c r="Y18">
        <v>20</v>
      </c>
      <c r="Z18">
        <v>454</v>
      </c>
      <c r="AA18">
        <f t="shared" si="9"/>
        <v>3.7028301886792452E-2</v>
      </c>
      <c r="AB18">
        <f t="shared" si="10"/>
        <v>4.7175591948777629E-2</v>
      </c>
      <c r="AC18">
        <f t="shared" si="11"/>
        <v>7.0690907955118704E-2</v>
      </c>
      <c r="AD18">
        <f t="shared" si="12"/>
        <v>1</v>
      </c>
      <c r="AE18">
        <f t="shared" si="13"/>
        <v>3.7740473559022103E-2</v>
      </c>
      <c r="AF18">
        <f t="shared" si="14"/>
        <v>1.662575927710225E-3</v>
      </c>
      <c r="AG18">
        <f t="shared" si="15"/>
        <v>17.623304833728387</v>
      </c>
      <c r="AJ18" s="209"/>
      <c r="AK18" s="64" t="s">
        <v>4</v>
      </c>
      <c r="AL18" s="72">
        <f>G18+(G17+G19)/2</f>
        <v>28.373000000000001</v>
      </c>
      <c r="AM18" s="72">
        <f>O18+(O17+O19)/2</f>
        <v>26.70822102923659</v>
      </c>
      <c r="AN18" s="73">
        <f>AL18/AM18</f>
        <v>1.0623320800341225</v>
      </c>
      <c r="AP18" s="72">
        <f>AL18+AO18+(AO17+AO19)/2</f>
        <v>28.373000000000001</v>
      </c>
      <c r="AQ18" s="73">
        <f>AP18/AM18</f>
        <v>1.0623320800341225</v>
      </c>
    </row>
    <row r="19" spans="1:43" x14ac:dyDescent="0.35">
      <c r="A19" s="209"/>
      <c r="B19" s="63" t="s">
        <v>5</v>
      </c>
      <c r="C19" s="16">
        <v>5.3</v>
      </c>
      <c r="D19" s="16">
        <v>22</v>
      </c>
      <c r="E19" s="16">
        <v>3</v>
      </c>
      <c r="F19" s="74" t="s">
        <v>127</v>
      </c>
      <c r="G19" s="195">
        <f>1.68*0.8</f>
        <v>1.3440000000000001</v>
      </c>
      <c r="H19" s="74" t="s">
        <v>127</v>
      </c>
      <c r="I19" s="195">
        <f>1.68*0.8</f>
        <v>1.3440000000000001</v>
      </c>
      <c r="J19" s="16" t="s">
        <v>24</v>
      </c>
      <c r="K19" s="16" t="s">
        <v>24</v>
      </c>
      <c r="L19" s="16">
        <v>72</v>
      </c>
      <c r="M19" s="34">
        <f t="shared" si="5"/>
        <v>8.6592468585943561</v>
      </c>
      <c r="N19" s="16">
        <v>70</v>
      </c>
      <c r="O19" s="34">
        <f t="shared" si="7"/>
        <v>8.6592468585943561</v>
      </c>
      <c r="P19" s="17">
        <f t="shared" si="0"/>
        <v>0.15520980310961707</v>
      </c>
      <c r="Q19" s="40">
        <f t="shared" si="1"/>
        <v>0.15520980310961707</v>
      </c>
      <c r="R19" s="248"/>
      <c r="S19" s="218"/>
      <c r="T19">
        <v>0</v>
      </c>
      <c r="U19">
        <f t="shared" si="2"/>
        <v>1</v>
      </c>
      <c r="V19">
        <f t="shared" si="3"/>
        <v>72</v>
      </c>
      <c r="W19">
        <f t="shared" si="4"/>
        <v>8.6592468585943561</v>
      </c>
      <c r="X19">
        <f t="shared" si="8"/>
        <v>18.5</v>
      </c>
      <c r="Y19">
        <v>20</v>
      </c>
      <c r="Z19">
        <v>454</v>
      </c>
      <c r="AA19">
        <f t="shared" si="9"/>
        <v>1.9846465537439531E-2</v>
      </c>
      <c r="AB19">
        <f t="shared" si="10"/>
        <v>2.5059268700929616E-2</v>
      </c>
      <c r="AC19">
        <f t="shared" si="11"/>
        <v>0.13616888027622934</v>
      </c>
      <c r="AD19">
        <f t="shared" si="12"/>
        <v>1</v>
      </c>
      <c r="AE19">
        <f t="shared" si="13"/>
        <v>2.0047414960743692E-2</v>
      </c>
      <c r="AF19">
        <f t="shared" si="14"/>
        <v>8.8314603351293799E-4</v>
      </c>
      <c r="AG19">
        <f t="shared" si="15"/>
        <v>8.6592468585943561</v>
      </c>
      <c r="AJ19" s="209"/>
      <c r="AK19" s="63" t="s">
        <v>5</v>
      </c>
    </row>
    <row r="20" spans="1:43" x14ac:dyDescent="0.35">
      <c r="A20" s="209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5"/>
        <v>0.11014514893712971</v>
      </c>
      <c r="N20" s="10">
        <v>0</v>
      </c>
      <c r="O20" s="32">
        <f t="shared" si="7"/>
        <v>0.11014514893712971</v>
      </c>
      <c r="P20" s="11">
        <f t="shared" si="0"/>
        <v>61.591455143179047</v>
      </c>
      <c r="Q20" s="37">
        <f t="shared" si="1"/>
        <v>61.591455143179047</v>
      </c>
      <c r="R20" s="248"/>
      <c r="S20" s="218"/>
      <c r="T20">
        <v>1</v>
      </c>
      <c r="U20">
        <f t="shared" si="2"/>
        <v>1</v>
      </c>
      <c r="V20">
        <f t="shared" si="3"/>
        <v>1</v>
      </c>
      <c r="W20">
        <f t="shared" si="4"/>
        <v>0.11014514893712971</v>
      </c>
      <c r="X20">
        <f t="shared" si="8"/>
        <v>20</v>
      </c>
      <c r="Y20">
        <v>20</v>
      </c>
      <c r="Z20">
        <v>454</v>
      </c>
      <c r="AA20">
        <f t="shared" si="9"/>
        <v>2.3584905660377359E-4</v>
      </c>
      <c r="AB20">
        <f t="shared" si="10"/>
        <v>2.9484609444255239E-4</v>
      </c>
      <c r="AC20">
        <f t="shared" si="11"/>
        <v>11.867099834863804</v>
      </c>
      <c r="AD20">
        <f t="shared" si="12"/>
        <v>1</v>
      </c>
      <c r="AE20">
        <f t="shared" si="13"/>
        <v>2.3587687555404191E-4</v>
      </c>
      <c r="AF20">
        <f t="shared" si="14"/>
        <v>1.0391051786521671E-5</v>
      </c>
      <c r="AG20">
        <f t="shared" si="15"/>
        <v>0.11014514893712971</v>
      </c>
      <c r="AJ20" s="209"/>
      <c r="AK20" s="64" t="s">
        <v>6</v>
      </c>
      <c r="AL20" s="72">
        <f>G20+(G19+G21)/2</f>
        <v>8.1280000000000001</v>
      </c>
      <c r="AM20" s="72">
        <f>O20+(O19+O21)/2</f>
        <v>4.4993076817395288</v>
      </c>
      <c r="AN20" s="73">
        <f>AL20/AM20</f>
        <v>1.8065001495646862</v>
      </c>
      <c r="AP20" s="72">
        <f>AL20+AO20+(AO19+AO21)/2</f>
        <v>8.1280000000000001</v>
      </c>
      <c r="AQ20" s="73">
        <f>AP20/AM20</f>
        <v>1.8065001495646862</v>
      </c>
    </row>
    <row r="21" spans="1:43" x14ac:dyDescent="0.35">
      <c r="A21" s="209"/>
      <c r="B21" s="63" t="s">
        <v>7</v>
      </c>
      <c r="C21" s="16">
        <v>5.3</v>
      </c>
      <c r="D21" s="16">
        <v>25</v>
      </c>
      <c r="E21" s="16">
        <v>6</v>
      </c>
      <c r="F21" s="74" t="s">
        <v>127</v>
      </c>
      <c r="G21" s="195">
        <f>1.68*0.8</f>
        <v>1.3440000000000001</v>
      </c>
      <c r="H21" s="74" t="s">
        <v>127</v>
      </c>
      <c r="I21" s="195">
        <f>1.68*0.8</f>
        <v>1.3440000000000001</v>
      </c>
      <c r="J21" s="16" t="s">
        <v>24</v>
      </c>
      <c r="K21" s="16" t="s">
        <v>24</v>
      </c>
      <c r="L21" s="16">
        <v>1</v>
      </c>
      <c r="M21" s="34">
        <f t="shared" si="5"/>
        <v>0.11907820701044333</v>
      </c>
      <c r="N21" s="16">
        <v>0</v>
      </c>
      <c r="O21" s="34">
        <f t="shared" si="7"/>
        <v>0.11907820701044333</v>
      </c>
      <c r="P21" s="17">
        <f t="shared" si="0"/>
        <v>11.286700007853909</v>
      </c>
      <c r="Q21" s="40">
        <f t="shared" si="1"/>
        <v>11.286700007853909</v>
      </c>
      <c r="R21" s="248"/>
      <c r="S21" s="218"/>
      <c r="T21">
        <v>0</v>
      </c>
      <c r="U21">
        <f t="shared" si="2"/>
        <v>1</v>
      </c>
      <c r="V21">
        <f t="shared" si="3"/>
        <v>1</v>
      </c>
      <c r="W21">
        <f t="shared" si="4"/>
        <v>0.11907820701044333</v>
      </c>
      <c r="X21">
        <f t="shared" si="8"/>
        <v>18.5</v>
      </c>
      <c r="Y21">
        <v>20</v>
      </c>
      <c r="Z21">
        <v>454</v>
      </c>
      <c r="AA21">
        <f t="shared" si="9"/>
        <v>2.7564535468666012E-4</v>
      </c>
      <c r="AB21">
        <f t="shared" si="10"/>
        <v>3.4460419417861599E-4</v>
      </c>
      <c r="AC21">
        <f t="shared" si="11"/>
        <v>10.153079806994086</v>
      </c>
      <c r="AD21">
        <f t="shared" si="12"/>
        <v>1</v>
      </c>
      <c r="AE21">
        <f t="shared" si="13"/>
        <v>2.7568335534289279E-4</v>
      </c>
      <c r="AF21">
        <f t="shared" si="14"/>
        <v>1.2144641204532723E-5</v>
      </c>
      <c r="AG21">
        <f t="shared" si="15"/>
        <v>0.11907820701044333</v>
      </c>
      <c r="AJ21" s="209"/>
      <c r="AK21" s="63" t="s">
        <v>7</v>
      </c>
    </row>
    <row r="22" spans="1:43" x14ac:dyDescent="0.35">
      <c r="A22" s="209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5"/>
        <v>0.11014514893712971</v>
      </c>
      <c r="N22" s="10">
        <v>0</v>
      </c>
      <c r="O22" s="32">
        <f t="shared" si="7"/>
        <v>0.11014514893712971</v>
      </c>
      <c r="P22" s="11">
        <f t="shared" si="0"/>
        <v>61.591455143179047</v>
      </c>
      <c r="Q22" s="37">
        <f t="shared" si="1"/>
        <v>61.591455143179047</v>
      </c>
      <c r="R22" s="248"/>
      <c r="S22" s="218"/>
      <c r="T22">
        <v>1</v>
      </c>
      <c r="U22">
        <f t="shared" si="2"/>
        <v>1</v>
      </c>
      <c r="V22">
        <f t="shared" si="3"/>
        <v>1</v>
      </c>
      <c r="W22">
        <f t="shared" si="4"/>
        <v>0.11014514893712971</v>
      </c>
      <c r="X22">
        <f t="shared" si="8"/>
        <v>20</v>
      </c>
      <c r="Y22">
        <v>20</v>
      </c>
      <c r="Z22">
        <v>454</v>
      </c>
      <c r="AA22">
        <f t="shared" si="9"/>
        <v>2.3584905660377359E-4</v>
      </c>
      <c r="AB22">
        <f t="shared" si="10"/>
        <v>2.9484609444255239E-4</v>
      </c>
      <c r="AC22">
        <f t="shared" si="11"/>
        <v>11.867099834863804</v>
      </c>
      <c r="AD22">
        <f t="shared" si="12"/>
        <v>1</v>
      </c>
      <c r="AE22">
        <f t="shared" si="13"/>
        <v>2.3587687555404191E-4</v>
      </c>
      <c r="AF22">
        <f t="shared" si="14"/>
        <v>1.0391051786521671E-5</v>
      </c>
      <c r="AG22">
        <f t="shared" si="15"/>
        <v>0.11014514893712971</v>
      </c>
      <c r="AJ22" s="209"/>
      <c r="AK22" s="64" t="s">
        <v>8</v>
      </c>
      <c r="AL22" s="72">
        <f>G22+(G21+G23)/2</f>
        <v>8.3840000000000003</v>
      </c>
      <c r="AM22" s="72">
        <f>O22+(O21+O23)/2</f>
        <v>4.1957815751882785</v>
      </c>
      <c r="AN22" s="73">
        <f>AL22/AM22</f>
        <v>1.9981974394422051</v>
      </c>
      <c r="AP22" s="72">
        <f>AL22+AO22+(AO21+AO23)/2</f>
        <v>8.3840000000000003</v>
      </c>
      <c r="AQ22" s="73">
        <f>AP22/AM22</f>
        <v>1.9981974394422051</v>
      </c>
    </row>
    <row r="23" spans="1:43" x14ac:dyDescent="0.35">
      <c r="A23" s="209"/>
      <c r="B23" s="63" t="s">
        <v>9</v>
      </c>
      <c r="C23" s="16">
        <v>5.3</v>
      </c>
      <c r="D23" s="16">
        <v>22</v>
      </c>
      <c r="E23" s="16">
        <v>3</v>
      </c>
      <c r="F23" s="74" t="s">
        <v>129</v>
      </c>
      <c r="G23" s="195">
        <f>(1.68+1.28/2)*0.8</f>
        <v>1.8559999999999999</v>
      </c>
      <c r="H23" s="74" t="s">
        <v>129</v>
      </c>
      <c r="I23" s="195">
        <f>(1.68+1.28/2)*0.8</f>
        <v>1.8559999999999999</v>
      </c>
      <c r="J23" s="16" t="s">
        <v>24</v>
      </c>
      <c r="K23" s="16" t="s">
        <v>24</v>
      </c>
      <c r="L23" s="16">
        <v>67</v>
      </c>
      <c r="M23" s="34">
        <f t="shared" si="5"/>
        <v>8.0521946454918556</v>
      </c>
      <c r="N23" s="16">
        <v>67</v>
      </c>
      <c r="O23" s="34">
        <f t="shared" si="7"/>
        <v>8.0521946454918556</v>
      </c>
      <c r="P23" s="17">
        <f t="shared" si="0"/>
        <v>0.23049616678592214</v>
      </c>
      <c r="Q23" s="40">
        <f t="shared" si="1"/>
        <v>0.23049616678592214</v>
      </c>
      <c r="R23" s="248"/>
      <c r="S23" s="218"/>
      <c r="T23">
        <v>0</v>
      </c>
      <c r="U23">
        <f t="shared" si="2"/>
        <v>1</v>
      </c>
      <c r="V23">
        <f t="shared" si="3"/>
        <v>67</v>
      </c>
      <c r="W23">
        <f t="shared" si="4"/>
        <v>8.0521946454918556</v>
      </c>
      <c r="X23">
        <f t="shared" si="8"/>
        <v>18.5</v>
      </c>
      <c r="Y23">
        <v>20</v>
      </c>
      <c r="Z23">
        <v>454</v>
      </c>
      <c r="AA23">
        <f t="shared" si="9"/>
        <v>1.8468238764006231E-2</v>
      </c>
      <c r="AB23">
        <f t="shared" si="10"/>
        <v>2.3302501077596266E-2</v>
      </c>
      <c r="AC23">
        <f t="shared" si="11"/>
        <v>0.14669846961256044</v>
      </c>
      <c r="AD23">
        <f t="shared" si="12"/>
        <v>1</v>
      </c>
      <c r="AE23">
        <f t="shared" si="13"/>
        <v>1.8642000862077013E-2</v>
      </c>
      <c r="AF23">
        <f t="shared" si="14"/>
        <v>8.2123351815317238E-4</v>
      </c>
      <c r="AG23">
        <f t="shared" si="15"/>
        <v>8.0521946454918556</v>
      </c>
      <c r="AJ23" s="209"/>
      <c r="AK23" s="63" t="s">
        <v>9</v>
      </c>
      <c r="AO23" s="72"/>
    </row>
    <row r="24" spans="1:43" x14ac:dyDescent="0.35">
      <c r="A24" s="209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5"/>
        <v>16.480242575725942</v>
      </c>
      <c r="N24" s="10">
        <v>147</v>
      </c>
      <c r="O24" s="32">
        <f t="shared" si="7"/>
        <v>16.480242575725942</v>
      </c>
      <c r="P24" s="11">
        <f t="shared" si="0"/>
        <v>1.2381492509130241</v>
      </c>
      <c r="Q24" s="37">
        <f t="shared" si="1"/>
        <v>1.2381492509130241</v>
      </c>
      <c r="R24" s="248"/>
      <c r="S24" s="218"/>
      <c r="T24">
        <v>1</v>
      </c>
      <c r="U24">
        <f t="shared" si="2"/>
        <v>1</v>
      </c>
      <c r="V24">
        <f t="shared" si="3"/>
        <v>147</v>
      </c>
      <c r="W24">
        <f t="shared" si="4"/>
        <v>16.480242575725942</v>
      </c>
      <c r="X24">
        <f t="shared" si="8"/>
        <v>20</v>
      </c>
      <c r="Y24">
        <v>20</v>
      </c>
      <c r="Z24">
        <v>454</v>
      </c>
      <c r="AA24">
        <f t="shared" si="9"/>
        <v>3.4669811320754716E-2</v>
      </c>
      <c r="AB24">
        <f t="shared" si="10"/>
        <v>4.4115743687379583E-2</v>
      </c>
      <c r="AC24">
        <f t="shared" si="11"/>
        <v>7.5836756165832547E-2</v>
      </c>
      <c r="AD24">
        <f t="shared" si="12"/>
        <v>1</v>
      </c>
      <c r="AE24">
        <f t="shared" si="13"/>
        <v>3.5292594949903666E-2</v>
      </c>
      <c r="AF24">
        <f t="shared" si="14"/>
        <v>1.5547398656345229E-3</v>
      </c>
      <c r="AG24">
        <f t="shared" si="15"/>
        <v>16.480242575725942</v>
      </c>
      <c r="AJ24" s="209"/>
      <c r="AK24" s="64" t="s">
        <v>10</v>
      </c>
      <c r="AL24" s="72">
        <f>G24+(G23+G25)/2</f>
        <v>21.845000000000002</v>
      </c>
      <c r="AM24" s="72">
        <f>O24+(O23+O25)/2</f>
        <v>24.714500678307207</v>
      </c>
      <c r="AN24" s="73">
        <f>AL24/AM24</f>
        <v>0.88389404602352062</v>
      </c>
      <c r="AO24" s="77">
        <v>3</v>
      </c>
      <c r="AP24" s="72">
        <f>AL24+AO24+(AO23+AO25)/2</f>
        <v>24.845000000000002</v>
      </c>
      <c r="AQ24" s="73">
        <f>AP24/AM24</f>
        <v>1.005280273447213</v>
      </c>
    </row>
    <row r="25" spans="1:43" ht="17.25" customHeight="1" x14ac:dyDescent="0.35">
      <c r="A25" s="209"/>
      <c r="B25" s="63" t="s">
        <v>11</v>
      </c>
      <c r="C25" s="16">
        <v>5.3</v>
      </c>
      <c r="D25" s="16">
        <v>25</v>
      </c>
      <c r="E25" s="16">
        <v>6</v>
      </c>
      <c r="F25" s="74" t="s">
        <v>126</v>
      </c>
      <c r="G25" s="195">
        <f>1.28*0.8</f>
        <v>1.024</v>
      </c>
      <c r="H25" s="74" t="s">
        <v>126</v>
      </c>
      <c r="I25" s="195">
        <f>1.28*0.8</f>
        <v>1.024</v>
      </c>
      <c r="J25" s="39" t="s">
        <v>24</v>
      </c>
      <c r="K25" s="16" t="s">
        <v>24</v>
      </c>
      <c r="L25" s="16">
        <v>70</v>
      </c>
      <c r="M25" s="34">
        <f t="shared" si="5"/>
        <v>8.4163215596706724</v>
      </c>
      <c r="N25" s="16">
        <v>70</v>
      </c>
      <c r="O25" s="34">
        <f t="shared" si="7"/>
        <v>8.4163215596706724</v>
      </c>
      <c r="P25" s="17">
        <f t="shared" si="0"/>
        <v>0.12166835508125105</v>
      </c>
      <c r="Q25" s="40">
        <f t="shared" si="1"/>
        <v>0.12166835508125105</v>
      </c>
      <c r="R25" s="248"/>
      <c r="S25" s="218"/>
      <c r="T25">
        <v>0</v>
      </c>
      <c r="U25">
        <f t="shared" si="2"/>
        <v>1</v>
      </c>
      <c r="V25">
        <f t="shared" si="3"/>
        <v>70</v>
      </c>
      <c r="W25">
        <f t="shared" si="4"/>
        <v>8.4163215596706724</v>
      </c>
      <c r="X25">
        <f t="shared" si="8"/>
        <v>18.5</v>
      </c>
      <c r="Y25">
        <v>20</v>
      </c>
      <c r="Z25">
        <v>454</v>
      </c>
      <c r="AA25">
        <f t="shared" si="9"/>
        <v>1.9295174828066211E-2</v>
      </c>
      <c r="AB25">
        <f t="shared" si="10"/>
        <v>2.4356259485533438E-2</v>
      </c>
      <c r="AC25">
        <f t="shared" si="11"/>
        <v>0.1402002263044064</v>
      </c>
      <c r="AD25">
        <f t="shared" si="12"/>
        <v>1</v>
      </c>
      <c r="AE25">
        <f t="shared" si="13"/>
        <v>1.948500758842675E-2</v>
      </c>
      <c r="AF25">
        <f t="shared" si="14"/>
        <v>8.5837037834479084E-4</v>
      </c>
      <c r="AG25">
        <f t="shared" si="15"/>
        <v>8.4163215596706724</v>
      </c>
      <c r="AJ25" s="209"/>
      <c r="AK25" s="63" t="s">
        <v>11</v>
      </c>
      <c r="AO25" s="72"/>
    </row>
    <row r="26" spans="1:43" ht="15" thickBot="1" x14ac:dyDescent="0.4">
      <c r="A26" s="210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5"/>
        <v>7.0963886832898408</v>
      </c>
      <c r="N26" s="10">
        <v>72</v>
      </c>
      <c r="O26" s="32">
        <f t="shared" si="7"/>
        <v>7.0963886832898408</v>
      </c>
      <c r="P26" s="11">
        <f t="shared" si="0"/>
        <v>1.9194269941940936</v>
      </c>
      <c r="Q26" s="37">
        <f t="shared" si="1"/>
        <v>1.9194269941940936</v>
      </c>
      <c r="R26" s="248"/>
      <c r="S26" s="218"/>
      <c r="T26">
        <v>1</v>
      </c>
      <c r="U26">
        <f t="shared" si="2"/>
        <v>1</v>
      </c>
      <c r="V26">
        <f t="shared" si="3"/>
        <v>72</v>
      </c>
      <c r="W26">
        <f t="shared" si="4"/>
        <v>7.0963886832898408</v>
      </c>
      <c r="X26">
        <f t="shared" si="8"/>
        <v>22.5</v>
      </c>
      <c r="Y26">
        <v>20</v>
      </c>
      <c r="Z26">
        <v>454</v>
      </c>
      <c r="AA26">
        <f t="shared" si="9"/>
        <v>1.3417190775681341E-2</v>
      </c>
      <c r="AB26">
        <f t="shared" si="10"/>
        <v>1.6885537013698049E-2</v>
      </c>
      <c r="AC26">
        <f t="shared" si="11"/>
        <v>0.20377797979778176</v>
      </c>
      <c r="AD26">
        <f t="shared" si="12"/>
        <v>1</v>
      </c>
      <c r="AE26">
        <f t="shared" si="13"/>
        <v>1.3508429610958439E-2</v>
      </c>
      <c r="AF26">
        <f t="shared" si="14"/>
        <v>5.95085004888037E-4</v>
      </c>
      <c r="AG26">
        <f t="shared" si="15"/>
        <v>7.0963886832898408</v>
      </c>
      <c r="AJ26" s="210"/>
      <c r="AK26" s="64" t="s">
        <v>12</v>
      </c>
      <c r="AL26" s="72">
        <f>G26+G25/2</f>
        <v>14.133000000000001</v>
      </c>
      <c r="AM26" s="72">
        <f>O26+O25/2</f>
        <v>11.304549463125177</v>
      </c>
      <c r="AN26" s="73">
        <f>AL26/AM26</f>
        <v>1.2502046230237724</v>
      </c>
      <c r="AO26" s="72"/>
      <c r="AP26" s="72">
        <f>AL26+AO26+AO25/2</f>
        <v>14.133000000000001</v>
      </c>
      <c r="AQ26" s="73">
        <f>AP26/AM26</f>
        <v>1.2502046230237724</v>
      </c>
    </row>
    <row r="27" spans="1:43" s="44" customFormat="1" ht="15" thickBot="1" x14ac:dyDescent="0.4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5"/>
        <v>#DIV/0!</v>
      </c>
      <c r="N27" s="57">
        <f t="shared" ref="N27" si="16">V27</f>
        <v>0</v>
      </c>
      <c r="O27" s="58" t="e">
        <f t="shared" si="7"/>
        <v>#DIV/0!</v>
      </c>
      <c r="P27" s="59" t="e">
        <f t="shared" si="0"/>
        <v>#DIV/0!</v>
      </c>
      <c r="Q27" s="60" t="e">
        <f t="shared" si="1"/>
        <v>#DIV/0!</v>
      </c>
      <c r="R27" s="223"/>
      <c r="S27" s="224"/>
      <c r="U27" s="44">
        <f t="shared" si="2"/>
        <v>1</v>
      </c>
      <c r="V27" s="44">
        <f t="shared" si="3"/>
        <v>0</v>
      </c>
      <c r="W27" s="44" t="e">
        <f t="shared" si="4"/>
        <v>#DIV/0!</v>
      </c>
      <c r="X27" s="44">
        <f t="shared" si="8"/>
        <v>-0.5</v>
      </c>
      <c r="Y27" s="44">
        <v>20</v>
      </c>
      <c r="Z27" s="44">
        <v>454</v>
      </c>
      <c r="AA27" s="44" t="e">
        <f t="shared" si="9"/>
        <v>#DIV/0!</v>
      </c>
      <c r="AB27" s="44" t="e">
        <f t="shared" si="10"/>
        <v>#DIV/0!</v>
      </c>
      <c r="AC27" s="44" t="e">
        <f t="shared" si="11"/>
        <v>#DIV/0!</v>
      </c>
      <c r="AD27" s="44" t="e">
        <f t="shared" si="12"/>
        <v>#DIV/0!</v>
      </c>
      <c r="AE27" s="44" t="e">
        <f t="shared" si="13"/>
        <v>#DIV/0!</v>
      </c>
      <c r="AF27" s="44" t="e">
        <f t="shared" si="14"/>
        <v>#DIV/0!</v>
      </c>
      <c r="AG27" s="44" t="e">
        <f t="shared" si="15"/>
        <v>#DIV/0!</v>
      </c>
      <c r="AJ27" s="43"/>
      <c r="AK27" s="65"/>
    </row>
    <row r="28" spans="1:43" x14ac:dyDescent="0.35">
      <c r="A28" s="208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5"/>
        <v>6.4022032207741306</v>
      </c>
      <c r="N28" s="10">
        <v>65</v>
      </c>
      <c r="O28" s="32">
        <f t="shared" si="7"/>
        <v>6.4022032207741306</v>
      </c>
      <c r="P28" s="11">
        <f t="shared" si="0"/>
        <v>2.1275488344078211</v>
      </c>
      <c r="Q28" s="37">
        <f t="shared" si="1"/>
        <v>2.1275488344078211</v>
      </c>
      <c r="R28" s="248"/>
      <c r="S28" s="218"/>
      <c r="T28">
        <v>1</v>
      </c>
      <c r="U28">
        <f t="shared" si="2"/>
        <v>1</v>
      </c>
      <c r="V28">
        <f t="shared" si="3"/>
        <v>65</v>
      </c>
      <c r="W28">
        <f t="shared" si="4"/>
        <v>6.4022032207741306</v>
      </c>
      <c r="X28">
        <f t="shared" si="8"/>
        <v>22.5</v>
      </c>
      <c r="Y28">
        <v>20</v>
      </c>
      <c r="Z28">
        <v>454</v>
      </c>
      <c r="AA28">
        <f t="shared" si="9"/>
        <v>1.21127416724901E-2</v>
      </c>
      <c r="AB28">
        <f t="shared" si="10"/>
        <v>1.5233753994923771E-2</v>
      </c>
      <c r="AC28">
        <f t="shared" si="11"/>
        <v>0.22625295525753394</v>
      </c>
      <c r="AD28">
        <f t="shared" si="12"/>
        <v>1</v>
      </c>
      <c r="AE28">
        <f t="shared" si="13"/>
        <v>1.2187003195939017E-2</v>
      </c>
      <c r="AF28">
        <f t="shared" si="14"/>
        <v>5.3687238748630029E-4</v>
      </c>
      <c r="AG28">
        <f t="shared" si="15"/>
        <v>6.4022032207741306</v>
      </c>
      <c r="AJ28" s="208" t="s">
        <v>91</v>
      </c>
      <c r="AK28" s="64" t="s">
        <v>2</v>
      </c>
      <c r="AL28" s="72">
        <f>G28+G29/2</f>
        <v>14.133000000000001</v>
      </c>
      <c r="AM28" s="72">
        <f>O28+O29/2</f>
        <v>11.889217643753845</v>
      </c>
      <c r="AN28" s="73">
        <f>AL28/AM28</f>
        <v>1.1887241384150249</v>
      </c>
      <c r="AP28" s="72">
        <f>AL28+AO28+AO29/2</f>
        <v>14.133000000000001</v>
      </c>
      <c r="AQ28" s="73">
        <f>AP28/AM28</f>
        <v>1.1887241384150249</v>
      </c>
    </row>
    <row r="29" spans="1:43" x14ac:dyDescent="0.35">
      <c r="A29" s="209"/>
      <c r="B29" s="63" t="s">
        <v>3</v>
      </c>
      <c r="C29" s="16">
        <v>5.3</v>
      </c>
      <c r="D29" s="16">
        <v>25</v>
      </c>
      <c r="E29" s="16">
        <v>6</v>
      </c>
      <c r="F29" s="74" t="s">
        <v>126</v>
      </c>
      <c r="G29" s="195">
        <f>1.28*0.8</f>
        <v>1.024</v>
      </c>
      <c r="H29" s="74" t="s">
        <v>126</v>
      </c>
      <c r="I29" s="195">
        <f>1.28*0.8</f>
        <v>1.024</v>
      </c>
      <c r="J29" s="16" t="s">
        <v>24</v>
      </c>
      <c r="K29" s="16" t="s">
        <v>24</v>
      </c>
      <c r="L29" s="16">
        <v>91</v>
      </c>
      <c r="M29" s="34">
        <f t="shared" si="5"/>
        <v>10.974028845959431</v>
      </c>
      <c r="N29" s="16">
        <v>90</v>
      </c>
      <c r="O29" s="34">
        <f t="shared" si="7"/>
        <v>10.974028845959431</v>
      </c>
      <c r="P29" s="17">
        <f t="shared" si="0"/>
        <v>9.3311218183742106E-2</v>
      </c>
      <c r="Q29" s="40">
        <f t="shared" si="1"/>
        <v>9.3311218183742106E-2</v>
      </c>
      <c r="R29" s="248"/>
      <c r="S29" s="218"/>
      <c r="T29">
        <v>0</v>
      </c>
      <c r="U29">
        <f t="shared" si="2"/>
        <v>1</v>
      </c>
      <c r="V29">
        <f t="shared" si="3"/>
        <v>91</v>
      </c>
      <c r="W29">
        <f t="shared" si="4"/>
        <v>10.974028845959431</v>
      </c>
      <c r="X29">
        <f t="shared" si="8"/>
        <v>18.5</v>
      </c>
      <c r="Y29">
        <v>20</v>
      </c>
      <c r="Z29">
        <v>454</v>
      </c>
      <c r="AA29">
        <f t="shared" si="9"/>
        <v>2.5083727276486074E-2</v>
      </c>
      <c r="AB29">
        <f t="shared" si="10"/>
        <v>3.175808959756235E-2</v>
      </c>
      <c r="AC29">
        <f t="shared" si="11"/>
        <v>0.10670814048804274</v>
      </c>
      <c r="AD29">
        <f t="shared" si="12"/>
        <v>1</v>
      </c>
      <c r="AE29">
        <f t="shared" si="13"/>
        <v>2.540647167804988E-2</v>
      </c>
      <c r="AF29">
        <f t="shared" si="14"/>
        <v>1.1192278272268671E-3</v>
      </c>
      <c r="AG29">
        <f t="shared" si="15"/>
        <v>10.974028845959431</v>
      </c>
      <c r="AJ29" s="209"/>
      <c r="AK29" s="63" t="s">
        <v>3</v>
      </c>
    </row>
    <row r="30" spans="1:43" x14ac:dyDescent="0.35">
      <c r="A30" s="209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24</v>
      </c>
      <c r="K30" s="10" t="s">
        <v>24</v>
      </c>
      <c r="L30" s="10">
        <v>172</v>
      </c>
      <c r="M30" s="32">
        <f t="shared" si="5"/>
        <v>19.343371301204019</v>
      </c>
      <c r="N30" s="10">
        <v>172</v>
      </c>
      <c r="O30" s="32">
        <f t="shared" si="7"/>
        <v>19.343371301204019</v>
      </c>
      <c r="P30" s="11">
        <f t="shared" si="0"/>
        <v>1.4055977924751739</v>
      </c>
      <c r="Q30" s="37">
        <f t="shared" si="1"/>
        <v>1.4055977924751739</v>
      </c>
      <c r="R30" s="248"/>
      <c r="S30" s="218"/>
      <c r="T30">
        <v>1</v>
      </c>
      <c r="U30">
        <f t="shared" si="2"/>
        <v>1</v>
      </c>
      <c r="V30">
        <f t="shared" si="3"/>
        <v>172</v>
      </c>
      <c r="W30">
        <f t="shared" si="4"/>
        <v>19.343371301204019</v>
      </c>
      <c r="X30">
        <f t="shared" si="8"/>
        <v>20</v>
      </c>
      <c r="Y30">
        <v>20</v>
      </c>
      <c r="Z30">
        <v>454</v>
      </c>
      <c r="AA30">
        <f t="shared" si="9"/>
        <v>4.0566037735849055E-2</v>
      </c>
      <c r="AB30">
        <f t="shared" si="10"/>
        <v>5.178001515770414E-2</v>
      </c>
      <c r="AC30">
        <f t="shared" si="11"/>
        <v>6.4093645721041259E-2</v>
      </c>
      <c r="AD30">
        <f t="shared" si="12"/>
        <v>1</v>
      </c>
      <c r="AE30">
        <f t="shared" si="13"/>
        <v>4.1424012126163312E-2</v>
      </c>
      <c r="AF30">
        <f t="shared" si="14"/>
        <v>1.8248463491701901E-3</v>
      </c>
      <c r="AG30">
        <f t="shared" si="15"/>
        <v>19.343371301204019</v>
      </c>
      <c r="AJ30" s="209"/>
      <c r="AK30" s="64" t="s">
        <v>4</v>
      </c>
      <c r="AL30" s="72">
        <f>G30+(G29+G31)/2</f>
        <v>28.373000000000001</v>
      </c>
      <c r="AM30" s="72">
        <f>O30+(O29+O31)/2</f>
        <v>30.073210615304113</v>
      </c>
      <c r="AN30" s="73">
        <f>AL30/AM30</f>
        <v>0.94346427998482862</v>
      </c>
      <c r="AO30" s="77">
        <v>3</v>
      </c>
      <c r="AP30" s="72">
        <f>AL30+AO30+(AO29+AO31)/2</f>
        <v>31.373000000000001</v>
      </c>
      <c r="AQ30" s="73">
        <f>AP30/AM30</f>
        <v>1.0432208386833972</v>
      </c>
    </row>
    <row r="31" spans="1:43" x14ac:dyDescent="0.35">
      <c r="A31" s="209"/>
      <c r="B31" s="63" t="s">
        <v>5</v>
      </c>
      <c r="C31" s="16">
        <v>5.3</v>
      </c>
      <c r="D31" s="16">
        <v>22</v>
      </c>
      <c r="E31" s="16">
        <v>3</v>
      </c>
      <c r="F31" s="74" t="s">
        <v>127</v>
      </c>
      <c r="G31" s="195">
        <f>1.68*0.8</f>
        <v>1.3440000000000001</v>
      </c>
      <c r="H31" s="74" t="s">
        <v>127</v>
      </c>
      <c r="I31" s="195">
        <f>1.68*0.8</f>
        <v>1.3440000000000001</v>
      </c>
      <c r="J31" s="16" t="s">
        <v>24</v>
      </c>
      <c r="K31" s="16" t="s">
        <v>24</v>
      </c>
      <c r="L31" s="16">
        <v>87</v>
      </c>
      <c r="M31" s="34">
        <f t="shared" si="5"/>
        <v>10.485649782240753</v>
      </c>
      <c r="N31" s="16">
        <v>84</v>
      </c>
      <c r="O31" s="34">
        <f t="shared" si="7"/>
        <v>10.485649782240753</v>
      </c>
      <c r="P31" s="17">
        <f t="shared" si="0"/>
        <v>0.12817517539793238</v>
      </c>
      <c r="Q31" s="40">
        <f t="shared" si="1"/>
        <v>0.12817517539793238</v>
      </c>
      <c r="R31" s="248"/>
      <c r="S31" s="218"/>
      <c r="T31">
        <v>0</v>
      </c>
      <c r="U31">
        <f t="shared" si="2"/>
        <v>1</v>
      </c>
      <c r="V31">
        <f t="shared" si="3"/>
        <v>87</v>
      </c>
      <c r="W31">
        <f t="shared" si="4"/>
        <v>10.485649782240753</v>
      </c>
      <c r="X31">
        <f t="shared" si="8"/>
        <v>18.5</v>
      </c>
      <c r="Y31">
        <v>20</v>
      </c>
      <c r="Z31">
        <v>454</v>
      </c>
      <c r="AA31">
        <f t="shared" si="9"/>
        <v>2.3981145857739434E-2</v>
      </c>
      <c r="AB31">
        <f t="shared" si="10"/>
        <v>3.0344753959314769E-2</v>
      </c>
      <c r="AC31">
        <f t="shared" si="11"/>
        <v>0.11184118894793751</v>
      </c>
      <c r="AD31">
        <f t="shared" si="12"/>
        <v>1</v>
      </c>
      <c r="AE31">
        <f t="shared" si="13"/>
        <v>2.4275803167451815E-2</v>
      </c>
      <c r="AF31">
        <f t="shared" si="14"/>
        <v>1.0694186417379654E-3</v>
      </c>
      <c r="AG31">
        <f t="shared" si="15"/>
        <v>10.485649782240753</v>
      </c>
      <c r="AJ31" s="209"/>
      <c r="AK31" s="63" t="s">
        <v>5</v>
      </c>
    </row>
    <row r="32" spans="1:43" x14ac:dyDescent="0.35">
      <c r="A32" s="209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24</v>
      </c>
      <c r="K32" s="10" t="s">
        <v>24</v>
      </c>
      <c r="L32" s="10">
        <v>1</v>
      </c>
      <c r="M32" s="32">
        <f t="shared" si="5"/>
        <v>0.11014514893712971</v>
      </c>
      <c r="N32" s="10">
        <v>0</v>
      </c>
      <c r="O32" s="32">
        <f t="shared" si="7"/>
        <v>0.11014514893712971</v>
      </c>
      <c r="P32" s="11">
        <f t="shared" si="0"/>
        <v>61.591455143179047</v>
      </c>
      <c r="Q32" s="37">
        <f t="shared" si="1"/>
        <v>61.591455143179047</v>
      </c>
      <c r="R32" s="248"/>
      <c r="S32" s="218"/>
      <c r="T32">
        <v>1</v>
      </c>
      <c r="U32">
        <f t="shared" si="2"/>
        <v>1</v>
      </c>
      <c r="V32">
        <f t="shared" si="3"/>
        <v>1</v>
      </c>
      <c r="W32">
        <f t="shared" si="4"/>
        <v>0.11014514893712971</v>
      </c>
      <c r="X32">
        <f t="shared" si="8"/>
        <v>20</v>
      </c>
      <c r="Y32">
        <v>20</v>
      </c>
      <c r="Z32">
        <v>454</v>
      </c>
      <c r="AA32">
        <f t="shared" si="9"/>
        <v>2.3584905660377359E-4</v>
      </c>
      <c r="AB32">
        <f t="shared" si="10"/>
        <v>2.9484609444255239E-4</v>
      </c>
      <c r="AC32">
        <f t="shared" si="11"/>
        <v>11.867099834863804</v>
      </c>
      <c r="AD32">
        <f t="shared" si="12"/>
        <v>1</v>
      </c>
      <c r="AE32">
        <f t="shared" si="13"/>
        <v>2.3587687555404191E-4</v>
      </c>
      <c r="AF32">
        <f t="shared" si="14"/>
        <v>1.0391051786521671E-5</v>
      </c>
      <c r="AG32">
        <f t="shared" si="15"/>
        <v>0.11014514893712971</v>
      </c>
      <c r="AJ32" s="209"/>
      <c r="AK32" s="64" t="s">
        <v>6</v>
      </c>
      <c r="AL32" s="72">
        <f>G32+(G31+G33)/2</f>
        <v>8.1280000000000001</v>
      </c>
      <c r="AM32" s="72">
        <f>O32+(O31+O33)/2</f>
        <v>5.4125091435627271</v>
      </c>
      <c r="AN32" s="73">
        <f>AL32/AM32</f>
        <v>1.5017064700328302</v>
      </c>
      <c r="AP32" s="72">
        <f>AL32+AO32+(AO31+AO33)/2</f>
        <v>8.1280000000000001</v>
      </c>
      <c r="AQ32" s="73">
        <f>AP32/AM32</f>
        <v>1.5017064700328302</v>
      </c>
    </row>
    <row r="33" spans="1:43" x14ac:dyDescent="0.35">
      <c r="A33" s="209"/>
      <c r="B33" s="63" t="s">
        <v>7</v>
      </c>
      <c r="C33" s="16">
        <v>5.3</v>
      </c>
      <c r="D33" s="16">
        <v>25</v>
      </c>
      <c r="E33" s="16">
        <v>6</v>
      </c>
      <c r="F33" s="74" t="s">
        <v>127</v>
      </c>
      <c r="G33" s="195">
        <f>1.68*0.8</f>
        <v>1.3440000000000001</v>
      </c>
      <c r="H33" s="74" t="s">
        <v>127</v>
      </c>
      <c r="I33" s="195">
        <f>1.68*0.8</f>
        <v>1.3440000000000001</v>
      </c>
      <c r="J33" s="16" t="s">
        <v>24</v>
      </c>
      <c r="K33" s="16" t="s">
        <v>24</v>
      </c>
      <c r="L33" s="16">
        <v>1</v>
      </c>
      <c r="M33" s="34">
        <f t="shared" si="5"/>
        <v>0.11907820701044333</v>
      </c>
      <c r="N33" s="16">
        <v>0</v>
      </c>
      <c r="O33" s="34">
        <f t="shared" si="7"/>
        <v>0.11907820701044333</v>
      </c>
      <c r="P33" s="17">
        <f t="shared" si="0"/>
        <v>11.286700007853909</v>
      </c>
      <c r="Q33" s="40">
        <f t="shared" si="1"/>
        <v>11.286700007853909</v>
      </c>
      <c r="R33" s="248"/>
      <c r="S33" s="218"/>
      <c r="T33">
        <v>0</v>
      </c>
      <c r="U33">
        <f t="shared" si="2"/>
        <v>1</v>
      </c>
      <c r="V33">
        <f t="shared" si="3"/>
        <v>1</v>
      </c>
      <c r="W33">
        <f t="shared" si="4"/>
        <v>0.11907820701044333</v>
      </c>
      <c r="X33">
        <f t="shared" si="8"/>
        <v>18.5</v>
      </c>
      <c r="Y33">
        <v>20</v>
      </c>
      <c r="Z33">
        <v>454</v>
      </c>
      <c r="AA33">
        <f t="shared" si="9"/>
        <v>2.7564535468666012E-4</v>
      </c>
      <c r="AB33">
        <f t="shared" si="10"/>
        <v>3.4460419417861599E-4</v>
      </c>
      <c r="AC33">
        <f t="shared" si="11"/>
        <v>10.153079806994086</v>
      </c>
      <c r="AD33">
        <f t="shared" si="12"/>
        <v>1</v>
      </c>
      <c r="AE33">
        <f t="shared" si="13"/>
        <v>2.7568335534289279E-4</v>
      </c>
      <c r="AF33">
        <f t="shared" si="14"/>
        <v>1.2144641204532723E-5</v>
      </c>
      <c r="AG33">
        <f t="shared" si="15"/>
        <v>0.11907820701044333</v>
      </c>
      <c r="AJ33" s="209"/>
      <c r="AK33" s="63" t="s">
        <v>7</v>
      </c>
    </row>
    <row r="34" spans="1:43" x14ac:dyDescent="0.35">
      <c r="A34" s="209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24</v>
      </c>
      <c r="K34" s="10" t="s">
        <v>24</v>
      </c>
      <c r="L34" s="10">
        <v>1</v>
      </c>
      <c r="M34" s="32">
        <f t="shared" si="5"/>
        <v>0.11014514893712971</v>
      </c>
      <c r="N34" s="10">
        <v>0</v>
      </c>
      <c r="O34" s="32">
        <f t="shared" si="7"/>
        <v>0.11014514893712971</v>
      </c>
      <c r="P34" s="11">
        <f t="shared" si="0"/>
        <v>61.591455143179047</v>
      </c>
      <c r="Q34" s="37">
        <f t="shared" si="1"/>
        <v>61.591455143179047</v>
      </c>
      <c r="R34" s="248"/>
      <c r="S34" s="218"/>
      <c r="T34">
        <v>1</v>
      </c>
      <c r="U34">
        <f t="shared" si="2"/>
        <v>1</v>
      </c>
      <c r="V34">
        <f t="shared" si="3"/>
        <v>1</v>
      </c>
      <c r="W34">
        <f t="shared" si="4"/>
        <v>0.11014514893712971</v>
      </c>
      <c r="X34">
        <f t="shared" si="8"/>
        <v>20</v>
      </c>
      <c r="Y34">
        <v>20</v>
      </c>
      <c r="Z34">
        <v>454</v>
      </c>
      <c r="AA34">
        <f t="shared" si="9"/>
        <v>2.3584905660377359E-4</v>
      </c>
      <c r="AB34">
        <f t="shared" si="10"/>
        <v>2.9484609444255239E-4</v>
      </c>
      <c r="AC34">
        <f t="shared" si="11"/>
        <v>11.867099834863804</v>
      </c>
      <c r="AD34">
        <f t="shared" si="12"/>
        <v>1</v>
      </c>
      <c r="AE34">
        <f t="shared" si="13"/>
        <v>2.3587687555404191E-4</v>
      </c>
      <c r="AF34">
        <f t="shared" si="14"/>
        <v>1.0391051786521671E-5</v>
      </c>
      <c r="AG34">
        <f t="shared" si="15"/>
        <v>0.11014514893712971</v>
      </c>
      <c r="AJ34" s="209"/>
      <c r="AK34" s="64" t="s">
        <v>8</v>
      </c>
      <c r="AL34" s="72">
        <f>G34+(G33+G35)/2</f>
        <v>8.1280000000000001</v>
      </c>
      <c r="AM34" s="72">
        <f>O34+(O33+O35)/2</f>
        <v>4.377845032277687</v>
      </c>
      <c r="AN34" s="73">
        <f>AL34/AM34</f>
        <v>1.8566212234724073</v>
      </c>
      <c r="AP34" s="72">
        <f>AL34+AO34+(AO33+AO35)/2</f>
        <v>8.1280000000000001</v>
      </c>
      <c r="AQ34" s="73">
        <f>AP34/AM34</f>
        <v>1.8566212234724073</v>
      </c>
    </row>
    <row r="35" spans="1:43" x14ac:dyDescent="0.35">
      <c r="A35" s="209"/>
      <c r="B35" s="63" t="s">
        <v>9</v>
      </c>
      <c r="C35" s="16">
        <v>5.3</v>
      </c>
      <c r="D35" s="16">
        <v>22</v>
      </c>
      <c r="E35" s="16">
        <v>3</v>
      </c>
      <c r="F35" s="74" t="s">
        <v>127</v>
      </c>
      <c r="G35" s="195">
        <f>1.68*0.8</f>
        <v>1.3440000000000001</v>
      </c>
      <c r="H35" s="74" t="s">
        <v>127</v>
      </c>
      <c r="I35" s="195">
        <f>1.68*0.8</f>
        <v>1.3440000000000001</v>
      </c>
      <c r="J35" s="16" t="s">
        <v>24</v>
      </c>
      <c r="K35" s="16" t="s">
        <v>24</v>
      </c>
      <c r="L35" s="16">
        <v>70</v>
      </c>
      <c r="M35" s="34">
        <f t="shared" si="5"/>
        <v>8.4163215596706724</v>
      </c>
      <c r="N35" s="16">
        <v>70</v>
      </c>
      <c r="O35" s="34">
        <f t="shared" si="7"/>
        <v>8.4163215596706724</v>
      </c>
      <c r="P35" s="17">
        <f t="shared" si="0"/>
        <v>0.159689716044142</v>
      </c>
      <c r="Q35" s="40">
        <f t="shared" si="1"/>
        <v>0.159689716044142</v>
      </c>
      <c r="R35" s="248"/>
      <c r="S35" s="218"/>
      <c r="T35">
        <v>0</v>
      </c>
      <c r="U35">
        <f t="shared" si="2"/>
        <v>1</v>
      </c>
      <c r="V35">
        <f t="shared" si="3"/>
        <v>70</v>
      </c>
      <c r="W35">
        <f t="shared" si="4"/>
        <v>8.4163215596706724</v>
      </c>
      <c r="X35">
        <f t="shared" si="8"/>
        <v>18.5</v>
      </c>
      <c r="Y35">
        <v>20</v>
      </c>
      <c r="Z35">
        <v>454</v>
      </c>
      <c r="AA35">
        <f t="shared" si="9"/>
        <v>1.9295174828066211E-2</v>
      </c>
      <c r="AB35">
        <f t="shared" si="10"/>
        <v>2.4356259485533438E-2</v>
      </c>
      <c r="AC35">
        <f t="shared" si="11"/>
        <v>0.1402002263044064</v>
      </c>
      <c r="AD35">
        <f t="shared" si="12"/>
        <v>1</v>
      </c>
      <c r="AE35">
        <f t="shared" si="13"/>
        <v>1.948500758842675E-2</v>
      </c>
      <c r="AF35">
        <f t="shared" si="14"/>
        <v>8.5837037834479084E-4</v>
      </c>
      <c r="AG35">
        <f t="shared" si="15"/>
        <v>8.4163215596706724</v>
      </c>
      <c r="AJ35" s="209"/>
      <c r="AK35" s="63" t="s">
        <v>9</v>
      </c>
      <c r="AO35" s="72"/>
    </row>
    <row r="36" spans="1:43" x14ac:dyDescent="0.35">
      <c r="A36" s="209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24</v>
      </c>
      <c r="K36" s="10" t="s">
        <v>24</v>
      </c>
      <c r="L36" s="10">
        <v>147</v>
      </c>
      <c r="M36" s="32">
        <f t="shared" si="5"/>
        <v>16.480242575725942</v>
      </c>
      <c r="N36" s="10">
        <v>147</v>
      </c>
      <c r="O36" s="32">
        <f t="shared" si="7"/>
        <v>16.480242575725942</v>
      </c>
      <c r="P36" s="11">
        <f t="shared" si="0"/>
        <v>1.2381492509130241</v>
      </c>
      <c r="Q36" s="37">
        <f t="shared" si="1"/>
        <v>1.2381492509130241</v>
      </c>
      <c r="R36" s="248"/>
      <c r="S36" s="218"/>
      <c r="T36">
        <v>1</v>
      </c>
      <c r="U36">
        <f t="shared" ref="U36:U54" si="17">IF(T36=0,AI$9,AI$8)</f>
        <v>1</v>
      </c>
      <c r="V36">
        <f t="shared" si="3"/>
        <v>147</v>
      </c>
      <c r="W36">
        <f t="shared" si="4"/>
        <v>16.480242575725942</v>
      </c>
      <c r="X36">
        <f t="shared" si="8"/>
        <v>20</v>
      </c>
      <c r="Y36">
        <v>20</v>
      </c>
      <c r="Z36">
        <v>454</v>
      </c>
      <c r="AA36">
        <f t="shared" si="9"/>
        <v>3.4669811320754716E-2</v>
      </c>
      <c r="AB36">
        <f t="shared" si="10"/>
        <v>4.4115743687379583E-2</v>
      </c>
      <c r="AC36">
        <f t="shared" si="11"/>
        <v>7.5836756165832547E-2</v>
      </c>
      <c r="AD36">
        <f t="shared" si="12"/>
        <v>1</v>
      </c>
      <c r="AE36">
        <f t="shared" si="13"/>
        <v>3.5292594949903666E-2</v>
      </c>
      <c r="AF36">
        <f t="shared" si="14"/>
        <v>1.5547398656345229E-3</v>
      </c>
      <c r="AG36">
        <f t="shared" si="15"/>
        <v>16.480242575725942</v>
      </c>
      <c r="AJ36" s="209"/>
      <c r="AK36" s="64" t="s">
        <v>10</v>
      </c>
      <c r="AL36" s="72">
        <f>G36+(G35+G37)/2</f>
        <v>21.589000000000002</v>
      </c>
      <c r="AM36" s="72">
        <f>O36+(O35+O37)/2</f>
        <v>24.593211877345574</v>
      </c>
      <c r="AN36" s="73">
        <f>AL36/AM36</f>
        <v>0.87784385820247623</v>
      </c>
      <c r="AO36" s="77">
        <v>3.1</v>
      </c>
      <c r="AP36" s="72">
        <f>AL36+AO36+(AO35+AO37)/2</f>
        <v>24.689000000000004</v>
      </c>
      <c r="AQ36" s="73">
        <f>AP36/AM36</f>
        <v>1.0038949008829003</v>
      </c>
    </row>
    <row r="37" spans="1:43" x14ac:dyDescent="0.35">
      <c r="A37" s="209"/>
      <c r="B37" s="63" t="s">
        <v>11</v>
      </c>
      <c r="C37" s="16">
        <v>5.3</v>
      </c>
      <c r="D37" s="16">
        <v>25</v>
      </c>
      <c r="E37" s="16">
        <v>6</v>
      </c>
      <c r="F37" s="74" t="s">
        <v>126</v>
      </c>
      <c r="G37" s="195">
        <f>1.28*0.8</f>
        <v>1.024</v>
      </c>
      <c r="H37" s="74" t="s">
        <v>126</v>
      </c>
      <c r="I37" s="195">
        <f>1.28*0.8</f>
        <v>1.024</v>
      </c>
      <c r="J37" s="39" t="s">
        <v>24</v>
      </c>
      <c r="K37" s="16" t="s">
        <v>24</v>
      </c>
      <c r="L37" s="16">
        <v>65</v>
      </c>
      <c r="M37" s="34">
        <f t="shared" si="5"/>
        <v>7.809617043568589</v>
      </c>
      <c r="N37" s="16">
        <v>65</v>
      </c>
      <c r="O37" s="34">
        <f t="shared" si="7"/>
        <v>7.809617043568589</v>
      </c>
      <c r="P37" s="17">
        <f t="shared" si="0"/>
        <v>0.13112038583803404</v>
      </c>
      <c r="Q37" s="40">
        <f t="shared" si="1"/>
        <v>0.13112038583803404</v>
      </c>
      <c r="R37" s="248"/>
      <c r="S37" s="218"/>
      <c r="T37">
        <v>0</v>
      </c>
      <c r="U37">
        <f t="shared" si="17"/>
        <v>1</v>
      </c>
      <c r="V37">
        <f t="shared" si="3"/>
        <v>65</v>
      </c>
      <c r="W37">
        <f t="shared" si="4"/>
        <v>7.809617043568589</v>
      </c>
      <c r="X37">
        <f t="shared" si="8"/>
        <v>18.5</v>
      </c>
      <c r="Y37">
        <v>20</v>
      </c>
      <c r="Z37">
        <v>454</v>
      </c>
      <c r="AA37">
        <f t="shared" si="9"/>
        <v>1.7916948054632908E-2</v>
      </c>
      <c r="AB37">
        <f t="shared" si="10"/>
        <v>2.2600498073560293E-2</v>
      </c>
      <c r="AC37">
        <f t="shared" si="11"/>
        <v>0.15136384364663868</v>
      </c>
      <c r="AD37">
        <f t="shared" si="12"/>
        <v>1</v>
      </c>
      <c r="AE37">
        <f t="shared" si="13"/>
        <v>1.8080398458848235E-2</v>
      </c>
      <c r="AF37">
        <f t="shared" si="14"/>
        <v>7.9649332417833642E-4</v>
      </c>
      <c r="AG37">
        <f t="shared" si="15"/>
        <v>7.809617043568589</v>
      </c>
      <c r="AJ37" s="209"/>
      <c r="AK37" s="63" t="s">
        <v>11</v>
      </c>
      <c r="AO37" s="72"/>
    </row>
    <row r="38" spans="1:43" ht="15" thickBot="1" x14ac:dyDescent="0.4">
      <c r="A38" s="210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5"/>
        <v>7.1956339578710491</v>
      </c>
      <c r="N38" s="10">
        <v>73</v>
      </c>
      <c r="O38" s="32">
        <f t="shared" si="7"/>
        <v>7.1956339578710491</v>
      </c>
      <c r="P38" s="11">
        <f t="shared" si="0"/>
        <v>1.8929534325603752</v>
      </c>
      <c r="Q38" s="37">
        <f t="shared" si="1"/>
        <v>1.8929534325603752</v>
      </c>
      <c r="R38" s="248"/>
      <c r="S38" s="218"/>
      <c r="T38">
        <v>1</v>
      </c>
      <c r="U38">
        <f t="shared" si="17"/>
        <v>1</v>
      </c>
      <c r="V38">
        <f t="shared" si="3"/>
        <v>73</v>
      </c>
      <c r="W38">
        <f t="shared" si="4"/>
        <v>7.1956339578710491</v>
      </c>
      <c r="X38">
        <f t="shared" si="8"/>
        <v>22.5</v>
      </c>
      <c r="Y38">
        <v>20</v>
      </c>
      <c r="Z38">
        <v>454</v>
      </c>
      <c r="AA38">
        <f t="shared" si="9"/>
        <v>1.3603540647565806E-2</v>
      </c>
      <c r="AB38">
        <f t="shared" si="10"/>
        <v>1.7121686671244529E-2</v>
      </c>
      <c r="AC38">
        <f t="shared" si="11"/>
        <v>0.20091911285984271</v>
      </c>
      <c r="AD38">
        <f t="shared" si="12"/>
        <v>1</v>
      </c>
      <c r="AE38">
        <f t="shared" si="13"/>
        <v>1.3697349336995623E-2</v>
      </c>
      <c r="AF38">
        <f t="shared" si="14"/>
        <v>6.0340745977954292E-4</v>
      </c>
      <c r="AG38">
        <f t="shared" si="15"/>
        <v>7.1956339578710491</v>
      </c>
      <c r="AJ38" s="210"/>
      <c r="AK38" s="64" t="s">
        <v>12</v>
      </c>
      <c r="AL38" s="72">
        <f>G38+G37/2</f>
        <v>14.133000000000001</v>
      </c>
      <c r="AM38" s="72">
        <f>O38+O37/2</f>
        <v>11.100442479655344</v>
      </c>
      <c r="AN38" s="73">
        <f>AL38/AM38</f>
        <v>1.2731924899302585</v>
      </c>
      <c r="AO38" s="72"/>
      <c r="AP38" s="72">
        <f>AL38+AO38+AO37/2</f>
        <v>14.133000000000001</v>
      </c>
      <c r="AQ38" s="73">
        <f>AP38/AM38</f>
        <v>1.2731924899302585</v>
      </c>
    </row>
    <row r="39" spans="1:43" s="44" customFormat="1" ht="15" thickBot="1" x14ac:dyDescent="0.4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5"/>
        <v>#DIV/0!</v>
      </c>
      <c r="N39" s="57"/>
      <c r="O39" s="58" t="e">
        <f t="shared" si="7"/>
        <v>#DIV/0!</v>
      </c>
      <c r="P39" s="59" t="e">
        <f t="shared" si="0"/>
        <v>#DIV/0!</v>
      </c>
      <c r="Q39" s="60" t="e">
        <f t="shared" si="1"/>
        <v>#DIV/0!</v>
      </c>
      <c r="R39" s="223"/>
      <c r="S39" s="224"/>
      <c r="U39" s="44">
        <f t="shared" si="17"/>
        <v>1</v>
      </c>
      <c r="V39" s="44">
        <f t="shared" si="3"/>
        <v>0</v>
      </c>
      <c r="W39" s="44" t="e">
        <f t="shared" si="4"/>
        <v>#DIV/0!</v>
      </c>
      <c r="X39" s="44">
        <f t="shared" si="8"/>
        <v>-0.5</v>
      </c>
      <c r="Y39" s="44">
        <v>20</v>
      </c>
      <c r="Z39" s="44">
        <v>454</v>
      </c>
      <c r="AA39" s="44" t="e">
        <f t="shared" si="9"/>
        <v>#DIV/0!</v>
      </c>
      <c r="AB39" s="44" t="e">
        <f t="shared" si="10"/>
        <v>#DIV/0!</v>
      </c>
      <c r="AC39" s="44" t="e">
        <f t="shared" si="11"/>
        <v>#DIV/0!</v>
      </c>
      <c r="AD39" s="44" t="e">
        <f t="shared" si="12"/>
        <v>#DIV/0!</v>
      </c>
      <c r="AE39" s="44" t="e">
        <f t="shared" si="13"/>
        <v>#DIV/0!</v>
      </c>
      <c r="AF39" s="44" t="e">
        <f t="shared" si="14"/>
        <v>#DIV/0!</v>
      </c>
      <c r="AG39" s="44" t="e">
        <f t="shared" si="15"/>
        <v>#DIV/0!</v>
      </c>
      <c r="AJ39" s="43"/>
      <c r="AK39" s="65"/>
    </row>
    <row r="40" spans="1:43" x14ac:dyDescent="0.35">
      <c r="A40" s="208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5"/>
        <v>6.8979551306993701</v>
      </c>
      <c r="N40" s="10">
        <v>70</v>
      </c>
      <c r="O40" s="32">
        <f t="shared" si="7"/>
        <v>6.8979551306993701</v>
      </c>
      <c r="P40" s="11">
        <f t="shared" si="0"/>
        <v>1.9746431720582958</v>
      </c>
      <c r="Q40" s="37">
        <f t="shared" si="1"/>
        <v>1.9746431720582958</v>
      </c>
      <c r="R40" s="248"/>
      <c r="S40" s="218"/>
      <c r="T40">
        <v>1</v>
      </c>
      <c r="U40">
        <f t="shared" si="17"/>
        <v>1</v>
      </c>
      <c r="V40">
        <f t="shared" si="3"/>
        <v>70</v>
      </c>
      <c r="W40">
        <f t="shared" si="4"/>
        <v>6.8979551306993701</v>
      </c>
      <c r="X40">
        <f t="shared" si="8"/>
        <v>22.5</v>
      </c>
      <c r="Y40">
        <v>20</v>
      </c>
      <c r="Z40">
        <v>454</v>
      </c>
      <c r="AA40">
        <f t="shared" si="9"/>
        <v>1.3044491031912415E-2</v>
      </c>
      <c r="AB40">
        <f t="shared" si="10"/>
        <v>1.6413373319379004E-2</v>
      </c>
      <c r="AC40">
        <f t="shared" si="11"/>
        <v>0.2097407477667986</v>
      </c>
      <c r="AD40">
        <f t="shared" si="12"/>
        <v>1</v>
      </c>
      <c r="AE40">
        <f t="shared" si="13"/>
        <v>1.3130698655503203E-2</v>
      </c>
      <c r="AF40">
        <f t="shared" si="14"/>
        <v>5.7844487469177106E-4</v>
      </c>
      <c r="AG40">
        <f t="shared" si="15"/>
        <v>6.8979551306993701</v>
      </c>
      <c r="AJ40" s="208" t="s">
        <v>92</v>
      </c>
      <c r="AK40" s="64" t="s">
        <v>2</v>
      </c>
      <c r="AL40" s="72">
        <f>G40+G41/2</f>
        <v>13.621</v>
      </c>
      <c r="AM40" s="72">
        <f>O40+O41/2</f>
        <v>11.531540598838102</v>
      </c>
      <c r="AN40" s="73">
        <f>AL40/AM40</f>
        <v>1.181195164969755</v>
      </c>
      <c r="AP40" s="72">
        <f>AL40+AO40+AO41/2</f>
        <v>13.621</v>
      </c>
      <c r="AQ40" s="73">
        <f>AP40/AM40</f>
        <v>1.181195164969755</v>
      </c>
    </row>
    <row r="41" spans="1:43" x14ac:dyDescent="0.35">
      <c r="A41" s="209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5"/>
        <v>9.2671709362774664</v>
      </c>
      <c r="N41" s="16">
        <v>77</v>
      </c>
      <c r="O41" s="34">
        <f t="shared" si="7"/>
        <v>9.2671709362774664</v>
      </c>
      <c r="P41" s="17">
        <f t="shared" si="0"/>
        <v>0</v>
      </c>
      <c r="Q41" s="40">
        <f t="shared" si="1"/>
        <v>0</v>
      </c>
      <c r="R41" s="248"/>
      <c r="S41" s="218"/>
      <c r="T41">
        <v>0</v>
      </c>
      <c r="U41">
        <f t="shared" si="17"/>
        <v>1</v>
      </c>
      <c r="V41">
        <f t="shared" si="3"/>
        <v>77</v>
      </c>
      <c r="W41">
        <f t="shared" si="4"/>
        <v>9.2671709362774664</v>
      </c>
      <c r="X41">
        <f t="shared" si="8"/>
        <v>18.5</v>
      </c>
      <c r="Y41">
        <v>20</v>
      </c>
      <c r="Z41">
        <v>454</v>
      </c>
      <c r="AA41">
        <f t="shared" si="9"/>
        <v>2.1224692310872831E-2</v>
      </c>
      <c r="AB41">
        <f t="shared" si="10"/>
        <v>2.6818559440782569E-2</v>
      </c>
      <c r="AC41">
        <f t="shared" si="11"/>
        <v>0.12700663693284001</v>
      </c>
      <c r="AD41">
        <f t="shared" si="12"/>
        <v>1</v>
      </c>
      <c r="AE41">
        <f t="shared" si="13"/>
        <v>2.1454847552626055E-2</v>
      </c>
      <c r="AF41">
        <f t="shared" si="14"/>
        <v>9.4514746927868093E-4</v>
      </c>
      <c r="AG41">
        <f t="shared" si="15"/>
        <v>9.2671709362774664</v>
      </c>
      <c r="AJ41" s="209"/>
      <c r="AK41" s="63" t="s">
        <v>3</v>
      </c>
    </row>
    <row r="42" spans="1:43" x14ac:dyDescent="0.35">
      <c r="A42" s="209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5"/>
        <v>18.539852545007843</v>
      </c>
      <c r="N42" s="10">
        <v>165</v>
      </c>
      <c r="O42" s="32">
        <f t="shared" si="7"/>
        <v>18.539852545007843</v>
      </c>
      <c r="P42" s="11">
        <f t="shared" si="0"/>
        <v>1.4665165180788389</v>
      </c>
      <c r="Q42" s="37">
        <f t="shared" si="1"/>
        <v>1.4665165180788389</v>
      </c>
      <c r="R42" s="248"/>
      <c r="S42" s="218"/>
      <c r="T42">
        <v>1</v>
      </c>
      <c r="U42">
        <f t="shared" si="17"/>
        <v>1</v>
      </c>
      <c r="V42">
        <f t="shared" si="3"/>
        <v>165</v>
      </c>
      <c r="W42">
        <f t="shared" si="4"/>
        <v>18.539852545007843</v>
      </c>
      <c r="X42">
        <f t="shared" si="8"/>
        <v>20</v>
      </c>
      <c r="Y42">
        <v>20</v>
      </c>
      <c r="Z42">
        <v>454</v>
      </c>
      <c r="AA42">
        <f t="shared" si="9"/>
        <v>3.891509433962264E-2</v>
      </c>
      <c r="AB42">
        <f t="shared" si="10"/>
        <v>4.9629086411754481E-2</v>
      </c>
      <c r="AC42">
        <f t="shared" si="11"/>
        <v>6.7023159966350637E-2</v>
      </c>
      <c r="AD42">
        <f t="shared" si="12"/>
        <v>1</v>
      </c>
      <c r="AE42">
        <f t="shared" si="13"/>
        <v>3.9703269129403584E-2</v>
      </c>
      <c r="AF42">
        <f t="shared" si="14"/>
        <v>1.7490426929252681E-3</v>
      </c>
      <c r="AG42">
        <f t="shared" si="15"/>
        <v>18.539852545007843</v>
      </c>
      <c r="AJ42" s="209"/>
      <c r="AK42" s="64" t="s">
        <v>4</v>
      </c>
      <c r="AL42" s="72">
        <f>G42+(G41+G43)/2</f>
        <v>27.189</v>
      </c>
      <c r="AM42" s="72">
        <f>O42+(O41+O43)/2</f>
        <v>28.721544096772117</v>
      </c>
      <c r="AN42" s="73">
        <f>AL42/AM42</f>
        <v>0.94664130550890702</v>
      </c>
      <c r="AO42" s="77">
        <v>2</v>
      </c>
      <c r="AP42" s="72">
        <f>AL42+AO42+(AO41+AO43)/2</f>
        <v>29.189</v>
      </c>
      <c r="AQ42" s="73">
        <f>AP42/AM42</f>
        <v>1.0162754447202724</v>
      </c>
    </row>
    <row r="43" spans="1:43" x14ac:dyDescent="0.35">
      <c r="A43" s="209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5"/>
        <v>11.096212167251082</v>
      </c>
      <c r="N43" s="16">
        <v>93</v>
      </c>
      <c r="O43" s="34">
        <f t="shared" si="7"/>
        <v>11.096212167251082</v>
      </c>
      <c r="P43" s="17">
        <f t="shared" si="0"/>
        <v>0</v>
      </c>
      <c r="Q43" s="40">
        <f t="shared" si="1"/>
        <v>0</v>
      </c>
      <c r="R43" s="248"/>
      <c r="S43" s="218"/>
      <c r="T43">
        <v>0</v>
      </c>
      <c r="U43">
        <f t="shared" si="17"/>
        <v>1</v>
      </c>
      <c r="V43">
        <f t="shared" si="3"/>
        <v>92</v>
      </c>
      <c r="W43">
        <f t="shared" si="4"/>
        <v>11.096212167251082</v>
      </c>
      <c r="X43">
        <f t="shared" si="8"/>
        <v>18.5</v>
      </c>
      <c r="Y43">
        <v>20</v>
      </c>
      <c r="Z43">
        <v>454</v>
      </c>
      <c r="AA43">
        <f t="shared" si="9"/>
        <v>2.5359372631172734E-2</v>
      </c>
      <c r="AB43">
        <f t="shared" si="10"/>
        <v>3.2111679780290614E-2</v>
      </c>
      <c r="AC43">
        <f t="shared" si="11"/>
        <v>0.10549460956098027</v>
      </c>
      <c r="AD43">
        <f t="shared" si="12"/>
        <v>1</v>
      </c>
      <c r="AE43">
        <f t="shared" si="13"/>
        <v>2.5689343824232491E-2</v>
      </c>
      <c r="AF43">
        <f t="shared" si="14"/>
        <v>1.1316891552525328E-3</v>
      </c>
      <c r="AG43">
        <f t="shared" si="15"/>
        <v>11.096212167251082</v>
      </c>
      <c r="AJ43" s="209"/>
      <c r="AK43" s="63" t="s">
        <v>5</v>
      </c>
    </row>
    <row r="44" spans="1:43" x14ac:dyDescent="0.35">
      <c r="A44" s="209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5"/>
        <v>0.11014514893712971</v>
      </c>
      <c r="N44" s="10">
        <v>0</v>
      </c>
      <c r="O44" s="32">
        <f t="shared" si="7"/>
        <v>0.11014514893712971</v>
      </c>
      <c r="P44" s="11">
        <f t="shared" si="0"/>
        <v>61.591455143179047</v>
      </c>
      <c r="Q44" s="37">
        <f t="shared" si="1"/>
        <v>61.591455143179047</v>
      </c>
      <c r="R44" s="248"/>
      <c r="S44" s="218"/>
      <c r="T44">
        <v>1</v>
      </c>
      <c r="U44">
        <f t="shared" si="17"/>
        <v>1</v>
      </c>
      <c r="V44">
        <f t="shared" si="3"/>
        <v>1</v>
      </c>
      <c r="W44">
        <f t="shared" si="4"/>
        <v>0.11014514893712971</v>
      </c>
      <c r="X44">
        <f t="shared" si="8"/>
        <v>20</v>
      </c>
      <c r="Y44">
        <v>20</v>
      </c>
      <c r="Z44">
        <v>454</v>
      </c>
      <c r="AA44">
        <f t="shared" si="9"/>
        <v>2.3584905660377359E-4</v>
      </c>
      <c r="AB44">
        <f t="shared" si="10"/>
        <v>2.9484609444255239E-4</v>
      </c>
      <c r="AC44">
        <f t="shared" si="11"/>
        <v>11.867099834863804</v>
      </c>
      <c r="AD44">
        <f t="shared" si="12"/>
        <v>1</v>
      </c>
      <c r="AE44">
        <f t="shared" si="13"/>
        <v>2.3587687555404191E-4</v>
      </c>
      <c r="AF44">
        <f t="shared" si="14"/>
        <v>1.0391051786521671E-5</v>
      </c>
      <c r="AG44">
        <f t="shared" si="15"/>
        <v>0.11014514893712971</v>
      </c>
      <c r="AJ44" s="209"/>
      <c r="AK44" s="64" t="s">
        <v>6</v>
      </c>
      <c r="AL44" s="72">
        <f>G44+(G43+G45)/2</f>
        <v>6.7839999999999998</v>
      </c>
      <c r="AM44" s="72">
        <f>O44+(O43+O45)/2</f>
        <v>5.7177903360678917</v>
      </c>
      <c r="AN44" s="73">
        <f>AL44/AM44</f>
        <v>1.1864723260673697</v>
      </c>
      <c r="AP44" s="72">
        <f>AL44+AO44+(AO43+AO45)/2</f>
        <v>6.7839999999999998</v>
      </c>
      <c r="AQ44" s="73">
        <f>AP44/AM44</f>
        <v>1.1864723260673697</v>
      </c>
    </row>
    <row r="45" spans="1:43" x14ac:dyDescent="0.35">
      <c r="A45" s="209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5"/>
        <v>0.11907820701044333</v>
      </c>
      <c r="N45" s="16">
        <v>0</v>
      </c>
      <c r="O45" s="34">
        <f t="shared" si="7"/>
        <v>0.11907820701044333</v>
      </c>
      <c r="P45" s="17">
        <f t="shared" si="0"/>
        <v>0</v>
      </c>
      <c r="Q45" s="40">
        <f t="shared" si="1"/>
        <v>0</v>
      </c>
      <c r="R45" s="248"/>
      <c r="S45" s="218"/>
      <c r="T45">
        <v>0</v>
      </c>
      <c r="U45">
        <f t="shared" si="17"/>
        <v>1</v>
      </c>
      <c r="V45">
        <f t="shared" si="3"/>
        <v>1</v>
      </c>
      <c r="W45">
        <f t="shared" si="4"/>
        <v>0.11907820701044333</v>
      </c>
      <c r="X45">
        <f t="shared" si="8"/>
        <v>18.5</v>
      </c>
      <c r="Y45">
        <v>20</v>
      </c>
      <c r="Z45">
        <v>454</v>
      </c>
      <c r="AA45">
        <f t="shared" si="9"/>
        <v>2.7564535468666012E-4</v>
      </c>
      <c r="AB45">
        <f t="shared" si="10"/>
        <v>3.4460419417861599E-4</v>
      </c>
      <c r="AC45">
        <f t="shared" si="11"/>
        <v>10.153079806994086</v>
      </c>
      <c r="AD45">
        <f t="shared" si="12"/>
        <v>1</v>
      </c>
      <c r="AE45">
        <f t="shared" si="13"/>
        <v>2.7568335534289279E-4</v>
      </c>
      <c r="AF45">
        <f t="shared" si="14"/>
        <v>1.2144641204532723E-5</v>
      </c>
      <c r="AG45">
        <f t="shared" si="15"/>
        <v>0.11907820701044333</v>
      </c>
      <c r="AJ45" s="209"/>
      <c r="AK45" s="63" t="s">
        <v>7</v>
      </c>
    </row>
    <row r="46" spans="1:43" x14ac:dyDescent="0.35">
      <c r="A46" s="209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5"/>
        <v>0.11014514893712971</v>
      </c>
      <c r="N46" s="10">
        <v>0</v>
      </c>
      <c r="O46" s="32">
        <f t="shared" si="7"/>
        <v>0.11014514893712971</v>
      </c>
      <c r="P46" s="11">
        <f t="shared" si="0"/>
        <v>61.591455143179047</v>
      </c>
      <c r="Q46" s="37">
        <f t="shared" si="1"/>
        <v>61.591455143179047</v>
      </c>
      <c r="R46" s="248"/>
      <c r="S46" s="218"/>
      <c r="T46">
        <v>1</v>
      </c>
      <c r="U46">
        <f t="shared" si="17"/>
        <v>1</v>
      </c>
      <c r="V46">
        <f t="shared" si="3"/>
        <v>1</v>
      </c>
      <c r="W46">
        <f t="shared" si="4"/>
        <v>0.11014514893712971</v>
      </c>
      <c r="X46">
        <f t="shared" si="8"/>
        <v>20</v>
      </c>
      <c r="Y46">
        <v>20</v>
      </c>
      <c r="Z46">
        <v>454</v>
      </c>
      <c r="AA46">
        <f t="shared" si="9"/>
        <v>2.3584905660377359E-4</v>
      </c>
      <c r="AB46">
        <f t="shared" si="10"/>
        <v>2.9484609444255239E-4</v>
      </c>
      <c r="AC46">
        <f t="shared" si="11"/>
        <v>11.867099834863804</v>
      </c>
      <c r="AD46">
        <f t="shared" si="12"/>
        <v>1</v>
      </c>
      <c r="AE46">
        <f t="shared" si="13"/>
        <v>2.3587687555404191E-4</v>
      </c>
      <c r="AF46">
        <f t="shared" si="14"/>
        <v>1.0391051786521671E-5</v>
      </c>
      <c r="AG46">
        <f t="shared" si="15"/>
        <v>0.11014514893712971</v>
      </c>
      <c r="AJ46" s="209"/>
      <c r="AK46" s="64" t="s">
        <v>8</v>
      </c>
      <c r="AL46" s="72">
        <f>G46+(G45+G47)/2</f>
        <v>6.7839999999999998</v>
      </c>
      <c r="AM46" s="72">
        <f>O46+(O45+O47)/2</f>
        <v>9.9144761423317114</v>
      </c>
      <c r="AN46" s="73">
        <f>AL46/AM46</f>
        <v>0.68425198695415101</v>
      </c>
      <c r="AO46" s="77">
        <v>3.2</v>
      </c>
      <c r="AP46" s="72">
        <f>AL46+AO46+(AO45+AO47)/2</f>
        <v>9.984</v>
      </c>
      <c r="AQ46" s="73">
        <f>AP46/AM46</f>
        <v>1.0070123581589392</v>
      </c>
    </row>
    <row r="47" spans="1:43" x14ac:dyDescent="0.35">
      <c r="A47" s="209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5"/>
        <v>19.489583779778719</v>
      </c>
      <c r="N47" s="16">
        <v>165</v>
      </c>
      <c r="O47" s="34">
        <f t="shared" si="7"/>
        <v>19.489583779778719</v>
      </c>
      <c r="P47" s="17">
        <f t="shared" si="0"/>
        <v>0</v>
      </c>
      <c r="Q47" s="40">
        <f t="shared" si="1"/>
        <v>0</v>
      </c>
      <c r="R47" s="248"/>
      <c r="S47" s="218"/>
      <c r="T47">
        <v>0</v>
      </c>
      <c r="U47">
        <f t="shared" si="17"/>
        <v>1</v>
      </c>
      <c r="V47">
        <f t="shared" si="3"/>
        <v>160</v>
      </c>
      <c r="W47">
        <f t="shared" si="4"/>
        <v>19.489583779778719</v>
      </c>
      <c r="X47">
        <f t="shared" si="8"/>
        <v>18.5</v>
      </c>
      <c r="Y47">
        <v>20</v>
      </c>
      <c r="Z47">
        <v>454</v>
      </c>
      <c r="AA47">
        <f t="shared" si="9"/>
        <v>4.4103256749865621E-2</v>
      </c>
      <c r="AB47">
        <f t="shared" si="10"/>
        <v>5.6401523687018978E-2</v>
      </c>
      <c r="AC47">
        <f t="shared" si="11"/>
        <v>5.8555061126044333E-2</v>
      </c>
      <c r="AD47">
        <f t="shared" si="12"/>
        <v>1</v>
      </c>
      <c r="AE47">
        <f t="shared" si="13"/>
        <v>4.5121218949615183E-2</v>
      </c>
      <c r="AF47">
        <f t="shared" si="14"/>
        <v>1.9877188964588189E-3</v>
      </c>
      <c r="AG47">
        <f t="shared" si="15"/>
        <v>19.489583779778719</v>
      </c>
      <c r="AJ47" s="209"/>
      <c r="AK47" s="63" t="s">
        <v>9</v>
      </c>
      <c r="AO47" s="72"/>
    </row>
    <row r="48" spans="1:43" x14ac:dyDescent="0.35">
      <c r="A48" s="209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5"/>
        <v>16.25197800072922</v>
      </c>
      <c r="N48" s="10">
        <v>145</v>
      </c>
      <c r="O48" s="32">
        <f t="shared" si="7"/>
        <v>16.25197800072922</v>
      </c>
      <c r="P48" s="11">
        <f t="shared" si="0"/>
        <v>1.2555394795073214</v>
      </c>
      <c r="Q48" s="37">
        <f t="shared" si="1"/>
        <v>1.2555394795073214</v>
      </c>
      <c r="R48" s="248"/>
      <c r="S48" s="218"/>
      <c r="T48">
        <v>1</v>
      </c>
      <c r="U48">
        <f t="shared" si="17"/>
        <v>1</v>
      </c>
      <c r="V48">
        <f t="shared" si="3"/>
        <v>145</v>
      </c>
      <c r="W48">
        <f t="shared" si="4"/>
        <v>16.25197800072922</v>
      </c>
      <c r="X48">
        <f t="shared" si="8"/>
        <v>20</v>
      </c>
      <c r="Y48">
        <v>20</v>
      </c>
      <c r="Z48">
        <v>454</v>
      </c>
      <c r="AA48">
        <f t="shared" si="9"/>
        <v>3.4198113207547169E-2</v>
      </c>
      <c r="AB48">
        <f t="shared" si="10"/>
        <v>4.3504705261386001E-2</v>
      </c>
      <c r="AC48">
        <f t="shared" si="11"/>
        <v>7.6951067970032608E-2</v>
      </c>
      <c r="AD48">
        <f t="shared" si="12"/>
        <v>1</v>
      </c>
      <c r="AE48">
        <f t="shared" si="13"/>
        <v>3.4803764209108801E-2</v>
      </c>
      <c r="AF48">
        <f t="shared" si="14"/>
        <v>1.5332054717669076E-3</v>
      </c>
      <c r="AG48">
        <f t="shared" si="15"/>
        <v>16.25197800072922</v>
      </c>
      <c r="AJ48" s="209"/>
      <c r="AK48" s="64" t="s">
        <v>10</v>
      </c>
      <c r="AL48" s="72">
        <f>G48+(G47+G49)/2</f>
        <v>20.405000000000001</v>
      </c>
      <c r="AM48" s="72">
        <f>O48+(O47+O49)/2</f>
        <v>27.550159692242737</v>
      </c>
      <c r="AN48" s="73">
        <f>AL48/AM48</f>
        <v>0.740649064395275</v>
      </c>
      <c r="AO48" s="77">
        <v>7.5</v>
      </c>
      <c r="AP48" s="72">
        <f>AL48+AO48+(AO47+AO49)/2</f>
        <v>27.905000000000001</v>
      </c>
      <c r="AQ48" s="73">
        <f>AP48/AM48</f>
        <v>1.0128797913232124</v>
      </c>
    </row>
    <row r="49" spans="1:43" x14ac:dyDescent="0.35">
      <c r="A49" s="209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5"/>
        <v>3.1067796032483161</v>
      </c>
      <c r="N49" s="16">
        <v>26</v>
      </c>
      <c r="O49" s="34">
        <f t="shared" si="7"/>
        <v>3.1067796032483161</v>
      </c>
      <c r="P49" s="17">
        <f t="shared" si="0"/>
        <v>0</v>
      </c>
      <c r="Q49" s="40">
        <f t="shared" si="1"/>
        <v>0</v>
      </c>
      <c r="R49" s="248"/>
      <c r="S49" s="218"/>
      <c r="T49">
        <v>0</v>
      </c>
      <c r="U49">
        <f t="shared" si="17"/>
        <v>1</v>
      </c>
      <c r="V49">
        <f t="shared" si="3"/>
        <v>26</v>
      </c>
      <c r="W49">
        <f t="shared" si="4"/>
        <v>3.1067796032483161</v>
      </c>
      <c r="X49">
        <f t="shared" si="8"/>
        <v>18.5</v>
      </c>
      <c r="Y49">
        <v>20</v>
      </c>
      <c r="Z49">
        <v>454</v>
      </c>
      <c r="AA49">
        <f t="shared" si="9"/>
        <v>7.1667792218531633E-3</v>
      </c>
      <c r="AB49">
        <f t="shared" si="10"/>
        <v>8.9908078778348777E-3</v>
      </c>
      <c r="AC49">
        <f t="shared" si="11"/>
        <v>0.38578648543681848</v>
      </c>
      <c r="AD49">
        <f t="shared" si="12"/>
        <v>1</v>
      </c>
      <c r="AE49">
        <f t="shared" si="13"/>
        <v>7.1926463022679021E-3</v>
      </c>
      <c r="AF49">
        <f t="shared" si="14"/>
        <v>3.1685666529814548E-4</v>
      </c>
      <c r="AG49">
        <f t="shared" si="15"/>
        <v>3.1067796032483161</v>
      </c>
      <c r="AJ49" s="209"/>
      <c r="AK49" s="63" t="s">
        <v>11</v>
      </c>
      <c r="AO49" s="72"/>
    </row>
    <row r="50" spans="1:43" ht="15" thickBot="1" x14ac:dyDescent="0.4">
      <c r="A50" s="210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24</v>
      </c>
      <c r="K50" s="10" t="s">
        <v>24</v>
      </c>
      <c r="L50" s="10">
        <v>1</v>
      </c>
      <c r="M50" s="32">
        <f t="shared" si="5"/>
        <v>9.7904375164309901E-2</v>
      </c>
      <c r="N50" s="10">
        <v>0</v>
      </c>
      <c r="O50" s="32">
        <f t="shared" si="7"/>
        <v>9.7904375164309901E-2</v>
      </c>
      <c r="P50" s="11">
        <f t="shared" si="0"/>
        <v>139.12554956957027</v>
      </c>
      <c r="Q50" s="37">
        <f t="shared" si="1"/>
        <v>139.12554956957027</v>
      </c>
      <c r="R50" s="248"/>
      <c r="S50" s="218"/>
      <c r="T50">
        <v>1</v>
      </c>
      <c r="U50">
        <f t="shared" si="17"/>
        <v>1</v>
      </c>
      <c r="V50">
        <f t="shared" si="3"/>
        <v>1</v>
      </c>
      <c r="W50">
        <f t="shared" si="4"/>
        <v>9.7904375164309901E-2</v>
      </c>
      <c r="X50">
        <f t="shared" si="8"/>
        <v>22.5</v>
      </c>
      <c r="Y50">
        <v>20</v>
      </c>
      <c r="Z50">
        <v>454</v>
      </c>
      <c r="AA50">
        <f t="shared" si="9"/>
        <v>1.8634987188446308E-4</v>
      </c>
      <c r="AB50">
        <f t="shared" si="10"/>
        <v>2.3295904782283383E-4</v>
      </c>
      <c r="AC50">
        <f t="shared" si="11"/>
        <v>15.020599869526261</v>
      </c>
      <c r="AD50">
        <f t="shared" si="12"/>
        <v>1</v>
      </c>
      <c r="AE50">
        <f t="shared" si="13"/>
        <v>1.8636723825826707E-4</v>
      </c>
      <c r="AF50">
        <f t="shared" si="14"/>
        <v>8.2100104959589021E-6</v>
      </c>
      <c r="AG50">
        <f t="shared" si="15"/>
        <v>9.7904375164309901E-2</v>
      </c>
      <c r="AJ50" s="210"/>
      <c r="AK50" s="64" t="s">
        <v>12</v>
      </c>
      <c r="AL50" s="72">
        <f>G50+G49/2</f>
        <v>13.621</v>
      </c>
      <c r="AM50" s="72">
        <f>O50+O49/2</f>
        <v>1.6512941767884679</v>
      </c>
      <c r="AN50" s="73">
        <f>AL50/AM50</f>
        <v>8.2486816652444723</v>
      </c>
      <c r="AO50" s="72"/>
      <c r="AP50" s="72">
        <f>AL50+AO50+AO49/2</f>
        <v>13.621</v>
      </c>
      <c r="AQ50" s="73">
        <f>AP50/AM50</f>
        <v>8.2486816652444723</v>
      </c>
    </row>
    <row r="51" spans="1:43" s="44" customFormat="1" ht="15" thickBot="1" x14ac:dyDescent="0.4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5"/>
        <v>#DIV/0!</v>
      </c>
      <c r="N51" s="57"/>
      <c r="O51" s="58" t="e">
        <f t="shared" si="7"/>
        <v>#DIV/0!</v>
      </c>
      <c r="P51" s="59" t="e">
        <f t="shared" si="0"/>
        <v>#DIV/0!</v>
      </c>
      <c r="Q51" s="60" t="e">
        <f t="shared" si="1"/>
        <v>#DIV/0!</v>
      </c>
      <c r="R51" s="223"/>
      <c r="S51" s="224"/>
      <c r="U51" s="44">
        <f t="shared" si="17"/>
        <v>1</v>
      </c>
      <c r="V51" s="44">
        <f t="shared" si="3"/>
        <v>0</v>
      </c>
      <c r="W51" s="44" t="e">
        <f t="shared" si="4"/>
        <v>#DIV/0!</v>
      </c>
      <c r="X51" s="44">
        <f t="shared" si="8"/>
        <v>-0.5</v>
      </c>
      <c r="Y51" s="44">
        <v>20</v>
      </c>
      <c r="Z51" s="44">
        <v>454</v>
      </c>
      <c r="AA51" s="44" t="e">
        <f t="shared" si="9"/>
        <v>#DIV/0!</v>
      </c>
      <c r="AB51" s="44" t="e">
        <f t="shared" si="10"/>
        <v>#DIV/0!</v>
      </c>
      <c r="AC51" s="44" t="e">
        <f t="shared" si="11"/>
        <v>#DIV/0!</v>
      </c>
      <c r="AD51" s="44" t="e">
        <f t="shared" si="12"/>
        <v>#DIV/0!</v>
      </c>
      <c r="AE51" s="44" t="e">
        <f t="shared" si="13"/>
        <v>#DIV/0!</v>
      </c>
      <c r="AF51" s="44" t="e">
        <f t="shared" si="14"/>
        <v>#DIV/0!</v>
      </c>
      <c r="AG51" s="44" t="e">
        <f t="shared" si="15"/>
        <v>#DIV/0!</v>
      </c>
      <c r="AJ51" s="43"/>
      <c r="AK51" s="65"/>
    </row>
    <row r="52" spans="1:43" x14ac:dyDescent="0.35">
      <c r="A52" s="208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5"/>
        <v>8.1897518572864509</v>
      </c>
      <c r="N52" s="10">
        <v>84</v>
      </c>
      <c r="O52" s="32">
        <f t="shared" si="7"/>
        <v>8.1897518572864509</v>
      </c>
      <c r="P52" s="11">
        <f t="shared" si="0"/>
        <v>2.4680234947554442</v>
      </c>
      <c r="Q52" s="37">
        <f t="shared" si="1"/>
        <v>2.4680234947554442</v>
      </c>
      <c r="R52" s="217"/>
      <c r="S52" s="218"/>
      <c r="T52">
        <v>1</v>
      </c>
      <c r="U52">
        <f t="shared" si="17"/>
        <v>1</v>
      </c>
      <c r="V52">
        <f t="shared" si="3"/>
        <v>83</v>
      </c>
      <c r="W52">
        <f t="shared" si="4"/>
        <v>8.1897518572864509</v>
      </c>
      <c r="X52">
        <f t="shared" si="8"/>
        <v>22.5</v>
      </c>
      <c r="Y52">
        <v>20</v>
      </c>
      <c r="Z52">
        <v>454</v>
      </c>
      <c r="AA52">
        <f t="shared" si="9"/>
        <v>1.5614344503233393E-2</v>
      </c>
      <c r="AB52">
        <f t="shared" si="10"/>
        <v>1.9672737265651052E-2</v>
      </c>
      <c r="AC52">
        <f t="shared" si="11"/>
        <v>0.17441118504444533</v>
      </c>
      <c r="AD52">
        <f t="shared" si="12"/>
        <v>1</v>
      </c>
      <c r="AE52">
        <f t="shared" si="13"/>
        <v>1.5738189812520842E-2</v>
      </c>
      <c r="AF52">
        <f t="shared" si="14"/>
        <v>6.9331232654276838E-4</v>
      </c>
      <c r="AG52">
        <f t="shared" si="15"/>
        <v>8.1897518572864509</v>
      </c>
      <c r="AJ52" s="208" t="s">
        <v>93</v>
      </c>
      <c r="AK52" s="64" t="s">
        <v>2</v>
      </c>
      <c r="AL52" s="72">
        <f>G52+G53/2</f>
        <v>20.724499999999999</v>
      </c>
      <c r="AM52" s="72">
        <f>O52+O53/2</f>
        <v>10.945927605810287</v>
      </c>
      <c r="AN52" s="73">
        <f>AL52/AM52</f>
        <v>1.893352555063408</v>
      </c>
      <c r="AP52" s="72">
        <f>AL52+AO52+AO53/2</f>
        <v>20.724499999999999</v>
      </c>
      <c r="AQ52" s="73">
        <f t="shared" ref="AQ52:AQ54" si="18">AP52/AM52</f>
        <v>1.893352555063408</v>
      </c>
    </row>
    <row r="53" spans="1:43" x14ac:dyDescent="0.35">
      <c r="A53" s="209"/>
      <c r="B53" s="63" t="s">
        <v>3</v>
      </c>
      <c r="C53" s="16">
        <v>5.25</v>
      </c>
      <c r="D53" s="16">
        <v>25</v>
      </c>
      <c r="E53" s="16">
        <v>6</v>
      </c>
      <c r="F53" s="74" t="s">
        <v>126</v>
      </c>
      <c r="G53" s="195">
        <f>1.28*0.8</f>
        <v>1.024</v>
      </c>
      <c r="H53" s="74" t="s">
        <v>126</v>
      </c>
      <c r="I53" s="195">
        <f>1.28*0.8</f>
        <v>1.024</v>
      </c>
      <c r="J53" s="16" t="s">
        <v>24</v>
      </c>
      <c r="K53" s="16" t="s">
        <v>24</v>
      </c>
      <c r="L53" s="16">
        <v>46</v>
      </c>
      <c r="M53" s="34">
        <f t="shared" si="5"/>
        <v>5.5123514970476704</v>
      </c>
      <c r="N53" s="16">
        <v>47</v>
      </c>
      <c r="O53" s="34">
        <f t="shared" si="7"/>
        <v>5.5123514970476704</v>
      </c>
      <c r="P53" s="17">
        <f t="shared" si="0"/>
        <v>0.18576464155967529</v>
      </c>
      <c r="Q53" s="40">
        <f t="shared" si="1"/>
        <v>0.18576464155967529</v>
      </c>
      <c r="R53" s="217"/>
      <c r="S53" s="218"/>
      <c r="T53">
        <v>0</v>
      </c>
      <c r="U53">
        <f t="shared" si="17"/>
        <v>1</v>
      </c>
      <c r="V53">
        <f t="shared" si="3"/>
        <v>46</v>
      </c>
      <c r="W53">
        <f t="shared" si="4"/>
        <v>5.5123514970476704</v>
      </c>
      <c r="X53">
        <f t="shared" si="8"/>
        <v>18.5</v>
      </c>
      <c r="Y53">
        <v>20</v>
      </c>
      <c r="Z53">
        <v>454</v>
      </c>
      <c r="AA53">
        <f t="shared" si="9"/>
        <v>1.2800445232877666E-2</v>
      </c>
      <c r="AB53">
        <f t="shared" si="10"/>
        <v>1.6104295879405678E-2</v>
      </c>
      <c r="AC53">
        <f t="shared" si="11"/>
        <v>0.21383331442797399</v>
      </c>
      <c r="AD53">
        <f t="shared" si="12"/>
        <v>1</v>
      </c>
      <c r="AE53">
        <f t="shared" si="13"/>
        <v>1.2883436703524542E-2</v>
      </c>
      <c r="AF53">
        <f t="shared" si="14"/>
        <v>5.6755227768830587E-4</v>
      </c>
      <c r="AG53">
        <f t="shared" si="15"/>
        <v>5.5123514970476704</v>
      </c>
      <c r="AJ53" s="209"/>
      <c r="AK53" s="63" t="s">
        <v>3</v>
      </c>
    </row>
    <row r="54" spans="1:43" ht="15" thickBot="1" x14ac:dyDescent="0.4">
      <c r="A54" s="209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5"/>
        <v>13.977712457790743</v>
      </c>
      <c r="N54" s="14">
        <v>125</v>
      </c>
      <c r="O54" s="33">
        <f t="shared" si="7"/>
        <v>13.977712457790743</v>
      </c>
      <c r="P54" s="15">
        <f t="shared" si="0"/>
        <v>1.9268174303434509</v>
      </c>
      <c r="Q54" s="38">
        <f t="shared" si="1"/>
        <v>1.9268174303434509</v>
      </c>
      <c r="R54" s="217"/>
      <c r="S54" s="218"/>
      <c r="T54">
        <v>1</v>
      </c>
      <c r="U54">
        <f t="shared" si="17"/>
        <v>1</v>
      </c>
      <c r="V54">
        <f t="shared" si="3"/>
        <v>125</v>
      </c>
      <c r="W54">
        <f t="shared" si="4"/>
        <v>13.977712457790743</v>
      </c>
      <c r="X54">
        <f t="shared" si="8"/>
        <v>20</v>
      </c>
      <c r="Y54">
        <v>20</v>
      </c>
      <c r="Z54">
        <v>454</v>
      </c>
      <c r="AA54">
        <f t="shared" si="9"/>
        <v>2.976190476190476E-2</v>
      </c>
      <c r="AB54">
        <f t="shared" si="10"/>
        <v>3.7773103903791655E-2</v>
      </c>
      <c r="AC54">
        <f t="shared" si="11"/>
        <v>8.9158522553892408E-2</v>
      </c>
      <c r="AD54">
        <f t="shared" si="12"/>
        <v>1</v>
      </c>
      <c r="AE54">
        <f t="shared" si="13"/>
        <v>3.0218483123033324E-2</v>
      </c>
      <c r="AF54">
        <f t="shared" si="14"/>
        <v>1.3312107102657852E-3</v>
      </c>
      <c r="AG54">
        <f t="shared" si="15"/>
        <v>13.977712457790743</v>
      </c>
      <c r="AJ54" s="209"/>
      <c r="AK54" s="67" t="s">
        <v>4</v>
      </c>
      <c r="AL54" s="72">
        <f>G54+G53/2</f>
        <v>27.444500000000001</v>
      </c>
      <c r="AM54" s="72">
        <f>O54+O53/2</f>
        <v>16.733888206314578</v>
      </c>
      <c r="AN54" s="73">
        <f>AL54/AM54</f>
        <v>1.6400551779498411</v>
      </c>
      <c r="AP54" s="72">
        <f>AL54+AO54+AO53/2</f>
        <v>27.444500000000001</v>
      </c>
      <c r="AQ54" s="73">
        <f t="shared" si="18"/>
        <v>1.6400551779498411</v>
      </c>
    </row>
  </sheetData>
  <mergeCells count="23">
    <mergeCell ref="AJ4:AJ14"/>
    <mergeCell ref="AJ16:AJ26"/>
    <mergeCell ref="AJ28:AJ38"/>
    <mergeCell ref="AJ40:AJ50"/>
    <mergeCell ref="AJ52:AJ54"/>
    <mergeCell ref="A4:A14"/>
    <mergeCell ref="R4:S14"/>
    <mergeCell ref="R15:S15"/>
    <mergeCell ref="A16:A26"/>
    <mergeCell ref="F2:G2"/>
    <mergeCell ref="H2:I2"/>
    <mergeCell ref="J2:K2"/>
    <mergeCell ref="A52:A54"/>
    <mergeCell ref="R52:S54"/>
    <mergeCell ref="R27:S27"/>
    <mergeCell ref="A28:A38"/>
    <mergeCell ref="R39:S39"/>
    <mergeCell ref="A40:A50"/>
    <mergeCell ref="X2:AF2"/>
    <mergeCell ref="R16:S26"/>
    <mergeCell ref="R28:S38"/>
    <mergeCell ref="R40:S50"/>
    <mergeCell ref="R51:S51"/>
  </mergeCells>
  <conditionalFormatting sqref="R4 P4:Q54 R15:R16">
    <cfRule type="cellIs" dxfId="315" priority="65" operator="lessThan">
      <formula>1</formula>
    </cfRule>
  </conditionalFormatting>
  <conditionalFormatting sqref="R27:R28">
    <cfRule type="cellIs" dxfId="314" priority="64" operator="lessThan">
      <formula>1</formula>
    </cfRule>
  </conditionalFormatting>
  <conditionalFormatting sqref="R39:R40">
    <cfRule type="cellIs" dxfId="313" priority="63" operator="lessThan">
      <formula>1</formula>
    </cfRule>
  </conditionalFormatting>
  <conditionalFormatting sqref="R51:R52">
    <cfRule type="cellIs" dxfId="312" priority="62" operator="lessThan">
      <formula>1</formula>
    </cfRule>
  </conditionalFormatting>
  <conditionalFormatting sqref="AN4">
    <cfRule type="cellIs" dxfId="311" priority="54" operator="lessThan">
      <formula>1</formula>
    </cfRule>
  </conditionalFormatting>
  <conditionalFormatting sqref="AN6">
    <cfRule type="cellIs" dxfId="310" priority="53" operator="lessThan">
      <formula>1</formula>
    </cfRule>
  </conditionalFormatting>
  <conditionalFormatting sqref="AN8">
    <cfRule type="cellIs" dxfId="309" priority="48" operator="lessThan">
      <formula>1</formula>
    </cfRule>
  </conditionalFormatting>
  <conditionalFormatting sqref="AN10">
    <cfRule type="cellIs" dxfId="308" priority="47" operator="lessThan">
      <formula>1</formula>
    </cfRule>
  </conditionalFormatting>
  <conditionalFormatting sqref="AN12">
    <cfRule type="cellIs" dxfId="307" priority="46" operator="lessThan">
      <formula>1</formula>
    </cfRule>
  </conditionalFormatting>
  <conditionalFormatting sqref="AN14">
    <cfRule type="cellIs" dxfId="306" priority="49" operator="lessThan">
      <formula>1</formula>
    </cfRule>
  </conditionalFormatting>
  <conditionalFormatting sqref="AN16">
    <cfRule type="cellIs" dxfId="305" priority="45" operator="lessThan">
      <formula>1</formula>
    </cfRule>
  </conditionalFormatting>
  <conditionalFormatting sqref="AN18">
    <cfRule type="cellIs" dxfId="304" priority="44" operator="lessThan">
      <formula>1</formula>
    </cfRule>
  </conditionalFormatting>
  <conditionalFormatting sqref="AN20">
    <cfRule type="cellIs" dxfId="303" priority="42" operator="lessThan">
      <formula>1</formula>
    </cfRule>
  </conditionalFormatting>
  <conditionalFormatting sqref="AN22">
    <cfRule type="cellIs" dxfId="302" priority="41" operator="lessThan">
      <formula>1</formula>
    </cfRule>
  </conditionalFormatting>
  <conditionalFormatting sqref="AN24">
    <cfRule type="cellIs" dxfId="301" priority="40" operator="lessThan">
      <formula>1</formula>
    </cfRule>
  </conditionalFormatting>
  <conditionalFormatting sqref="AN26">
    <cfRule type="cellIs" dxfId="300" priority="43" operator="lessThan">
      <formula>1</formula>
    </cfRule>
  </conditionalFormatting>
  <conditionalFormatting sqref="AN28">
    <cfRule type="cellIs" dxfId="299" priority="39" operator="lessThan">
      <formula>1</formula>
    </cfRule>
  </conditionalFormatting>
  <conditionalFormatting sqref="AN30">
    <cfRule type="cellIs" dxfId="298" priority="38" operator="lessThan">
      <formula>1</formula>
    </cfRule>
  </conditionalFormatting>
  <conditionalFormatting sqref="AN32">
    <cfRule type="cellIs" dxfId="297" priority="36" operator="lessThan">
      <formula>1</formula>
    </cfRule>
  </conditionalFormatting>
  <conditionalFormatting sqref="AN34">
    <cfRule type="cellIs" dxfId="296" priority="35" operator="lessThan">
      <formula>1</formula>
    </cfRule>
  </conditionalFormatting>
  <conditionalFormatting sqref="AN36">
    <cfRule type="cellIs" dxfId="295" priority="34" operator="lessThan">
      <formula>1</formula>
    </cfRule>
  </conditionalFormatting>
  <conditionalFormatting sqref="AN38">
    <cfRule type="cellIs" dxfId="294" priority="37" operator="lessThan">
      <formula>1</formula>
    </cfRule>
  </conditionalFormatting>
  <conditionalFormatting sqref="AN40">
    <cfRule type="cellIs" dxfId="293" priority="33" operator="lessThan">
      <formula>1</formula>
    </cfRule>
  </conditionalFormatting>
  <conditionalFormatting sqref="AN42">
    <cfRule type="cellIs" dxfId="292" priority="32" operator="lessThan">
      <formula>1</formula>
    </cfRule>
  </conditionalFormatting>
  <conditionalFormatting sqref="AN44">
    <cfRule type="cellIs" dxfId="291" priority="30" operator="lessThan">
      <formula>1</formula>
    </cfRule>
  </conditionalFormatting>
  <conditionalFormatting sqref="AN46">
    <cfRule type="cellIs" dxfId="290" priority="29" operator="lessThan">
      <formula>1</formula>
    </cfRule>
  </conditionalFormatting>
  <conditionalFormatting sqref="AN48">
    <cfRule type="cellIs" dxfId="289" priority="28" operator="lessThan">
      <formula>1</formula>
    </cfRule>
  </conditionalFormatting>
  <conditionalFormatting sqref="AN50">
    <cfRule type="cellIs" dxfId="288" priority="31" operator="lessThan">
      <formula>1</formula>
    </cfRule>
  </conditionalFormatting>
  <conditionalFormatting sqref="AN52">
    <cfRule type="cellIs" dxfId="287" priority="27" operator="lessThan">
      <formula>1</formula>
    </cfRule>
  </conditionalFormatting>
  <conditionalFormatting sqref="AN54">
    <cfRule type="cellIs" dxfId="286" priority="26" operator="lessThan">
      <formula>1</formula>
    </cfRule>
  </conditionalFormatting>
  <conditionalFormatting sqref="AQ4">
    <cfRule type="cellIs" dxfId="285" priority="25" operator="lessThan">
      <formula>1</formula>
    </cfRule>
  </conditionalFormatting>
  <conditionalFormatting sqref="AQ6">
    <cfRule type="cellIs" dxfId="284" priority="24" operator="lessThan">
      <formula>1</formula>
    </cfRule>
  </conditionalFormatting>
  <conditionalFormatting sqref="AQ8">
    <cfRule type="cellIs" dxfId="283" priority="23" operator="lessThan">
      <formula>1</formula>
    </cfRule>
  </conditionalFormatting>
  <conditionalFormatting sqref="AQ10">
    <cfRule type="cellIs" dxfId="282" priority="22" operator="lessThan">
      <formula>1</formula>
    </cfRule>
  </conditionalFormatting>
  <conditionalFormatting sqref="AQ12">
    <cfRule type="cellIs" dxfId="281" priority="21" operator="lessThan">
      <formula>1</formula>
    </cfRule>
  </conditionalFormatting>
  <conditionalFormatting sqref="AQ14">
    <cfRule type="cellIs" dxfId="280" priority="20" operator="lessThan">
      <formula>1</formula>
    </cfRule>
  </conditionalFormatting>
  <conditionalFormatting sqref="AQ16">
    <cfRule type="cellIs" dxfId="279" priority="19" operator="lessThan">
      <formula>1</formula>
    </cfRule>
  </conditionalFormatting>
  <conditionalFormatting sqref="AQ18">
    <cfRule type="cellIs" dxfId="278" priority="18" operator="lessThan">
      <formula>1</formula>
    </cfRule>
  </conditionalFormatting>
  <conditionalFormatting sqref="AQ20">
    <cfRule type="cellIs" dxfId="277" priority="17" operator="lessThan">
      <formula>1</formula>
    </cfRule>
  </conditionalFormatting>
  <conditionalFormatting sqref="AQ22">
    <cfRule type="cellIs" dxfId="276" priority="16" operator="lessThan">
      <formula>1</formula>
    </cfRule>
  </conditionalFormatting>
  <conditionalFormatting sqref="AQ24">
    <cfRule type="cellIs" dxfId="275" priority="15" operator="lessThan">
      <formula>1</formula>
    </cfRule>
  </conditionalFormatting>
  <conditionalFormatting sqref="AQ26">
    <cfRule type="cellIs" dxfId="274" priority="14" operator="lessThan">
      <formula>1</formula>
    </cfRule>
  </conditionalFormatting>
  <conditionalFormatting sqref="AQ28">
    <cfRule type="cellIs" dxfId="273" priority="13" operator="lessThan">
      <formula>1</formula>
    </cfRule>
  </conditionalFormatting>
  <conditionalFormatting sqref="AQ30">
    <cfRule type="cellIs" dxfId="272" priority="12" operator="lessThan">
      <formula>1</formula>
    </cfRule>
  </conditionalFormatting>
  <conditionalFormatting sqref="AQ32">
    <cfRule type="cellIs" dxfId="271" priority="11" operator="lessThan">
      <formula>1</formula>
    </cfRule>
  </conditionalFormatting>
  <conditionalFormatting sqref="AQ34">
    <cfRule type="cellIs" dxfId="270" priority="10" operator="lessThan">
      <formula>1</formula>
    </cfRule>
  </conditionalFormatting>
  <conditionalFormatting sqref="AQ36">
    <cfRule type="cellIs" dxfId="269" priority="9" operator="lessThan">
      <formula>1</formula>
    </cfRule>
  </conditionalFormatting>
  <conditionalFormatting sqref="AQ38">
    <cfRule type="cellIs" dxfId="268" priority="8" operator="lessThan">
      <formula>1</formula>
    </cfRule>
  </conditionalFormatting>
  <conditionalFormatting sqref="AQ40">
    <cfRule type="cellIs" dxfId="267" priority="7" operator="lessThan">
      <formula>1</formula>
    </cfRule>
  </conditionalFormatting>
  <conditionalFormatting sqref="AQ42">
    <cfRule type="cellIs" dxfId="266" priority="6" operator="lessThan">
      <formula>1</formula>
    </cfRule>
  </conditionalFormatting>
  <conditionalFormatting sqref="AQ44">
    <cfRule type="cellIs" dxfId="265" priority="5" operator="lessThan">
      <formula>1</formula>
    </cfRule>
  </conditionalFormatting>
  <conditionalFormatting sqref="AQ46">
    <cfRule type="cellIs" dxfId="264" priority="4" operator="lessThan">
      <formula>1</formula>
    </cfRule>
  </conditionalFormatting>
  <conditionalFormatting sqref="AQ48">
    <cfRule type="cellIs" dxfId="263" priority="3" operator="lessThan">
      <formula>1</formula>
    </cfRule>
  </conditionalFormatting>
  <conditionalFormatting sqref="AQ50">
    <cfRule type="cellIs" dxfId="262" priority="2" operator="lessThan">
      <formula>1</formula>
    </cfRule>
  </conditionalFormatting>
  <conditionalFormatting sqref="AQ52 AQ54">
    <cfRule type="cellIs" dxfId="261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93C3-A3C5-41F2-8CA1-E24DF812A4C9}">
  <sheetPr codeName="Feuil8">
    <pageSetUpPr fitToPage="1"/>
  </sheetPr>
  <dimension ref="A1:AQ42"/>
  <sheetViews>
    <sheetView view="pageBreakPreview" zoomScale="90" zoomScaleNormal="85" zoomScaleSheetLayoutView="90" workbookViewId="0">
      <selection activeCell="F4" sqref="F4:I42"/>
    </sheetView>
  </sheetViews>
  <sheetFormatPr baseColWidth="10" defaultRowHeight="14.5" x14ac:dyDescent="0.35"/>
  <cols>
    <col min="2" max="2" width="11.453125" style="6"/>
    <col min="3" max="3" width="19.54296875" style="6" customWidth="1"/>
    <col min="4" max="4" width="13.90625" style="6" customWidth="1"/>
    <col min="5" max="5" width="14.36328125" style="6" customWidth="1"/>
    <col min="6" max="6" width="22.453125" style="6" customWidth="1"/>
    <col min="7" max="7" width="13.453125" style="6" customWidth="1"/>
    <col min="8" max="8" width="22" style="6" customWidth="1"/>
    <col min="9" max="9" width="15" style="6" customWidth="1"/>
    <col min="10" max="10" width="16.36328125" style="6" customWidth="1"/>
    <col min="11" max="11" width="14" style="6" customWidth="1"/>
    <col min="12" max="12" width="36.36328125" style="6" hidden="1" customWidth="1"/>
    <col min="13" max="13" width="26.6328125" style="6" hidden="1" customWidth="1"/>
    <col min="14" max="14" width="27" style="6" customWidth="1"/>
    <col min="15" max="15" width="18.6328125" style="6" customWidth="1"/>
    <col min="16" max="16" width="17.6328125" style="6" customWidth="1"/>
    <col min="17" max="17" width="16.6328125" style="6" customWidth="1"/>
    <col min="18" max="18" width="18.36328125" customWidth="1"/>
    <col min="19" max="19" width="25.453125" customWidth="1"/>
    <col min="20" max="33" width="11.453125" hidden="1" customWidth="1"/>
    <col min="37" max="37" width="11.453125" style="6"/>
  </cols>
  <sheetData>
    <row r="1" spans="1:43" ht="15" thickBot="1" x14ac:dyDescent="0.4"/>
    <row r="2" spans="1:43" ht="15" thickBot="1" x14ac:dyDescent="0.4">
      <c r="C2" s="3"/>
      <c r="D2" s="3"/>
      <c r="E2" s="3"/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3"/>
      <c r="O2" s="3"/>
      <c r="P2" s="3"/>
      <c r="Q2" s="3"/>
      <c r="R2" s="1"/>
      <c r="X2" s="243" t="s">
        <v>119</v>
      </c>
      <c r="Y2" s="243"/>
      <c r="Z2" s="243"/>
      <c r="AA2" s="243"/>
      <c r="AB2" s="243"/>
      <c r="AC2" s="243"/>
      <c r="AD2" s="243"/>
      <c r="AE2" s="243"/>
      <c r="AF2" s="243"/>
      <c r="AL2" s="1" t="s">
        <v>123</v>
      </c>
      <c r="AM2" s="1" t="s">
        <v>124</v>
      </c>
      <c r="AO2" s="1" t="s">
        <v>130</v>
      </c>
      <c r="AP2" s="1" t="s">
        <v>131</v>
      </c>
    </row>
    <row r="3" spans="1:43" ht="15" thickBot="1" x14ac:dyDescent="0.4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4" t="s">
        <v>77</v>
      </c>
      <c r="O3" s="4" t="s">
        <v>78</v>
      </c>
      <c r="P3" s="4" t="s">
        <v>25</v>
      </c>
      <c r="Q3" s="5" t="s">
        <v>26</v>
      </c>
      <c r="R3" s="2" t="s">
        <v>27</v>
      </c>
      <c r="S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43" ht="15" thickBot="1" x14ac:dyDescent="0.4">
      <c r="A4" s="227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AG4</f>
        <v>8.359045114244319</v>
      </c>
      <c r="N4" s="12">
        <f>V4</f>
        <v>75</v>
      </c>
      <c r="O4" s="54">
        <f>W4</f>
        <v>8.359045114244319</v>
      </c>
      <c r="P4" s="13">
        <f>G4/O4</f>
        <v>0.61251015277752363</v>
      </c>
      <c r="Q4" s="25">
        <f>I4/O4</f>
        <v>0.61251015277752363</v>
      </c>
      <c r="R4" s="276"/>
      <c r="S4" s="277"/>
      <c r="T4">
        <v>1</v>
      </c>
      <c r="U4">
        <f t="shared" ref="U4:U42" si="0">IF(T4=0,AI$6,AI$5)</f>
        <v>1</v>
      </c>
      <c r="V4">
        <f>L4*U4</f>
        <v>75</v>
      </c>
      <c r="W4">
        <f>M4*U4</f>
        <v>8.359045114244319</v>
      </c>
      <c r="X4">
        <f>D4-E4-0.5</f>
        <v>20</v>
      </c>
      <c r="Y4">
        <v>20</v>
      </c>
      <c r="Z4">
        <v>454</v>
      </c>
      <c r="AA4">
        <f>L4*10/(C4*X4*X4*Y4)</f>
        <v>2.34375E-2</v>
      </c>
      <c r="AB4">
        <f>1.25*(1-SQRT(1-2*AA4))</f>
        <v>2.9648488139585316E-2</v>
      </c>
      <c r="AC4">
        <f>(1-AB4)/AB4*0.0035</f>
        <v>0.11454986424676944</v>
      </c>
      <c r="AD4">
        <f>MIN(AC4/(Z4/200000),1)</f>
        <v>1</v>
      </c>
      <c r="AE4">
        <f>0.8*AB4/AD4</f>
        <v>2.3718790511668253E-2</v>
      </c>
      <c r="AF4">
        <f>AE4*(Y4/Z4)</f>
        <v>1.0448806392805397E-3</v>
      </c>
      <c r="AG4">
        <f>AF4*(X4/100)*C4*10000</f>
        <v>8.359045114244319</v>
      </c>
      <c r="AH4">
        <v>1.28</v>
      </c>
      <c r="AJ4" s="227" t="s">
        <v>94</v>
      </c>
      <c r="AK4" s="62" t="s">
        <v>2</v>
      </c>
      <c r="AL4" s="72">
        <f>G4+G5/2</f>
        <v>10.15</v>
      </c>
      <c r="AM4" s="72">
        <f>O4+O5/2</f>
        <v>8.4185868859894306</v>
      </c>
      <c r="AN4" s="73">
        <f>AL4/AM4</f>
        <v>1.205665527654298</v>
      </c>
      <c r="AO4" s="77">
        <v>4</v>
      </c>
      <c r="AP4" s="72">
        <f>AL4+AO4+AO5/2</f>
        <v>14.15</v>
      </c>
      <c r="AQ4" s="73">
        <f>AP4/AM4</f>
        <v>1.6808046518530362</v>
      </c>
    </row>
    <row r="5" spans="1:43" ht="22.5" customHeight="1" x14ac:dyDescent="0.35">
      <c r="A5" s="228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1">AG5</f>
        <v>0.11908354349022347</v>
      </c>
      <c r="N5" s="16">
        <f t="shared" ref="N5:O42" si="2">V5</f>
        <v>1</v>
      </c>
      <c r="O5" s="68">
        <f t="shared" si="2"/>
        <v>0.11908354349022347</v>
      </c>
      <c r="P5" s="17">
        <f t="shared" ref="P5:P42" si="3">G5/O5</f>
        <v>84.478507316385887</v>
      </c>
      <c r="Q5" s="40">
        <f t="shared" ref="Q5:Q42" si="4">I5/O5</f>
        <v>84.478507316385887</v>
      </c>
      <c r="R5" s="232"/>
      <c r="S5" s="233"/>
      <c r="T5">
        <v>0</v>
      </c>
      <c r="U5">
        <f t="shared" si="0"/>
        <v>1</v>
      </c>
      <c r="V5">
        <f t="shared" ref="V5:V42" si="5">L5*U5</f>
        <v>1</v>
      </c>
      <c r="W5">
        <f t="shared" ref="W5:W42" si="6">M5*U5</f>
        <v>0.11908354349022347</v>
      </c>
      <c r="X5">
        <f t="shared" ref="X5:X42" si="7">D5-E5-0.5</f>
        <v>18.5</v>
      </c>
      <c r="Y5">
        <v>20</v>
      </c>
      <c r="Z5">
        <v>454</v>
      </c>
      <c r="AA5">
        <f t="shared" ref="AA5:AA42" si="8">L5*10/(C5*X5*X5*Y5)</f>
        <v>3.652300949598247E-4</v>
      </c>
      <c r="AB5">
        <f t="shared" ref="AB5:AB42" si="9">1.25*(1-SQRT(1-2*AA5))</f>
        <v>4.5662101980203929E-4</v>
      </c>
      <c r="AC5">
        <f t="shared" ref="AC5:AC42" si="10">(1-AB5)/AB5*0.0035</f>
        <v>7.6614997442460462</v>
      </c>
      <c r="AD5">
        <f t="shared" ref="AD5:AD42" si="11">MIN(AC5/(Z5/200000),1)</f>
        <v>1</v>
      </c>
      <c r="AE5">
        <f t="shared" ref="AE5:AE42" si="12">0.8*AB5/AD5</f>
        <v>3.6529681584163143E-4</v>
      </c>
      <c r="AF5">
        <f t="shared" ref="AF5:AF42" si="13">AE5*(Y5/Z5)</f>
        <v>1.6092370741922091E-5</v>
      </c>
      <c r="AG5">
        <f t="shared" ref="AG5:AG42" si="14">AF5*(X5/100)*C5*10000</f>
        <v>0.11908354349022347</v>
      </c>
      <c r="AH5" s="55" t="s">
        <v>82</v>
      </c>
      <c r="AI5" s="45">
        <v>1</v>
      </c>
      <c r="AJ5" s="228"/>
      <c r="AK5" s="63" t="s">
        <v>3</v>
      </c>
    </row>
    <row r="6" spans="1:43" ht="15" thickBot="1" x14ac:dyDescent="0.4">
      <c r="A6" s="228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1"/>
        <v>4.3216517156227345</v>
      </c>
      <c r="N6" s="10">
        <f t="shared" si="2"/>
        <v>39</v>
      </c>
      <c r="O6" s="69">
        <f t="shared" si="2"/>
        <v>4.3216517156227345</v>
      </c>
      <c r="P6" s="11">
        <f t="shared" si="3"/>
        <v>4.7481845716119073</v>
      </c>
      <c r="Q6" s="37">
        <f t="shared" si="4"/>
        <v>4.7481845716119073</v>
      </c>
      <c r="R6" s="232"/>
      <c r="S6" s="233"/>
      <c r="T6">
        <v>1</v>
      </c>
      <c r="U6">
        <f t="shared" si="0"/>
        <v>1</v>
      </c>
      <c r="V6">
        <f t="shared" si="5"/>
        <v>39</v>
      </c>
      <c r="W6">
        <f t="shared" si="6"/>
        <v>4.3216517156227345</v>
      </c>
      <c r="X6">
        <f t="shared" si="7"/>
        <v>20</v>
      </c>
      <c r="Y6">
        <v>20</v>
      </c>
      <c r="Z6">
        <v>454</v>
      </c>
      <c r="AA6">
        <f t="shared" si="8"/>
        <v>1.21875E-2</v>
      </c>
      <c r="AB6">
        <f t="shared" si="9"/>
        <v>1.5328358428849387E-2</v>
      </c>
      <c r="AC6">
        <f t="shared" si="10"/>
        <v>0.22483495290746053</v>
      </c>
      <c r="AD6">
        <f t="shared" si="11"/>
        <v>1</v>
      </c>
      <c r="AE6">
        <f t="shared" si="12"/>
        <v>1.2262686743079509E-2</v>
      </c>
      <c r="AF6">
        <f t="shared" si="13"/>
        <v>5.4020646445284185E-4</v>
      </c>
      <c r="AG6">
        <f t="shared" si="14"/>
        <v>4.3216517156227345</v>
      </c>
      <c r="AH6" s="53" t="s">
        <v>83</v>
      </c>
      <c r="AI6" s="46">
        <v>1</v>
      </c>
      <c r="AJ6" s="228"/>
      <c r="AK6" s="64" t="s">
        <v>4</v>
      </c>
      <c r="AL6" s="72">
        <f>G6+(G5+G7)/2</f>
        <v>30.58</v>
      </c>
      <c r="AM6" s="72">
        <f>O6+(O5+O7)/2</f>
        <v>7.2035814812194596</v>
      </c>
      <c r="AN6" s="73">
        <f>AL6/AM6</f>
        <v>4.2451105855782254</v>
      </c>
      <c r="AP6" s="72">
        <f>AL6+AO6+(AO5+AO7)/2</f>
        <v>30.58</v>
      </c>
      <c r="AQ6" s="73">
        <f>AP6/AM6</f>
        <v>4.2451105855782254</v>
      </c>
    </row>
    <row r="7" spans="1:43" x14ac:dyDescent="0.35">
      <c r="A7" s="228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1"/>
        <v>5.6447759877032269</v>
      </c>
      <c r="N7" s="16">
        <f t="shared" si="2"/>
        <v>47</v>
      </c>
      <c r="O7" s="68">
        <f t="shared" si="2"/>
        <v>5.6447759877032269</v>
      </c>
      <c r="P7" s="17">
        <f t="shared" si="3"/>
        <v>1.7821787829871458</v>
      </c>
      <c r="Q7" s="40">
        <f t="shared" si="4"/>
        <v>1.7821787829871458</v>
      </c>
      <c r="R7" s="232"/>
      <c r="S7" s="233"/>
      <c r="T7">
        <v>0</v>
      </c>
      <c r="U7">
        <f t="shared" si="0"/>
        <v>1</v>
      </c>
      <c r="V7">
        <f t="shared" si="5"/>
        <v>47</v>
      </c>
      <c r="W7">
        <f t="shared" si="6"/>
        <v>5.6447759877032269</v>
      </c>
      <c r="X7">
        <f t="shared" si="7"/>
        <v>18.5</v>
      </c>
      <c r="Y7">
        <v>20</v>
      </c>
      <c r="Z7">
        <v>454</v>
      </c>
      <c r="AA7">
        <f t="shared" si="8"/>
        <v>1.7165814463111759E-2</v>
      </c>
      <c r="AB7">
        <f t="shared" si="9"/>
        <v>2.1644664682578252E-2</v>
      </c>
      <c r="AC7">
        <f t="shared" si="10"/>
        <v>0.15820266674619096</v>
      </c>
      <c r="AD7">
        <f t="shared" si="11"/>
        <v>1</v>
      </c>
      <c r="AE7">
        <f t="shared" si="12"/>
        <v>1.7315731746062601E-2</v>
      </c>
      <c r="AF7">
        <f t="shared" si="13"/>
        <v>7.6280756590584151E-4</v>
      </c>
      <c r="AG7">
        <f t="shared" si="14"/>
        <v>5.6447759877032269</v>
      </c>
      <c r="AJ7" s="228"/>
      <c r="AK7" s="63" t="s">
        <v>5</v>
      </c>
    </row>
    <row r="8" spans="1:43" x14ac:dyDescent="0.35">
      <c r="A8" s="228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1"/>
        <v>11.741694243468253</v>
      </c>
      <c r="N8" s="10">
        <f t="shared" si="2"/>
        <v>105</v>
      </c>
      <c r="O8" s="69">
        <f t="shared" si="2"/>
        <v>11.741694243468253</v>
      </c>
      <c r="P8" s="11">
        <f t="shared" si="3"/>
        <v>1.9223801550237523</v>
      </c>
      <c r="Q8" s="37">
        <f t="shared" si="4"/>
        <v>1.9223801550237523</v>
      </c>
      <c r="R8" s="232"/>
      <c r="S8" s="233"/>
      <c r="T8">
        <v>1</v>
      </c>
      <c r="U8">
        <f t="shared" si="0"/>
        <v>1</v>
      </c>
      <c r="V8">
        <f t="shared" si="5"/>
        <v>105</v>
      </c>
      <c r="W8">
        <f t="shared" si="6"/>
        <v>11.741694243468253</v>
      </c>
      <c r="X8">
        <f t="shared" si="7"/>
        <v>20</v>
      </c>
      <c r="Y8">
        <v>20</v>
      </c>
      <c r="Z8">
        <v>454</v>
      </c>
      <c r="AA8">
        <f t="shared" si="8"/>
        <v>2.9829545454545456E-2</v>
      </c>
      <c r="AB8">
        <f t="shared" si="9"/>
        <v>3.7860292518001326E-2</v>
      </c>
      <c r="AC8">
        <f t="shared" si="10"/>
        <v>8.8945138883590638E-2</v>
      </c>
      <c r="AD8">
        <f t="shared" si="11"/>
        <v>1</v>
      </c>
      <c r="AE8">
        <f t="shared" si="12"/>
        <v>3.0288234014401061E-2</v>
      </c>
      <c r="AF8">
        <f t="shared" si="13"/>
        <v>1.334283436757756E-3</v>
      </c>
      <c r="AG8">
        <f t="shared" si="14"/>
        <v>11.741694243468253</v>
      </c>
      <c r="AJ8" s="228"/>
      <c r="AK8" s="64" t="s">
        <v>6</v>
      </c>
      <c r="AL8" s="72">
        <f>G8+(G7+G9)/2</f>
        <v>32.631999999999998</v>
      </c>
      <c r="AM8" s="72">
        <f>O8+(O7+O9)/2</f>
        <v>19.330375447757426</v>
      </c>
      <c r="AN8" s="73">
        <f>AL8/AM8</f>
        <v>1.6881203413866301</v>
      </c>
      <c r="AP8" s="72">
        <f>AL8+AO8+(AO7+AO9)/2</f>
        <v>32.631999999999998</v>
      </c>
      <c r="AQ8" s="73">
        <f>AP8/AM8</f>
        <v>1.6881203413866301</v>
      </c>
    </row>
    <row r="9" spans="1:43" x14ac:dyDescent="0.35">
      <c r="A9" s="228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1"/>
        <v>9.5325864208751199</v>
      </c>
      <c r="N9" s="16">
        <f t="shared" si="2"/>
        <v>79</v>
      </c>
      <c r="O9" s="68">
        <f t="shared" si="2"/>
        <v>9.5325864208751199</v>
      </c>
      <c r="P9" s="17">
        <f t="shared" si="3"/>
        <v>1.0553274374696371</v>
      </c>
      <c r="Q9" s="40">
        <f t="shared" si="4"/>
        <v>1.0553274374696371</v>
      </c>
      <c r="R9" s="232"/>
      <c r="S9" s="233"/>
      <c r="T9">
        <v>0</v>
      </c>
      <c r="U9">
        <f t="shared" si="0"/>
        <v>1</v>
      </c>
      <c r="V9">
        <f t="shared" si="5"/>
        <v>79</v>
      </c>
      <c r="W9">
        <f t="shared" si="6"/>
        <v>9.5325864208751199</v>
      </c>
      <c r="X9">
        <f t="shared" si="7"/>
        <v>18.5</v>
      </c>
      <c r="Y9">
        <v>20</v>
      </c>
      <c r="Z9">
        <v>454</v>
      </c>
      <c r="AA9">
        <f t="shared" si="8"/>
        <v>2.62301613652965E-2</v>
      </c>
      <c r="AB9">
        <f t="shared" si="9"/>
        <v>3.3229378340581261E-2</v>
      </c>
      <c r="AC9">
        <f t="shared" si="10"/>
        <v>0.10182848264951251</v>
      </c>
      <c r="AD9">
        <f t="shared" si="11"/>
        <v>1</v>
      </c>
      <c r="AE9">
        <f t="shared" si="12"/>
        <v>2.6583502672465009E-2</v>
      </c>
      <c r="AF9">
        <f t="shared" si="13"/>
        <v>1.1710794128839213E-3</v>
      </c>
      <c r="AG9">
        <f t="shared" si="14"/>
        <v>9.5325864208751199</v>
      </c>
      <c r="AJ9" s="228"/>
      <c r="AK9" s="63" t="s">
        <v>7</v>
      </c>
    </row>
    <row r="10" spans="1:43" x14ac:dyDescent="0.35">
      <c r="A10" s="228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24</v>
      </c>
      <c r="K10" s="10" t="s">
        <v>24</v>
      </c>
      <c r="L10" s="10">
        <v>102</v>
      </c>
      <c r="M10" s="32">
        <f t="shared" si="1"/>
        <v>11.401132340018608</v>
      </c>
      <c r="N10" s="10">
        <f t="shared" si="2"/>
        <v>102</v>
      </c>
      <c r="O10" s="69">
        <f t="shared" si="2"/>
        <v>11.401132340018608</v>
      </c>
      <c r="P10" s="11">
        <f t="shared" si="3"/>
        <v>1.9798033499506908</v>
      </c>
      <c r="Q10" s="37">
        <f t="shared" si="4"/>
        <v>1.9798033499506908</v>
      </c>
      <c r="R10" s="232"/>
      <c r="S10" s="233"/>
      <c r="T10">
        <v>1</v>
      </c>
      <c r="U10">
        <f t="shared" si="0"/>
        <v>1</v>
      </c>
      <c r="V10">
        <f t="shared" si="5"/>
        <v>102</v>
      </c>
      <c r="W10">
        <f t="shared" si="6"/>
        <v>11.401132340018608</v>
      </c>
      <c r="X10">
        <f t="shared" si="7"/>
        <v>20</v>
      </c>
      <c r="Y10">
        <v>20</v>
      </c>
      <c r="Z10">
        <v>454</v>
      </c>
      <c r="AA10">
        <f t="shared" si="8"/>
        <v>2.8977272727272727E-2</v>
      </c>
      <c r="AB10">
        <f t="shared" si="9"/>
        <v>3.6762173880457716E-2</v>
      </c>
      <c r="AC10">
        <f t="shared" si="10"/>
        <v>9.170655691856551E-2</v>
      </c>
      <c r="AD10">
        <f t="shared" si="11"/>
        <v>1</v>
      </c>
      <c r="AE10">
        <f t="shared" si="12"/>
        <v>2.9409739104366173E-2</v>
      </c>
      <c r="AF10">
        <f t="shared" si="13"/>
        <v>1.2955832204566598E-3</v>
      </c>
      <c r="AG10">
        <f t="shared" si="14"/>
        <v>11.401132340018608</v>
      </c>
      <c r="AJ10" s="228"/>
      <c r="AK10" s="64" t="s">
        <v>8</v>
      </c>
      <c r="AL10" s="72">
        <f>G10+(G9+G11)/2</f>
        <v>32.631999999999998</v>
      </c>
      <c r="AM10" s="72">
        <f>O10+(O9+O11)/2</f>
        <v>19.286913066907225</v>
      </c>
      <c r="AN10" s="73">
        <f>AL10/AM10</f>
        <v>1.6919244612550504</v>
      </c>
      <c r="AP10" s="72">
        <f>AL10+AO10+(AO9+AO11)/2</f>
        <v>32.631999999999998</v>
      </c>
      <c r="AQ10" s="73">
        <f>AP10/AM10</f>
        <v>1.6919244612550504</v>
      </c>
    </row>
    <row r="11" spans="1:43" x14ac:dyDescent="0.35">
      <c r="A11" s="228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1"/>
        <v>6.2389750329021183</v>
      </c>
      <c r="N11" s="16">
        <f t="shared" si="2"/>
        <v>52</v>
      </c>
      <c r="O11" s="68">
        <f t="shared" si="2"/>
        <v>6.2389750329021183</v>
      </c>
      <c r="P11" s="17">
        <f t="shared" si="3"/>
        <v>1.6124443433331863</v>
      </c>
      <c r="Q11" s="40">
        <f t="shared" si="4"/>
        <v>1.6124443433331863</v>
      </c>
      <c r="R11" s="232"/>
      <c r="S11" s="233"/>
      <c r="T11">
        <v>0</v>
      </c>
      <c r="U11">
        <f t="shared" si="0"/>
        <v>1</v>
      </c>
      <c r="V11">
        <f t="shared" si="5"/>
        <v>52</v>
      </c>
      <c r="W11">
        <f t="shared" si="6"/>
        <v>6.2389750329021183</v>
      </c>
      <c r="X11">
        <f t="shared" si="7"/>
        <v>18.5</v>
      </c>
      <c r="Y11">
        <v>20</v>
      </c>
      <c r="Z11">
        <v>454</v>
      </c>
      <c r="AA11">
        <f t="shared" si="8"/>
        <v>1.5193571950328708E-2</v>
      </c>
      <c r="AB11">
        <f t="shared" si="9"/>
        <v>1.9138477465794335E-2</v>
      </c>
      <c r="AC11">
        <f t="shared" si="10"/>
        <v>0.17937766131111799</v>
      </c>
      <c r="AD11">
        <f t="shared" si="11"/>
        <v>1</v>
      </c>
      <c r="AE11">
        <f t="shared" si="12"/>
        <v>1.5310781972635468E-2</v>
      </c>
      <c r="AF11">
        <f t="shared" si="13"/>
        <v>6.7448378734076954E-4</v>
      </c>
      <c r="AG11">
        <f t="shared" si="14"/>
        <v>6.2389750329021183</v>
      </c>
      <c r="AJ11" s="228"/>
      <c r="AK11" s="63" t="s">
        <v>9</v>
      </c>
    </row>
    <row r="12" spans="1:43" x14ac:dyDescent="0.35">
      <c r="A12" s="228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1"/>
        <v>12.285856933401318</v>
      </c>
      <c r="N12" s="10">
        <f t="shared" si="2"/>
        <v>110</v>
      </c>
      <c r="O12" s="69">
        <f t="shared" si="2"/>
        <v>12.285856933401318</v>
      </c>
      <c r="P12" s="11">
        <f t="shared" si="3"/>
        <v>2.0877664569140348</v>
      </c>
      <c r="Q12" s="37">
        <f t="shared" si="4"/>
        <v>2.0877664569140348</v>
      </c>
      <c r="R12" s="234"/>
      <c r="S12" s="235"/>
      <c r="T12">
        <v>1</v>
      </c>
      <c r="U12">
        <f t="shared" si="0"/>
        <v>1</v>
      </c>
      <c r="V12">
        <f t="shared" si="5"/>
        <v>110</v>
      </c>
      <c r="W12">
        <f t="shared" si="6"/>
        <v>12.285856933401318</v>
      </c>
      <c r="X12">
        <f t="shared" si="7"/>
        <v>20</v>
      </c>
      <c r="Y12">
        <v>20</v>
      </c>
      <c r="Z12">
        <v>454</v>
      </c>
      <c r="AA12">
        <f t="shared" si="8"/>
        <v>2.75E-2</v>
      </c>
      <c r="AB12">
        <f t="shared" si="9"/>
        <v>3.4861119048526235E-2</v>
      </c>
      <c r="AC12">
        <f t="shared" si="10"/>
        <v>9.6898383515114497E-2</v>
      </c>
      <c r="AD12">
        <f t="shared" si="11"/>
        <v>1</v>
      </c>
      <c r="AE12">
        <f t="shared" si="12"/>
        <v>2.7888895238820988E-2</v>
      </c>
      <c r="AF12">
        <f t="shared" si="13"/>
        <v>1.2285856933401318E-3</v>
      </c>
      <c r="AG12">
        <f t="shared" si="14"/>
        <v>12.285856933401318</v>
      </c>
      <c r="AJ12" s="228"/>
      <c r="AK12" s="64" t="s">
        <v>10</v>
      </c>
      <c r="AL12" s="72">
        <f>G12+G11/2</f>
        <v>30.68</v>
      </c>
      <c r="AM12" s="72">
        <f>O12+O11/2</f>
        <v>15.405344449852377</v>
      </c>
      <c r="AN12" s="73">
        <f>AL12/AM12</f>
        <v>1.9915166518911553</v>
      </c>
      <c r="AO12" s="72"/>
      <c r="AP12" s="72">
        <f>AL12+AO12+AO11/2</f>
        <v>30.68</v>
      </c>
      <c r="AQ12" s="73">
        <f>AP12/AM12</f>
        <v>1.9915166518911553</v>
      </c>
    </row>
    <row r="13" spans="1:43" s="44" customFormat="1" ht="15" thickBot="1" x14ac:dyDescent="0.4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1"/>
        <v>#DIV/0!</v>
      </c>
      <c r="N13" s="57">
        <f t="shared" si="2"/>
        <v>0</v>
      </c>
      <c r="O13" s="70" t="e">
        <f t="shared" si="2"/>
        <v>#DIV/0!</v>
      </c>
      <c r="P13" s="59" t="e">
        <f t="shared" si="3"/>
        <v>#DIV/0!</v>
      </c>
      <c r="Q13" s="60" t="e">
        <f t="shared" si="4"/>
        <v>#DIV/0!</v>
      </c>
      <c r="R13" s="240"/>
      <c r="S13" s="241"/>
      <c r="U13" s="44">
        <f t="shared" si="0"/>
        <v>1</v>
      </c>
      <c r="V13" s="44">
        <f t="shared" si="5"/>
        <v>0</v>
      </c>
      <c r="W13" s="44" t="e">
        <f t="shared" si="6"/>
        <v>#DIV/0!</v>
      </c>
      <c r="X13" s="44">
        <f t="shared" si="7"/>
        <v>-0.5</v>
      </c>
      <c r="Y13" s="44">
        <v>20</v>
      </c>
      <c r="Z13" s="44">
        <v>454</v>
      </c>
      <c r="AA13" s="44" t="e">
        <f t="shared" si="8"/>
        <v>#DIV/0!</v>
      </c>
      <c r="AB13" s="44" t="e">
        <f t="shared" si="9"/>
        <v>#DIV/0!</v>
      </c>
      <c r="AC13" s="44" t="e">
        <f t="shared" si="10"/>
        <v>#DIV/0!</v>
      </c>
      <c r="AD13" s="44" t="e">
        <f t="shared" si="11"/>
        <v>#DIV/0!</v>
      </c>
      <c r="AE13" s="44" t="e">
        <f t="shared" si="12"/>
        <v>#DIV/0!</v>
      </c>
      <c r="AF13" s="44" t="e">
        <f t="shared" si="13"/>
        <v>#DIV/0!</v>
      </c>
      <c r="AG13" s="44" t="e">
        <f t="shared" si="14"/>
        <v>#DIV/0!</v>
      </c>
      <c r="AJ13" s="43"/>
      <c r="AK13" s="65"/>
    </row>
    <row r="14" spans="1:43" x14ac:dyDescent="0.35">
      <c r="A14" s="227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1"/>
        <v>6.3935218731596217</v>
      </c>
      <c r="N14" s="10">
        <f t="shared" si="2"/>
        <v>57</v>
      </c>
      <c r="O14" s="69">
        <f t="shared" si="2"/>
        <v>6.3935218731596217</v>
      </c>
      <c r="P14" s="11">
        <f t="shared" si="3"/>
        <v>0.80393875268934634</v>
      </c>
      <c r="Q14" s="37">
        <f t="shared" si="4"/>
        <v>0.80393875268934634</v>
      </c>
      <c r="R14" s="230"/>
      <c r="S14" s="231"/>
      <c r="T14">
        <v>1</v>
      </c>
      <c r="U14">
        <f t="shared" si="0"/>
        <v>1</v>
      </c>
      <c r="V14">
        <f t="shared" si="5"/>
        <v>57</v>
      </c>
      <c r="W14">
        <f t="shared" si="6"/>
        <v>6.3935218731596217</v>
      </c>
      <c r="X14">
        <f t="shared" si="7"/>
        <v>20</v>
      </c>
      <c r="Y14">
        <v>20</v>
      </c>
      <c r="Z14">
        <v>454</v>
      </c>
      <c r="AA14">
        <f t="shared" si="8"/>
        <v>3.5624999999999997E-2</v>
      </c>
      <c r="AB14">
        <f t="shared" si="9"/>
        <v>4.5354045787726061E-2</v>
      </c>
      <c r="AC14">
        <f t="shared" si="10"/>
        <v>7.3670623683305167E-2</v>
      </c>
      <c r="AD14">
        <f t="shared" si="11"/>
        <v>1</v>
      </c>
      <c r="AE14">
        <f t="shared" si="12"/>
        <v>3.6283236630180848E-2</v>
      </c>
      <c r="AF14">
        <f t="shared" si="13"/>
        <v>1.5983804682899053E-3</v>
      </c>
      <c r="AG14">
        <f t="shared" si="14"/>
        <v>6.3935218731596217</v>
      </c>
      <c r="AJ14" s="227" t="s">
        <v>95</v>
      </c>
      <c r="AK14" s="64" t="s">
        <v>2</v>
      </c>
      <c r="AL14" s="72">
        <f>G14+G15/2</f>
        <v>10.17</v>
      </c>
      <c r="AM14" s="72">
        <f>O14+O15/2</f>
        <v>9.2412264046260315</v>
      </c>
      <c r="AN14" s="73">
        <f>AL14/AM14</f>
        <v>1.100503283298961</v>
      </c>
      <c r="AP14" s="72">
        <f>AL14+AO14+AO15/2</f>
        <v>10.17</v>
      </c>
      <c r="AQ14" s="73">
        <f>AP14/AM14</f>
        <v>1.100503283298961</v>
      </c>
    </row>
    <row r="15" spans="1:43" x14ac:dyDescent="0.35">
      <c r="A15" s="228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1"/>
        <v>5.6954090629328205</v>
      </c>
      <c r="N15" s="16">
        <f t="shared" si="2"/>
        <v>47</v>
      </c>
      <c r="O15" s="68">
        <f t="shared" si="2"/>
        <v>5.6954090629328205</v>
      </c>
      <c r="P15" s="17">
        <f t="shared" si="3"/>
        <v>1.7663349355313307</v>
      </c>
      <c r="Q15" s="40">
        <f t="shared" si="4"/>
        <v>1.7663349355313307</v>
      </c>
      <c r="R15" s="232"/>
      <c r="S15" s="233"/>
      <c r="T15">
        <v>0</v>
      </c>
      <c r="U15">
        <f t="shared" si="0"/>
        <v>1</v>
      </c>
      <c r="V15">
        <f t="shared" si="5"/>
        <v>47</v>
      </c>
      <c r="W15">
        <f t="shared" si="6"/>
        <v>5.6954090629328205</v>
      </c>
      <c r="X15">
        <f t="shared" si="7"/>
        <v>18.5</v>
      </c>
      <c r="Y15">
        <v>20</v>
      </c>
      <c r="Z15">
        <v>454</v>
      </c>
      <c r="AA15">
        <f t="shared" si="8"/>
        <v>3.4331628926223517E-2</v>
      </c>
      <c r="AB15">
        <f t="shared" si="9"/>
        <v>4.3677630313707777E-2</v>
      </c>
      <c r="AC15">
        <f t="shared" si="10"/>
        <v>7.6632552404097817E-2</v>
      </c>
      <c r="AD15">
        <f t="shared" si="11"/>
        <v>1</v>
      </c>
      <c r="AE15">
        <f t="shared" si="12"/>
        <v>3.4942104250966222E-2</v>
      </c>
      <c r="AF15">
        <f t="shared" si="13"/>
        <v>1.5392997467386003E-3</v>
      </c>
      <c r="AG15">
        <f t="shared" si="14"/>
        <v>5.6954090629328205</v>
      </c>
      <c r="AJ15" s="228"/>
      <c r="AK15" s="63" t="s">
        <v>3</v>
      </c>
    </row>
    <row r="16" spans="1:43" x14ac:dyDescent="0.35">
      <c r="A16" s="228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1"/>
        <v>0.1101665964168759</v>
      </c>
      <c r="N16" s="10">
        <f t="shared" si="2"/>
        <v>1</v>
      </c>
      <c r="O16" s="69">
        <f t="shared" si="2"/>
        <v>0.1101665964168759</v>
      </c>
      <c r="P16" s="11" t="s">
        <v>122</v>
      </c>
      <c r="Q16" s="37" t="s">
        <v>122</v>
      </c>
      <c r="R16" s="232"/>
      <c r="S16" s="233"/>
      <c r="T16">
        <v>1</v>
      </c>
      <c r="U16">
        <f t="shared" si="0"/>
        <v>1</v>
      </c>
      <c r="V16">
        <f t="shared" si="5"/>
        <v>1</v>
      </c>
      <c r="W16">
        <f t="shared" si="6"/>
        <v>0.1101665964168759</v>
      </c>
      <c r="X16">
        <f t="shared" si="7"/>
        <v>20</v>
      </c>
      <c r="Y16">
        <v>20</v>
      </c>
      <c r="Z16">
        <v>454</v>
      </c>
      <c r="AA16">
        <f t="shared" si="8"/>
        <v>6.2500000000000001E-4</v>
      </c>
      <c r="AB16">
        <f t="shared" si="9"/>
        <v>7.8149429333221332E-4</v>
      </c>
      <c r="AC16">
        <f t="shared" si="10"/>
        <v>4.4750995622262977</v>
      </c>
      <c r="AD16">
        <f t="shared" si="11"/>
        <v>1</v>
      </c>
      <c r="AE16">
        <f t="shared" si="12"/>
        <v>6.2519543466577066E-4</v>
      </c>
      <c r="AF16">
        <f t="shared" si="13"/>
        <v>2.7541649104218973E-5</v>
      </c>
      <c r="AG16">
        <f t="shared" si="14"/>
        <v>0.1101665964168759</v>
      </c>
      <c r="AJ16" s="228"/>
      <c r="AK16" s="64" t="s">
        <v>4</v>
      </c>
      <c r="AL16" s="72">
        <f>G16+(G15+G17)/2</f>
        <v>15.219999999999999</v>
      </c>
      <c r="AM16" s="72">
        <f>O16+(O15+O17)/2</f>
        <v>6.4248773661284382</v>
      </c>
      <c r="AN16" s="73">
        <f>AL16/AM16</f>
        <v>2.3689168108077689</v>
      </c>
      <c r="AP16" s="72">
        <f>AL16+AO16+(AO15+AO17)/2</f>
        <v>15.219999999999999</v>
      </c>
      <c r="AQ16" s="73">
        <f>AP16/AM16</f>
        <v>2.3689168108077689</v>
      </c>
    </row>
    <row r="17" spans="1:43" x14ac:dyDescent="0.35">
      <c r="A17" s="228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1"/>
        <v>6.9340124764903024</v>
      </c>
      <c r="N17" s="16">
        <f t="shared" si="2"/>
        <v>57</v>
      </c>
      <c r="O17" s="68">
        <f t="shared" si="2"/>
        <v>6.9340124764903024</v>
      </c>
      <c r="P17" s="17">
        <f t="shared" si="3"/>
        <v>1.4565880915622729</v>
      </c>
      <c r="Q17" s="40">
        <f t="shared" si="4"/>
        <v>1.4565880915622729</v>
      </c>
      <c r="R17" s="232"/>
      <c r="S17" s="233"/>
      <c r="T17">
        <v>0</v>
      </c>
      <c r="U17">
        <f t="shared" si="0"/>
        <v>1</v>
      </c>
      <c r="V17">
        <f t="shared" si="5"/>
        <v>57</v>
      </c>
      <c r="W17">
        <f t="shared" si="6"/>
        <v>6.9340124764903024</v>
      </c>
      <c r="X17">
        <f t="shared" si="7"/>
        <v>18.5</v>
      </c>
      <c r="Y17">
        <v>20</v>
      </c>
      <c r="Z17">
        <v>454</v>
      </c>
      <c r="AA17">
        <f t="shared" si="8"/>
        <v>4.1636230825420013E-2</v>
      </c>
      <c r="AB17">
        <f t="shared" si="9"/>
        <v>5.3176379464976303E-2</v>
      </c>
      <c r="AC17">
        <f t="shared" si="10"/>
        <v>6.2318696857788416E-2</v>
      </c>
      <c r="AD17">
        <f t="shared" si="11"/>
        <v>1</v>
      </c>
      <c r="AE17">
        <f t="shared" si="12"/>
        <v>4.2541103571981043E-2</v>
      </c>
      <c r="AF17">
        <f t="shared" si="13"/>
        <v>1.8740574260784602E-3</v>
      </c>
      <c r="AG17">
        <f t="shared" si="14"/>
        <v>6.9340124764903024</v>
      </c>
      <c r="AJ17" s="228"/>
      <c r="AK17" s="63" t="s">
        <v>5</v>
      </c>
    </row>
    <row r="18" spans="1:43" x14ac:dyDescent="0.35">
      <c r="A18" s="228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1"/>
        <v>6.1651183645922183</v>
      </c>
      <c r="N18" s="10">
        <f t="shared" si="2"/>
        <v>55</v>
      </c>
      <c r="O18" s="69">
        <f t="shared" si="2"/>
        <v>6.1651183645922183</v>
      </c>
      <c r="P18" s="11">
        <f t="shared" si="3"/>
        <v>1.2489622331053662</v>
      </c>
      <c r="Q18" s="37">
        <f t="shared" si="4"/>
        <v>1.2489622331053662</v>
      </c>
      <c r="R18" s="232"/>
      <c r="S18" s="233"/>
      <c r="T18">
        <v>1</v>
      </c>
      <c r="U18">
        <f t="shared" si="0"/>
        <v>1</v>
      </c>
      <c r="V18">
        <f t="shared" si="5"/>
        <v>55</v>
      </c>
      <c r="W18">
        <f t="shared" si="6"/>
        <v>6.1651183645922183</v>
      </c>
      <c r="X18">
        <f t="shared" si="7"/>
        <v>20</v>
      </c>
      <c r="Y18">
        <v>20</v>
      </c>
      <c r="Z18">
        <v>454</v>
      </c>
      <c r="AA18">
        <f t="shared" si="8"/>
        <v>3.4375000000000003E-2</v>
      </c>
      <c r="AB18">
        <f t="shared" si="9"/>
        <v>4.3733808398826041E-2</v>
      </c>
      <c r="AC18">
        <f t="shared" si="10"/>
        <v>7.6529618460896523E-2</v>
      </c>
      <c r="AD18">
        <f t="shared" si="11"/>
        <v>1</v>
      </c>
      <c r="AE18">
        <f t="shared" si="12"/>
        <v>3.4987046719060833E-2</v>
      </c>
      <c r="AF18">
        <f t="shared" si="13"/>
        <v>1.5412795911480543E-3</v>
      </c>
      <c r="AG18">
        <f t="shared" si="14"/>
        <v>6.1651183645922183</v>
      </c>
      <c r="AJ18" s="228"/>
      <c r="AK18" s="64" t="s">
        <v>6</v>
      </c>
      <c r="AL18" s="72">
        <f>G18+(G17+G19)/2</f>
        <v>17.8</v>
      </c>
      <c r="AM18" s="72">
        <f>O18+(O17+O19)/2</f>
        <v>14.605900963893713</v>
      </c>
      <c r="AN18" s="73">
        <f>AL18/AM18</f>
        <v>1.2186855192296737</v>
      </c>
      <c r="AP18" s="72">
        <f>AL18+AO18+(AO17+AO19)/2</f>
        <v>17.8</v>
      </c>
      <c r="AQ18" s="73">
        <f>AP18/AM18</f>
        <v>1.2186855192296737</v>
      </c>
    </row>
    <row r="19" spans="1:43" x14ac:dyDescent="0.35">
      <c r="A19" s="228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1"/>
        <v>9.947552722112686</v>
      </c>
      <c r="N19" s="16">
        <f t="shared" si="2"/>
        <v>81</v>
      </c>
      <c r="O19" s="68">
        <f t="shared" si="2"/>
        <v>9.947552722112686</v>
      </c>
      <c r="P19" s="17">
        <f t="shared" si="3"/>
        <v>1.0153251037864253</v>
      </c>
      <c r="Q19" s="40">
        <f t="shared" si="4"/>
        <v>1.0153251037864253</v>
      </c>
      <c r="R19" s="232"/>
      <c r="S19" s="233"/>
      <c r="T19">
        <v>0</v>
      </c>
      <c r="U19">
        <f t="shared" si="0"/>
        <v>1</v>
      </c>
      <c r="V19">
        <f t="shared" si="5"/>
        <v>81</v>
      </c>
      <c r="W19">
        <f t="shared" si="6"/>
        <v>9.947552722112686</v>
      </c>
      <c r="X19">
        <f t="shared" si="7"/>
        <v>18.5</v>
      </c>
      <c r="Y19">
        <v>20</v>
      </c>
      <c r="Z19">
        <v>454</v>
      </c>
      <c r="AA19">
        <f t="shared" si="8"/>
        <v>5.9167275383491598E-2</v>
      </c>
      <c r="AB19">
        <f t="shared" si="9"/>
        <v>7.6286975267553375E-2</v>
      </c>
      <c r="AC19">
        <f t="shared" si="10"/>
        <v>4.2379391439034179E-2</v>
      </c>
      <c r="AD19">
        <f t="shared" si="11"/>
        <v>1</v>
      </c>
      <c r="AE19">
        <f t="shared" si="12"/>
        <v>6.10295802140427E-2</v>
      </c>
      <c r="AF19">
        <f t="shared" si="13"/>
        <v>2.6885277627331588E-3</v>
      </c>
      <c r="AG19">
        <f t="shared" si="14"/>
        <v>9.947552722112686</v>
      </c>
      <c r="AJ19" s="228"/>
      <c r="AK19" s="63" t="s">
        <v>7</v>
      </c>
    </row>
    <row r="20" spans="1:43" x14ac:dyDescent="0.35">
      <c r="A20" s="228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24</v>
      </c>
      <c r="K20" s="10" t="s">
        <v>24</v>
      </c>
      <c r="L20" s="10">
        <v>43</v>
      </c>
      <c r="M20" s="32">
        <f t="shared" si="1"/>
        <v>4.8237142485054223</v>
      </c>
      <c r="N20" s="10">
        <f t="shared" si="2"/>
        <v>43</v>
      </c>
      <c r="O20" s="69">
        <f t="shared" si="2"/>
        <v>4.8237142485054223</v>
      </c>
      <c r="P20" s="11">
        <f t="shared" si="3"/>
        <v>1.1972102206902748</v>
      </c>
      <c r="Q20" s="37">
        <f t="shared" si="4"/>
        <v>1.1972102206902748</v>
      </c>
      <c r="R20" s="232"/>
      <c r="S20" s="233"/>
      <c r="T20">
        <v>1</v>
      </c>
      <c r="U20">
        <f t="shared" si="0"/>
        <v>1</v>
      </c>
      <c r="V20">
        <f t="shared" si="5"/>
        <v>43</v>
      </c>
      <c r="W20">
        <f t="shared" si="6"/>
        <v>4.8237142485054223</v>
      </c>
      <c r="X20">
        <f t="shared" si="7"/>
        <v>20</v>
      </c>
      <c r="Y20">
        <v>20</v>
      </c>
      <c r="Z20">
        <v>454</v>
      </c>
      <c r="AA20">
        <f t="shared" si="8"/>
        <v>3.5833333333333335E-2</v>
      </c>
      <c r="AB20">
        <f t="shared" si="9"/>
        <v>4.5624297267113784E-2</v>
      </c>
      <c r="AC20">
        <f t="shared" si="10"/>
        <v>7.3213510336581494E-2</v>
      </c>
      <c r="AD20">
        <f t="shared" si="11"/>
        <v>1</v>
      </c>
      <c r="AE20">
        <f t="shared" si="12"/>
        <v>3.6499437813691027E-2</v>
      </c>
      <c r="AF20">
        <f t="shared" si="13"/>
        <v>1.6079047495018075E-3</v>
      </c>
      <c r="AG20">
        <f t="shared" si="14"/>
        <v>4.8237142485054223</v>
      </c>
      <c r="AJ20" s="228"/>
      <c r="AK20" s="64" t="s">
        <v>8</v>
      </c>
      <c r="AL20" s="72">
        <f>G20+(G19+G21)/2</f>
        <v>14.5975</v>
      </c>
      <c r="AM20" s="72">
        <f>O20+(O19+O21)/2</f>
        <v>13.480292424384309</v>
      </c>
      <c r="AN20" s="73">
        <f>AL20/AM20</f>
        <v>1.0828771023983716</v>
      </c>
      <c r="AP20" s="72">
        <f>AL20+AO20+(AO19+AO21)/2</f>
        <v>14.5975</v>
      </c>
      <c r="AQ20" s="73">
        <f>AP20/AM20</f>
        <v>1.0828771023983716</v>
      </c>
    </row>
    <row r="21" spans="1:43" x14ac:dyDescent="0.35">
      <c r="A21" s="228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1"/>
        <v>7.3656036296450855</v>
      </c>
      <c r="N21" s="16">
        <f t="shared" si="2"/>
        <v>60</v>
      </c>
      <c r="O21" s="68">
        <f t="shared" si="2"/>
        <v>7.3656036296450855</v>
      </c>
      <c r="P21" s="17">
        <f t="shared" si="3"/>
        <v>1.024355963119286</v>
      </c>
      <c r="Q21" s="40">
        <f t="shared" si="4"/>
        <v>1.024355963119286</v>
      </c>
      <c r="R21" s="232"/>
      <c r="S21" s="233"/>
      <c r="T21">
        <v>0</v>
      </c>
      <c r="U21">
        <f t="shared" si="0"/>
        <v>1</v>
      </c>
      <c r="V21">
        <f t="shared" si="5"/>
        <v>60</v>
      </c>
      <c r="W21">
        <f t="shared" si="6"/>
        <v>7.3656036296450855</v>
      </c>
      <c r="X21">
        <f t="shared" si="7"/>
        <v>18.5</v>
      </c>
      <c r="Y21">
        <v>20</v>
      </c>
      <c r="Z21">
        <v>454</v>
      </c>
      <c r="AA21">
        <f t="shared" si="8"/>
        <v>5.8436815193571953E-2</v>
      </c>
      <c r="AB21">
        <f t="shared" si="9"/>
        <v>7.53149560328574E-2</v>
      </c>
      <c r="AC21">
        <f t="shared" si="10"/>
        <v>4.2971513552674277E-2</v>
      </c>
      <c r="AD21">
        <f t="shared" si="11"/>
        <v>1</v>
      </c>
      <c r="AE21">
        <f t="shared" si="12"/>
        <v>6.025196482628592E-2</v>
      </c>
      <c r="AF21">
        <f t="shared" si="13"/>
        <v>2.6542715782504811E-3</v>
      </c>
      <c r="AG21">
        <f t="shared" si="14"/>
        <v>7.3656036296450855</v>
      </c>
      <c r="AJ21" s="228"/>
      <c r="AK21" s="63" t="s">
        <v>9</v>
      </c>
    </row>
    <row r="22" spans="1:43" x14ac:dyDescent="0.35">
      <c r="A22" s="228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1"/>
        <v>3.2333865492343836</v>
      </c>
      <c r="N22" s="10">
        <f t="shared" si="2"/>
        <v>29</v>
      </c>
      <c r="O22" s="69">
        <f t="shared" si="2"/>
        <v>3.2333865492343836</v>
      </c>
      <c r="P22" s="11">
        <f t="shared" si="3"/>
        <v>1.7860530784256006</v>
      </c>
      <c r="Q22" s="37">
        <f t="shared" si="4"/>
        <v>1.7860530784256006</v>
      </c>
      <c r="R22" s="234"/>
      <c r="S22" s="235"/>
      <c r="T22">
        <v>1</v>
      </c>
      <c r="U22">
        <f t="shared" si="0"/>
        <v>1</v>
      </c>
      <c r="V22">
        <f t="shared" si="5"/>
        <v>29</v>
      </c>
      <c r="W22">
        <f t="shared" si="6"/>
        <v>3.2333865492343836</v>
      </c>
      <c r="X22">
        <f t="shared" si="7"/>
        <v>20</v>
      </c>
      <c r="Y22">
        <v>20</v>
      </c>
      <c r="Z22">
        <v>454</v>
      </c>
      <c r="AA22">
        <f t="shared" si="8"/>
        <v>2.4166666666666666E-2</v>
      </c>
      <c r="AB22">
        <f t="shared" si="9"/>
        <v>3.0582447778175204E-2</v>
      </c>
      <c r="AC22">
        <f t="shared" si="10"/>
        <v>0.11094473069607375</v>
      </c>
      <c r="AD22">
        <f t="shared" si="11"/>
        <v>1</v>
      </c>
      <c r="AE22">
        <f t="shared" si="12"/>
        <v>2.4465958222540163E-2</v>
      </c>
      <c r="AF22">
        <f t="shared" si="13"/>
        <v>1.077795516411461E-3</v>
      </c>
      <c r="AG22">
        <f t="shared" si="14"/>
        <v>3.2333865492343836</v>
      </c>
      <c r="AJ22" s="228"/>
      <c r="AK22" s="64" t="s">
        <v>10</v>
      </c>
      <c r="AL22" s="72">
        <f>G22+G21/2</f>
        <v>9.5474999999999994</v>
      </c>
      <c r="AM22" s="72">
        <f>O22+O21/2</f>
        <v>6.9161883640569268</v>
      </c>
      <c r="AN22" s="73">
        <f>AL22/AM22</f>
        <v>1.380456907393943</v>
      </c>
      <c r="AO22" s="72"/>
      <c r="AP22" s="72">
        <f>AL22+AO22+AO21/2</f>
        <v>9.5474999999999994</v>
      </c>
      <c r="AQ22" s="73">
        <f>AP22/AM22</f>
        <v>1.380456907393943</v>
      </c>
    </row>
    <row r="23" spans="1:43" s="44" customFormat="1" ht="15" thickBot="1" x14ac:dyDescent="0.4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1"/>
        <v>#DIV/0!</v>
      </c>
      <c r="N23" s="57">
        <f t="shared" si="2"/>
        <v>0</v>
      </c>
      <c r="O23" s="70" t="e">
        <f t="shared" si="2"/>
        <v>#DIV/0!</v>
      </c>
      <c r="P23" s="59" t="e">
        <f t="shared" si="3"/>
        <v>#DIV/0!</v>
      </c>
      <c r="Q23" s="60" t="e">
        <f t="shared" si="4"/>
        <v>#DIV/0!</v>
      </c>
      <c r="R23" s="50"/>
      <c r="S23" s="51"/>
      <c r="U23" s="44">
        <f t="shared" si="0"/>
        <v>1</v>
      </c>
      <c r="V23" s="44">
        <f t="shared" si="5"/>
        <v>0</v>
      </c>
      <c r="W23" s="44" t="e">
        <f t="shared" si="6"/>
        <v>#DIV/0!</v>
      </c>
      <c r="X23" s="44">
        <f t="shared" si="7"/>
        <v>-0.5</v>
      </c>
      <c r="Y23" s="44">
        <v>20</v>
      </c>
      <c r="Z23" s="44">
        <v>454</v>
      </c>
      <c r="AA23" s="44" t="e">
        <f t="shared" si="8"/>
        <v>#DIV/0!</v>
      </c>
      <c r="AB23" s="44" t="e">
        <f t="shared" si="9"/>
        <v>#DIV/0!</v>
      </c>
      <c r="AC23" s="44" t="e">
        <f t="shared" si="10"/>
        <v>#DIV/0!</v>
      </c>
      <c r="AD23" s="44" t="e">
        <f t="shared" si="11"/>
        <v>#DIV/0!</v>
      </c>
      <c r="AE23" s="44" t="e">
        <f t="shared" si="12"/>
        <v>#DIV/0!</v>
      </c>
      <c r="AF23" s="44" t="e">
        <f t="shared" si="13"/>
        <v>#DIV/0!</v>
      </c>
      <c r="AG23" s="44" t="e">
        <f t="shared" si="14"/>
        <v>#DIV/0!</v>
      </c>
      <c r="AJ23" s="43"/>
      <c r="AK23" s="65"/>
    </row>
    <row r="24" spans="1:43" x14ac:dyDescent="0.35">
      <c r="A24" s="227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1"/>
        <v>5.1257189942770136</v>
      </c>
      <c r="N24" s="10">
        <f t="shared" si="2"/>
        <v>46</v>
      </c>
      <c r="O24" s="69">
        <f t="shared" si="2"/>
        <v>5.1257189942770136</v>
      </c>
      <c r="P24" s="11">
        <f t="shared" si="3"/>
        <v>1.2534826835364297</v>
      </c>
      <c r="Q24" s="37">
        <f t="shared" si="4"/>
        <v>1.2534826835364297</v>
      </c>
      <c r="R24" s="278"/>
      <c r="S24" s="279"/>
      <c r="T24">
        <v>1</v>
      </c>
      <c r="U24">
        <f t="shared" si="0"/>
        <v>1</v>
      </c>
      <c r="V24">
        <f t="shared" si="5"/>
        <v>46</v>
      </c>
      <c r="W24">
        <f t="shared" si="6"/>
        <v>5.1257189942770136</v>
      </c>
      <c r="X24">
        <f t="shared" si="7"/>
        <v>20</v>
      </c>
      <c r="Y24">
        <v>20</v>
      </c>
      <c r="Z24">
        <v>454</v>
      </c>
      <c r="AA24">
        <f t="shared" si="8"/>
        <v>2.3E-2</v>
      </c>
      <c r="AB24">
        <f t="shared" si="9"/>
        <v>2.9088455292522047E-2</v>
      </c>
      <c r="AC24">
        <f t="shared" si="10"/>
        <v>0.11682264913358144</v>
      </c>
      <c r="AD24">
        <f t="shared" si="11"/>
        <v>1</v>
      </c>
      <c r="AE24">
        <f t="shared" si="12"/>
        <v>2.3270764234017638E-2</v>
      </c>
      <c r="AF24">
        <f t="shared" si="13"/>
        <v>1.0251437988554027E-3</v>
      </c>
      <c r="AG24">
        <f t="shared" si="14"/>
        <v>5.1257189942770136</v>
      </c>
      <c r="AJ24" s="227" t="s">
        <v>96</v>
      </c>
      <c r="AK24" s="64" t="s">
        <v>2</v>
      </c>
      <c r="AL24" s="72">
        <f>G24+G25/2</f>
        <v>11.455</v>
      </c>
      <c r="AM24" s="72">
        <f>O24+O25/2</f>
        <v>7.2366384174483791</v>
      </c>
      <c r="AN24" s="73">
        <f>AL24/AM24</f>
        <v>1.58291727998744</v>
      </c>
      <c r="AP24" s="72">
        <f>AL24+AO24+AO25/2</f>
        <v>11.455</v>
      </c>
      <c r="AQ24" s="73">
        <f>AP24/AM24</f>
        <v>1.58291727998744</v>
      </c>
    </row>
    <row r="25" spans="1:43" x14ac:dyDescent="0.35">
      <c r="A25" s="228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1"/>
        <v>4.221838846342731</v>
      </c>
      <c r="N25" s="16">
        <f t="shared" si="2"/>
        <v>35</v>
      </c>
      <c r="O25" s="68">
        <f t="shared" si="2"/>
        <v>4.221838846342731</v>
      </c>
      <c r="P25" s="17">
        <f t="shared" si="3"/>
        <v>2.3828479404690484</v>
      </c>
      <c r="Q25" s="40">
        <f t="shared" si="4"/>
        <v>2.3828479404690484</v>
      </c>
      <c r="R25" s="280"/>
      <c r="S25" s="281"/>
      <c r="T25">
        <v>0</v>
      </c>
      <c r="U25">
        <f t="shared" si="0"/>
        <v>1</v>
      </c>
      <c r="V25">
        <f t="shared" si="5"/>
        <v>35</v>
      </c>
      <c r="W25">
        <f t="shared" si="6"/>
        <v>4.221838846342731</v>
      </c>
      <c r="X25">
        <f t="shared" si="7"/>
        <v>18.5</v>
      </c>
      <c r="Y25">
        <v>20</v>
      </c>
      <c r="Z25">
        <v>454</v>
      </c>
      <c r="AA25">
        <f t="shared" si="8"/>
        <v>2.5566106647187729E-2</v>
      </c>
      <c r="AB25">
        <f t="shared" si="9"/>
        <v>3.2376939801344595E-2</v>
      </c>
      <c r="AC25">
        <f t="shared" si="10"/>
        <v>0.10460163102118278</v>
      </c>
      <c r="AD25">
        <f t="shared" si="11"/>
        <v>1</v>
      </c>
      <c r="AE25">
        <f t="shared" si="12"/>
        <v>2.5901551841075676E-2</v>
      </c>
      <c r="AF25">
        <f t="shared" si="13"/>
        <v>1.1410375260385761E-3</v>
      </c>
      <c r="AG25">
        <f t="shared" si="14"/>
        <v>4.221838846342731</v>
      </c>
      <c r="AJ25" s="228"/>
      <c r="AK25" s="63" t="s">
        <v>3</v>
      </c>
    </row>
    <row r="26" spans="1:43" x14ac:dyDescent="0.35">
      <c r="A26" s="228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1"/>
        <v>0.1101665964168759</v>
      </c>
      <c r="N26" s="10">
        <f t="shared" si="2"/>
        <v>1</v>
      </c>
      <c r="O26" s="69">
        <f t="shared" si="2"/>
        <v>0.1101665964168759</v>
      </c>
      <c r="P26" s="11" t="s">
        <v>122</v>
      </c>
      <c r="Q26" s="37" t="s">
        <v>122</v>
      </c>
      <c r="R26" s="280"/>
      <c r="S26" s="281"/>
      <c r="T26">
        <v>1</v>
      </c>
      <c r="U26">
        <f t="shared" si="0"/>
        <v>1</v>
      </c>
      <c r="V26">
        <f t="shared" si="5"/>
        <v>1</v>
      </c>
      <c r="W26">
        <f t="shared" si="6"/>
        <v>0.1101665964168759</v>
      </c>
      <c r="X26">
        <f t="shared" si="7"/>
        <v>20</v>
      </c>
      <c r="Y26">
        <v>20</v>
      </c>
      <c r="Z26">
        <v>454</v>
      </c>
      <c r="AA26">
        <f t="shared" si="8"/>
        <v>6.2500000000000001E-4</v>
      </c>
      <c r="AB26">
        <f t="shared" si="9"/>
        <v>7.8149429333221332E-4</v>
      </c>
      <c r="AC26">
        <f t="shared" si="10"/>
        <v>4.4750995622262977</v>
      </c>
      <c r="AD26">
        <f t="shared" si="11"/>
        <v>1</v>
      </c>
      <c r="AE26">
        <f t="shared" si="12"/>
        <v>6.2519543466577066E-4</v>
      </c>
      <c r="AF26">
        <f t="shared" si="13"/>
        <v>2.7541649104218973E-5</v>
      </c>
      <c r="AG26">
        <f t="shared" si="14"/>
        <v>0.1101665964168759</v>
      </c>
      <c r="AJ26" s="228"/>
      <c r="AK26" s="64" t="s">
        <v>4</v>
      </c>
      <c r="AL26" s="72">
        <f>G26+(G25+G27)/2</f>
        <v>15.2</v>
      </c>
      <c r="AM26" s="72">
        <f>O26+(O25+O27)/2</f>
        <v>5.3159242109640763</v>
      </c>
      <c r="AN26" s="73">
        <f>AL26/AM26</f>
        <v>2.8593334661638043</v>
      </c>
      <c r="AP26" s="72">
        <f>AL26+AO26+(AO25+AO27)/2</f>
        <v>15.2</v>
      </c>
      <c r="AQ26" s="73">
        <f>AP26/AM26</f>
        <v>2.8593334661638043</v>
      </c>
    </row>
    <row r="27" spans="1:43" x14ac:dyDescent="0.35">
      <c r="A27" s="228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1"/>
        <v>6.189676382751669</v>
      </c>
      <c r="N27" s="16">
        <f t="shared" si="2"/>
        <v>51</v>
      </c>
      <c r="O27" s="68">
        <f t="shared" si="2"/>
        <v>6.189676382751669</v>
      </c>
      <c r="P27" s="17">
        <f t="shared" si="3"/>
        <v>1.6252869096732565</v>
      </c>
      <c r="Q27" s="40">
        <f t="shared" si="4"/>
        <v>1.6252869096732565</v>
      </c>
      <c r="R27" s="280"/>
      <c r="S27" s="281"/>
      <c r="T27">
        <v>0</v>
      </c>
      <c r="U27">
        <f t="shared" si="0"/>
        <v>1</v>
      </c>
      <c r="V27">
        <f t="shared" si="5"/>
        <v>51</v>
      </c>
      <c r="W27">
        <f t="shared" si="6"/>
        <v>6.189676382751669</v>
      </c>
      <c r="X27">
        <f t="shared" si="7"/>
        <v>18.5</v>
      </c>
      <c r="Y27">
        <v>20</v>
      </c>
      <c r="Z27">
        <v>454</v>
      </c>
      <c r="AA27">
        <f t="shared" si="8"/>
        <v>3.7253469685902117E-2</v>
      </c>
      <c r="AB27">
        <f t="shared" si="9"/>
        <v>4.7468126313669895E-2</v>
      </c>
      <c r="AC27">
        <f t="shared" si="10"/>
        <v>7.0233687672270062E-2</v>
      </c>
      <c r="AD27">
        <f t="shared" si="11"/>
        <v>1</v>
      </c>
      <c r="AE27">
        <f t="shared" si="12"/>
        <v>3.7974501050935916E-2</v>
      </c>
      <c r="AF27">
        <f t="shared" si="13"/>
        <v>1.6728855088518025E-3</v>
      </c>
      <c r="AG27">
        <f t="shared" si="14"/>
        <v>6.189676382751669</v>
      </c>
      <c r="AJ27" s="228"/>
      <c r="AK27" s="63" t="s">
        <v>5</v>
      </c>
    </row>
    <row r="28" spans="1:43" x14ac:dyDescent="0.35">
      <c r="A28" s="228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1"/>
        <v>6.2792817446175428</v>
      </c>
      <c r="N28" s="10">
        <f t="shared" si="2"/>
        <v>56</v>
      </c>
      <c r="O28" s="69">
        <f t="shared" si="2"/>
        <v>6.2792817446175428</v>
      </c>
      <c r="P28" s="11">
        <f t="shared" si="3"/>
        <v>1.2262548987549833</v>
      </c>
      <c r="Q28" s="37">
        <f t="shared" si="4"/>
        <v>1.2262548987549833</v>
      </c>
      <c r="R28" s="280"/>
      <c r="S28" s="281"/>
      <c r="T28">
        <v>1</v>
      </c>
      <c r="U28">
        <f t="shared" si="0"/>
        <v>1</v>
      </c>
      <c r="V28">
        <f t="shared" si="5"/>
        <v>56</v>
      </c>
      <c r="W28">
        <f t="shared" si="6"/>
        <v>6.2792817446175428</v>
      </c>
      <c r="X28">
        <f t="shared" si="7"/>
        <v>20</v>
      </c>
      <c r="Y28">
        <v>20</v>
      </c>
      <c r="Z28">
        <v>454</v>
      </c>
      <c r="AA28">
        <f t="shared" si="8"/>
        <v>3.5000000000000003E-2</v>
      </c>
      <c r="AB28">
        <f t="shared" si="9"/>
        <v>4.4543654875880689E-2</v>
      </c>
      <c r="AC28">
        <f t="shared" si="10"/>
        <v>7.5074603043971719E-2</v>
      </c>
      <c r="AD28">
        <f t="shared" si="11"/>
        <v>1</v>
      </c>
      <c r="AE28">
        <f t="shared" si="12"/>
        <v>3.5634923900704552E-2</v>
      </c>
      <c r="AF28">
        <f t="shared" si="13"/>
        <v>1.5698204361543856E-3</v>
      </c>
      <c r="AG28">
        <f t="shared" si="14"/>
        <v>6.2792817446175428</v>
      </c>
      <c r="AJ28" s="228"/>
      <c r="AK28" s="64" t="s">
        <v>6</v>
      </c>
      <c r="AL28" s="72">
        <f>G28+(G27+G29)/2</f>
        <v>17.78</v>
      </c>
      <c r="AM28" s="72">
        <f>O28+(O27+O29)/2</f>
        <v>14.221200811300356</v>
      </c>
      <c r="AN28" s="73">
        <f>AL28/AM28</f>
        <v>1.2502460401144027</v>
      </c>
      <c r="AP28" s="72">
        <f>AL28+AO28+(AO27+AO29)/2</f>
        <v>17.78</v>
      </c>
      <c r="AQ28" s="73">
        <f>AP28/AM28</f>
        <v>1.2502460401144027</v>
      </c>
    </row>
    <row r="29" spans="1:43" x14ac:dyDescent="0.35">
      <c r="A29" s="228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1"/>
        <v>9.6941617506139561</v>
      </c>
      <c r="N29" s="16">
        <f t="shared" si="2"/>
        <v>79</v>
      </c>
      <c r="O29" s="68">
        <f t="shared" si="2"/>
        <v>9.6941617506139561</v>
      </c>
      <c r="P29" s="17">
        <f t="shared" si="3"/>
        <v>1.041864192059756</v>
      </c>
      <c r="Q29" s="40">
        <f t="shared" si="4"/>
        <v>1.041864192059756</v>
      </c>
      <c r="R29" s="280"/>
      <c r="S29" s="281"/>
      <c r="T29">
        <v>0</v>
      </c>
      <c r="U29">
        <f t="shared" si="0"/>
        <v>1</v>
      </c>
      <c r="V29">
        <f t="shared" si="5"/>
        <v>79</v>
      </c>
      <c r="W29">
        <f t="shared" si="6"/>
        <v>9.6941617506139561</v>
      </c>
      <c r="X29">
        <f t="shared" si="7"/>
        <v>18.5</v>
      </c>
      <c r="Y29">
        <v>20</v>
      </c>
      <c r="Z29">
        <v>454</v>
      </c>
      <c r="AA29">
        <f t="shared" si="8"/>
        <v>5.7706355003652302E-2</v>
      </c>
      <c r="AB29">
        <f t="shared" si="9"/>
        <v>7.4343740452343515E-2</v>
      </c>
      <c r="AC29">
        <f t="shared" si="10"/>
        <v>4.3578610501762434E-2</v>
      </c>
      <c r="AD29">
        <f t="shared" si="11"/>
        <v>1</v>
      </c>
      <c r="AE29">
        <f t="shared" si="12"/>
        <v>5.9474992361874812E-2</v>
      </c>
      <c r="AF29">
        <f t="shared" si="13"/>
        <v>2.6200437163821505E-3</v>
      </c>
      <c r="AG29">
        <f t="shared" si="14"/>
        <v>9.6941617506139561</v>
      </c>
      <c r="AJ29" s="228"/>
      <c r="AK29" s="63" t="s">
        <v>7</v>
      </c>
    </row>
    <row r="30" spans="1:43" x14ac:dyDescent="0.35">
      <c r="A30" s="228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24</v>
      </c>
      <c r="K30" s="10" t="s">
        <v>24</v>
      </c>
      <c r="L30" s="10">
        <v>48</v>
      </c>
      <c r="M30" s="32">
        <f t="shared" si="1"/>
        <v>5.3681107518474453</v>
      </c>
      <c r="N30" s="10">
        <f t="shared" si="2"/>
        <v>48</v>
      </c>
      <c r="O30" s="69">
        <f t="shared" si="2"/>
        <v>5.3681107518474453</v>
      </c>
      <c r="P30" s="11">
        <f t="shared" si="3"/>
        <v>1.4343966352314976</v>
      </c>
      <c r="Q30" s="37">
        <f t="shared" si="4"/>
        <v>1.4343966352314976</v>
      </c>
      <c r="R30" s="280"/>
      <c r="S30" s="281"/>
      <c r="T30">
        <v>1</v>
      </c>
      <c r="U30">
        <f t="shared" si="0"/>
        <v>1</v>
      </c>
      <c r="V30">
        <f t="shared" si="5"/>
        <v>48</v>
      </c>
      <c r="W30">
        <f t="shared" si="6"/>
        <v>5.3681107518474453</v>
      </c>
      <c r="X30">
        <f t="shared" si="7"/>
        <v>20</v>
      </c>
      <c r="Y30">
        <v>20</v>
      </c>
      <c r="Z30">
        <v>454</v>
      </c>
      <c r="AA30">
        <f t="shared" si="8"/>
        <v>0.03</v>
      </c>
      <c r="AB30">
        <f t="shared" si="9"/>
        <v>3.8080035645917804E-2</v>
      </c>
      <c r="AC30">
        <f t="shared" si="10"/>
        <v>8.8411678669218938E-2</v>
      </c>
      <c r="AD30">
        <f t="shared" si="11"/>
        <v>1</v>
      </c>
      <c r="AE30">
        <f t="shared" si="12"/>
        <v>3.0464028516734243E-2</v>
      </c>
      <c r="AF30">
        <f t="shared" si="13"/>
        <v>1.3420276879618611E-3</v>
      </c>
      <c r="AG30">
        <f t="shared" si="14"/>
        <v>5.3681107518474453</v>
      </c>
      <c r="AJ30" s="228"/>
      <c r="AK30" s="64" t="s">
        <v>8</v>
      </c>
      <c r="AL30" s="72">
        <f>G30+(G29+G31)/2</f>
        <v>17.8</v>
      </c>
      <c r="AM30" s="72">
        <f>O30+(O29+O31)/2</f>
        <v>13.806648967121852</v>
      </c>
      <c r="AN30" s="73">
        <f>AL30/AM30</f>
        <v>1.28923390769097</v>
      </c>
      <c r="AP30" s="72">
        <f>AL30+AO30+(AO29+AO31)/2</f>
        <v>17.8</v>
      </c>
      <c r="AQ30" s="73">
        <f>AP30/AM30</f>
        <v>1.28923390769097</v>
      </c>
    </row>
    <row r="31" spans="1:43" x14ac:dyDescent="0.35">
      <c r="A31" s="228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1"/>
        <v>7.1829146799348553</v>
      </c>
      <c r="N31" s="16">
        <f t="shared" si="2"/>
        <v>59</v>
      </c>
      <c r="O31" s="68">
        <f t="shared" si="2"/>
        <v>7.1829146799348553</v>
      </c>
      <c r="P31" s="17">
        <f t="shared" si="3"/>
        <v>1.406114432656967</v>
      </c>
      <c r="Q31" s="40">
        <f t="shared" si="4"/>
        <v>1.406114432656967</v>
      </c>
      <c r="R31" s="280"/>
      <c r="S31" s="281"/>
      <c r="T31">
        <v>0</v>
      </c>
      <c r="U31">
        <f t="shared" si="0"/>
        <v>1</v>
      </c>
      <c r="V31">
        <f t="shared" si="5"/>
        <v>59</v>
      </c>
      <c r="W31">
        <f t="shared" si="6"/>
        <v>7.1829146799348553</v>
      </c>
      <c r="X31">
        <f t="shared" si="7"/>
        <v>18.5</v>
      </c>
      <c r="Y31">
        <v>20</v>
      </c>
      <c r="Z31">
        <v>454</v>
      </c>
      <c r="AA31">
        <f t="shared" si="8"/>
        <v>4.3097151205259317E-2</v>
      </c>
      <c r="AB31">
        <f t="shared" si="9"/>
        <v>5.5085190281932844E-2</v>
      </c>
      <c r="AC31">
        <f t="shared" si="10"/>
        <v>6.0037948804144377E-2</v>
      </c>
      <c r="AD31">
        <f t="shared" si="11"/>
        <v>1</v>
      </c>
      <c r="AE31">
        <f t="shared" si="12"/>
        <v>4.4068152225546275E-2</v>
      </c>
      <c r="AF31">
        <f t="shared" si="13"/>
        <v>1.9413282918742854E-3</v>
      </c>
      <c r="AG31">
        <f t="shared" si="14"/>
        <v>7.1829146799348553</v>
      </c>
      <c r="AJ31" s="228"/>
      <c r="AK31" s="63" t="s">
        <v>9</v>
      </c>
    </row>
    <row r="32" spans="1:43" x14ac:dyDescent="0.35">
      <c r="A32" s="228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1"/>
        <v>3.1111656001013244</v>
      </c>
      <c r="N32" s="10">
        <f t="shared" si="2"/>
        <v>28</v>
      </c>
      <c r="O32" s="69">
        <f t="shared" si="2"/>
        <v>3.1111656001013244</v>
      </c>
      <c r="P32" s="11">
        <f t="shared" si="3"/>
        <v>2.4749566528214464</v>
      </c>
      <c r="Q32" s="37">
        <f t="shared" si="4"/>
        <v>2.4749566528214464</v>
      </c>
      <c r="R32" s="282"/>
      <c r="S32" s="283"/>
      <c r="T32">
        <v>1</v>
      </c>
      <c r="U32">
        <f t="shared" si="0"/>
        <v>1</v>
      </c>
      <c r="V32">
        <f t="shared" si="5"/>
        <v>28</v>
      </c>
      <c r="W32">
        <f t="shared" si="6"/>
        <v>3.1111656001013244</v>
      </c>
      <c r="X32">
        <f t="shared" si="7"/>
        <v>20</v>
      </c>
      <c r="Y32">
        <v>20</v>
      </c>
      <c r="Z32">
        <v>454</v>
      </c>
      <c r="AA32">
        <f t="shared" si="8"/>
        <v>1.7500000000000002E-2</v>
      </c>
      <c r="AB32">
        <f t="shared" si="9"/>
        <v>2.2069830975718768E-2</v>
      </c>
      <c r="AC32">
        <f t="shared" si="10"/>
        <v>0.15508753081755364</v>
      </c>
      <c r="AD32">
        <f t="shared" si="11"/>
        <v>1</v>
      </c>
      <c r="AE32">
        <f t="shared" si="12"/>
        <v>1.7655864780575015E-2</v>
      </c>
      <c r="AF32">
        <f t="shared" si="13"/>
        <v>7.7779140002533112E-4</v>
      </c>
      <c r="AG32">
        <f t="shared" si="14"/>
        <v>3.1111656001013244</v>
      </c>
      <c r="AJ32" s="228"/>
      <c r="AK32" s="64" t="s">
        <v>10</v>
      </c>
      <c r="AL32" s="72">
        <f>G32+G31/2</f>
        <v>12.75</v>
      </c>
      <c r="AM32" s="72">
        <f>O32+O31/2</f>
        <v>6.7026229400687516</v>
      </c>
      <c r="AN32" s="73">
        <f>AL32/AM32</f>
        <v>1.9022403787298854</v>
      </c>
      <c r="AO32" s="72"/>
      <c r="AP32" s="72">
        <f>AL32+AO32+AO31/2</f>
        <v>12.75</v>
      </c>
      <c r="AQ32" s="73">
        <f>AP32/AM32</f>
        <v>1.9022403787298854</v>
      </c>
    </row>
    <row r="33" spans="1:43" s="44" customFormat="1" ht="15" thickBot="1" x14ac:dyDescent="0.4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1"/>
        <v>#DIV/0!</v>
      </c>
      <c r="N33" s="57">
        <f t="shared" si="2"/>
        <v>0</v>
      </c>
      <c r="O33" s="70" t="e">
        <f t="shared" si="2"/>
        <v>#DIV/0!</v>
      </c>
      <c r="P33" s="59" t="e">
        <f t="shared" si="3"/>
        <v>#DIV/0!</v>
      </c>
      <c r="Q33" s="60" t="e">
        <f t="shared" si="4"/>
        <v>#DIV/0!</v>
      </c>
      <c r="R33" s="50"/>
      <c r="S33" s="51"/>
      <c r="T33" s="44">
        <v>0</v>
      </c>
      <c r="U33" s="44">
        <f t="shared" si="0"/>
        <v>1</v>
      </c>
      <c r="V33" s="44">
        <f t="shared" si="5"/>
        <v>0</v>
      </c>
      <c r="W33" s="44" t="e">
        <f t="shared" si="6"/>
        <v>#DIV/0!</v>
      </c>
      <c r="X33" s="44">
        <f t="shared" si="7"/>
        <v>-0.5</v>
      </c>
      <c r="Y33" s="44">
        <v>20</v>
      </c>
      <c r="Z33" s="44">
        <v>454</v>
      </c>
      <c r="AA33" s="44" t="e">
        <f t="shared" si="8"/>
        <v>#DIV/0!</v>
      </c>
      <c r="AB33" s="44" t="e">
        <f t="shared" si="9"/>
        <v>#DIV/0!</v>
      </c>
      <c r="AC33" s="44" t="e">
        <f t="shared" si="10"/>
        <v>#DIV/0!</v>
      </c>
      <c r="AD33" s="44" t="e">
        <f t="shared" si="11"/>
        <v>#DIV/0!</v>
      </c>
      <c r="AE33" s="44" t="e">
        <f t="shared" si="12"/>
        <v>#DIV/0!</v>
      </c>
      <c r="AF33" s="44" t="e">
        <f t="shared" si="13"/>
        <v>#DIV/0!</v>
      </c>
      <c r="AG33" s="44" t="e">
        <f t="shared" si="14"/>
        <v>#DIV/0!</v>
      </c>
      <c r="AJ33" s="43"/>
      <c r="AK33" s="65"/>
    </row>
    <row r="34" spans="1:43" x14ac:dyDescent="0.35">
      <c r="A34" s="227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1"/>
        <v>0.55115333430528757</v>
      </c>
      <c r="N34" s="10">
        <f t="shared" si="2"/>
        <v>5</v>
      </c>
      <c r="O34" s="69">
        <f t="shared" si="2"/>
        <v>0.55115333430528757</v>
      </c>
      <c r="P34" s="11">
        <f t="shared" si="3"/>
        <v>8.1284095026784282</v>
      </c>
      <c r="Q34" s="37">
        <f t="shared" si="4"/>
        <v>8.1284095026784282</v>
      </c>
      <c r="R34" s="230"/>
      <c r="S34" s="231"/>
      <c r="T34">
        <v>1</v>
      </c>
      <c r="U34">
        <f t="shared" si="0"/>
        <v>1</v>
      </c>
      <c r="V34">
        <f t="shared" si="5"/>
        <v>5</v>
      </c>
      <c r="W34">
        <f t="shared" si="6"/>
        <v>0.55115333430528757</v>
      </c>
      <c r="X34">
        <f t="shared" si="7"/>
        <v>20</v>
      </c>
      <c r="Y34">
        <v>20</v>
      </c>
      <c r="Z34">
        <v>454</v>
      </c>
      <c r="AA34">
        <f t="shared" si="8"/>
        <v>1.7857142857142857E-3</v>
      </c>
      <c r="AB34">
        <f t="shared" si="9"/>
        <v>2.2341394087017907E-3</v>
      </c>
      <c r="AC34">
        <f t="shared" si="10"/>
        <v>1.563098747762913</v>
      </c>
      <c r="AD34">
        <f t="shared" si="11"/>
        <v>1</v>
      </c>
      <c r="AE34">
        <f t="shared" si="12"/>
        <v>1.7873115269614326E-3</v>
      </c>
      <c r="AF34">
        <f t="shared" si="13"/>
        <v>7.8736190615041085E-5</v>
      </c>
      <c r="AG34">
        <f t="shared" si="14"/>
        <v>0.55115333430528757</v>
      </c>
      <c r="AJ34" s="227" t="s">
        <v>97</v>
      </c>
      <c r="AK34" s="64" t="s">
        <v>2</v>
      </c>
      <c r="AL34" s="72">
        <f>G34+G35/2</f>
        <v>7.0449999999999999</v>
      </c>
      <c r="AM34" s="72">
        <f>O34+O35/2</f>
        <v>0.61069510605039934</v>
      </c>
      <c r="AN34" s="73">
        <f>AL34/AM34</f>
        <v>11.536034807226033</v>
      </c>
      <c r="AP34" s="72">
        <f>AL34+AO34+AO35/2</f>
        <v>7.0449999999999999</v>
      </c>
      <c r="AQ34" s="73">
        <f>AP34/AM34</f>
        <v>11.536034807226033</v>
      </c>
    </row>
    <row r="35" spans="1:43" x14ac:dyDescent="0.35">
      <c r="A35" s="228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1"/>
        <v>0.11908354349022347</v>
      </c>
      <c r="N35" s="16">
        <f t="shared" si="2"/>
        <v>1</v>
      </c>
      <c r="O35" s="68">
        <f t="shared" si="2"/>
        <v>0.11908354349022347</v>
      </c>
      <c r="P35" s="17">
        <f t="shared" si="3"/>
        <v>43.079000251795186</v>
      </c>
      <c r="Q35" s="40">
        <f t="shared" si="4"/>
        <v>43.079000251795186</v>
      </c>
      <c r="R35" s="232"/>
      <c r="S35" s="233"/>
      <c r="T35">
        <v>0</v>
      </c>
      <c r="U35">
        <f t="shared" si="0"/>
        <v>1</v>
      </c>
      <c r="V35">
        <f t="shared" si="5"/>
        <v>1</v>
      </c>
      <c r="W35">
        <f t="shared" si="6"/>
        <v>0.11908354349022347</v>
      </c>
      <c r="X35">
        <f t="shared" si="7"/>
        <v>18.5</v>
      </c>
      <c r="Y35">
        <v>20</v>
      </c>
      <c r="Z35">
        <v>454</v>
      </c>
      <c r="AA35">
        <f t="shared" si="8"/>
        <v>3.652300949598247E-4</v>
      </c>
      <c r="AB35">
        <f t="shared" si="9"/>
        <v>4.5662101980203929E-4</v>
      </c>
      <c r="AC35">
        <f t="shared" si="10"/>
        <v>7.6614997442460462</v>
      </c>
      <c r="AD35">
        <f t="shared" si="11"/>
        <v>1</v>
      </c>
      <c r="AE35">
        <f t="shared" si="12"/>
        <v>3.6529681584163143E-4</v>
      </c>
      <c r="AF35">
        <f t="shared" si="13"/>
        <v>1.6092370741922091E-5</v>
      </c>
      <c r="AG35">
        <f t="shared" si="14"/>
        <v>0.11908354349022347</v>
      </c>
      <c r="AJ35" s="228"/>
      <c r="AK35" s="63" t="s">
        <v>3</v>
      </c>
    </row>
    <row r="36" spans="1:43" x14ac:dyDescent="0.35">
      <c r="A36" s="228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1"/>
        <v>5.5503139201845331</v>
      </c>
      <c r="N36" s="10">
        <f t="shared" si="2"/>
        <v>50</v>
      </c>
      <c r="O36" s="69">
        <f t="shared" si="2"/>
        <v>5.5503139201845331</v>
      </c>
      <c r="P36" s="11">
        <f t="shared" si="3"/>
        <v>0.92247034557457497</v>
      </c>
      <c r="Q36" s="37">
        <f t="shared" si="4"/>
        <v>2.7746178362985261</v>
      </c>
      <c r="R36" s="232"/>
      <c r="S36" s="233"/>
      <c r="T36">
        <v>1</v>
      </c>
      <c r="U36">
        <f t="shared" si="0"/>
        <v>1</v>
      </c>
      <c r="V36">
        <f t="shared" si="5"/>
        <v>50</v>
      </c>
      <c r="W36">
        <f t="shared" si="6"/>
        <v>5.5503139201845331</v>
      </c>
      <c r="X36">
        <f t="shared" si="7"/>
        <v>20</v>
      </c>
      <c r="Y36">
        <v>20</v>
      </c>
      <c r="Z36">
        <v>454</v>
      </c>
      <c r="AA36">
        <f t="shared" si="8"/>
        <v>1.5625E-2</v>
      </c>
      <c r="AB36">
        <f t="shared" si="9"/>
        <v>1.9686269685654512E-2</v>
      </c>
      <c r="AC36">
        <f t="shared" si="10"/>
        <v>0.17428888818893243</v>
      </c>
      <c r="AD36">
        <f t="shared" si="11"/>
        <v>1</v>
      </c>
      <c r="AE36">
        <f t="shared" si="12"/>
        <v>1.5749015748523609E-2</v>
      </c>
      <c r="AF36">
        <f t="shared" si="13"/>
        <v>6.9378924002306652E-4</v>
      </c>
      <c r="AG36">
        <f t="shared" si="14"/>
        <v>5.5503139201845331</v>
      </c>
      <c r="AJ36" s="228"/>
      <c r="AK36" s="64" t="s">
        <v>4</v>
      </c>
      <c r="AL36" s="72">
        <f>G36+(G35+G37)/2</f>
        <v>10.25</v>
      </c>
      <c r="AM36" s="72">
        <f>O36+(O35+O37)/2</f>
        <v>8.9783937360403137</v>
      </c>
      <c r="AN36" s="73">
        <f>AL36/AM36</f>
        <v>1.1416295944847363</v>
      </c>
      <c r="AO36" s="77">
        <v>4</v>
      </c>
      <c r="AP36" s="72">
        <f>AL36+AO36+(AO35+AO37)/2</f>
        <v>14.25</v>
      </c>
      <c r="AQ36" s="73">
        <f>AP36/AM36</f>
        <v>1.5871435825763407</v>
      </c>
    </row>
    <row r="37" spans="1:43" x14ac:dyDescent="0.35">
      <c r="A37" s="228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1"/>
        <v>6.737076088221337</v>
      </c>
      <c r="N37" s="16">
        <f t="shared" si="2"/>
        <v>56</v>
      </c>
      <c r="O37" s="68">
        <f t="shared" si="2"/>
        <v>6.737076088221337</v>
      </c>
      <c r="P37" s="17">
        <f t="shared" si="3"/>
        <v>0.761457928160995</v>
      </c>
      <c r="Q37" s="40">
        <f t="shared" si="4"/>
        <v>0.761457928160995</v>
      </c>
      <c r="R37" s="232"/>
      <c r="S37" s="233"/>
      <c r="T37">
        <v>0</v>
      </c>
      <c r="U37">
        <f t="shared" si="0"/>
        <v>1</v>
      </c>
      <c r="V37">
        <f t="shared" si="5"/>
        <v>56</v>
      </c>
      <c r="W37">
        <f t="shared" si="6"/>
        <v>6.737076088221337</v>
      </c>
      <c r="X37">
        <f t="shared" si="7"/>
        <v>18.5</v>
      </c>
      <c r="Y37">
        <v>20</v>
      </c>
      <c r="Z37">
        <v>454</v>
      </c>
      <c r="AA37">
        <f t="shared" si="8"/>
        <v>2.0452885317750184E-2</v>
      </c>
      <c r="AB37">
        <f t="shared" si="9"/>
        <v>2.5833045135578436E-2</v>
      </c>
      <c r="AC37">
        <f t="shared" si="10"/>
        <v>0.13198538244837585</v>
      </c>
      <c r="AD37">
        <f t="shared" si="11"/>
        <v>1</v>
      </c>
      <c r="AE37">
        <f t="shared" si="12"/>
        <v>2.0666436108462749E-2</v>
      </c>
      <c r="AF37">
        <f t="shared" si="13"/>
        <v>9.1041568759747801E-4</v>
      </c>
      <c r="AG37">
        <f t="shared" si="14"/>
        <v>6.737076088221337</v>
      </c>
      <c r="AJ37" s="228"/>
      <c r="AK37" s="63" t="s">
        <v>5</v>
      </c>
    </row>
    <row r="38" spans="1:43" x14ac:dyDescent="0.35">
      <c r="A38" s="228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1"/>
        <v>11.532297406993779</v>
      </c>
      <c r="N38" s="10">
        <f t="shared" si="2"/>
        <v>103</v>
      </c>
      <c r="O38" s="69">
        <f t="shared" si="2"/>
        <v>11.532297406993779</v>
      </c>
      <c r="P38" s="11">
        <f t="shared" si="3"/>
        <v>1.7793505730745043</v>
      </c>
      <c r="Q38" s="37">
        <f t="shared" si="4"/>
        <v>1.7793505730745043</v>
      </c>
      <c r="R38" s="232"/>
      <c r="S38" s="233"/>
      <c r="T38">
        <v>1</v>
      </c>
      <c r="U38">
        <f t="shared" si="0"/>
        <v>1</v>
      </c>
      <c r="V38">
        <f t="shared" si="5"/>
        <v>103</v>
      </c>
      <c r="W38">
        <f t="shared" si="6"/>
        <v>11.532297406993779</v>
      </c>
      <c r="X38">
        <f t="shared" si="7"/>
        <v>20</v>
      </c>
      <c r="Y38">
        <v>20</v>
      </c>
      <c r="Z38">
        <v>454</v>
      </c>
      <c r="AA38">
        <f t="shared" si="8"/>
        <v>3.2187500000000001E-2</v>
      </c>
      <c r="AB38">
        <f t="shared" si="9"/>
        <v>4.090361736543105E-2</v>
      </c>
      <c r="AC38">
        <f t="shared" si="10"/>
        <v>8.2067004226818369E-2</v>
      </c>
      <c r="AD38">
        <f t="shared" si="11"/>
        <v>1</v>
      </c>
      <c r="AE38">
        <f t="shared" si="12"/>
        <v>3.272289389234484E-2</v>
      </c>
      <c r="AF38">
        <f t="shared" si="13"/>
        <v>1.4415371758742222E-3</v>
      </c>
      <c r="AG38">
        <f t="shared" si="14"/>
        <v>11.532297406993779</v>
      </c>
      <c r="AJ38" s="228"/>
      <c r="AK38" s="64" t="s">
        <v>6</v>
      </c>
      <c r="AL38" s="72">
        <f>G38+(G37+G39)/2</f>
        <v>25.65</v>
      </c>
      <c r="AM38" s="72">
        <f>O38+(O37+O39)/2</f>
        <v>19.612340092323109</v>
      </c>
      <c r="AN38" s="73">
        <f>AL38/AM38</f>
        <v>1.3078500515112024</v>
      </c>
      <c r="AP38" s="72">
        <f>AL38+AO38+(AO37+AO39)/2</f>
        <v>25.65</v>
      </c>
      <c r="AQ38" s="73">
        <f>AP38/AM38</f>
        <v>1.3078500515112024</v>
      </c>
    </row>
    <row r="39" spans="1:43" x14ac:dyDescent="0.35">
      <c r="A39" s="228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1"/>
        <v>9.4230092824373255</v>
      </c>
      <c r="N39" s="16">
        <f t="shared" si="2"/>
        <v>78</v>
      </c>
      <c r="O39" s="68">
        <f t="shared" si="2"/>
        <v>9.4230092824373255</v>
      </c>
      <c r="P39" s="17">
        <f t="shared" si="3"/>
        <v>0.54441207115876789</v>
      </c>
      <c r="Q39" s="40">
        <f t="shared" si="4"/>
        <v>0.54441207115876789</v>
      </c>
      <c r="R39" s="232"/>
      <c r="S39" s="233"/>
      <c r="T39">
        <v>0</v>
      </c>
      <c r="U39">
        <f t="shared" si="0"/>
        <v>1</v>
      </c>
      <c r="V39">
        <f t="shared" si="5"/>
        <v>78</v>
      </c>
      <c r="W39">
        <f t="shared" si="6"/>
        <v>9.4230092824373255</v>
      </c>
      <c r="X39">
        <f t="shared" si="7"/>
        <v>18.5</v>
      </c>
      <c r="Y39">
        <v>20</v>
      </c>
      <c r="Z39">
        <v>454</v>
      </c>
      <c r="AA39">
        <f t="shared" si="8"/>
        <v>2.8487947406866325E-2</v>
      </c>
      <c r="AB39">
        <f t="shared" si="9"/>
        <v>3.6132147079616095E-2</v>
      </c>
      <c r="AC39">
        <f t="shared" si="10"/>
        <v>9.3366648757070972E-2</v>
      </c>
      <c r="AD39">
        <f t="shared" si="11"/>
        <v>1</v>
      </c>
      <c r="AE39">
        <f t="shared" si="12"/>
        <v>2.8905717663692876E-2</v>
      </c>
      <c r="AF39">
        <f t="shared" si="13"/>
        <v>1.2733796327618007E-3</v>
      </c>
      <c r="AG39">
        <f t="shared" si="14"/>
        <v>9.4230092824373255</v>
      </c>
      <c r="AJ39" s="228"/>
      <c r="AK39" s="63" t="s">
        <v>7</v>
      </c>
    </row>
    <row r="40" spans="1:43" x14ac:dyDescent="0.35">
      <c r="A40" s="228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24</v>
      </c>
      <c r="K40" s="10" t="s">
        <v>24</v>
      </c>
      <c r="L40" s="10">
        <v>95</v>
      </c>
      <c r="M40" s="32">
        <f t="shared" si="1"/>
        <v>10.622647730910616</v>
      </c>
      <c r="N40" s="10">
        <f t="shared" si="2"/>
        <v>95</v>
      </c>
      <c r="O40" s="69">
        <f t="shared" si="2"/>
        <v>10.622647730910616</v>
      </c>
      <c r="P40" s="11">
        <f t="shared" si="3"/>
        <v>1.9317217815939889</v>
      </c>
      <c r="Q40" s="37">
        <f t="shared" si="4"/>
        <v>1.9317217815939889</v>
      </c>
      <c r="R40" s="232"/>
      <c r="S40" s="233"/>
      <c r="T40">
        <v>1</v>
      </c>
      <c r="U40">
        <f t="shared" si="0"/>
        <v>1</v>
      </c>
      <c r="V40">
        <f t="shared" si="5"/>
        <v>95</v>
      </c>
      <c r="W40">
        <f t="shared" si="6"/>
        <v>10.622647730910616</v>
      </c>
      <c r="X40">
        <f t="shared" si="7"/>
        <v>20</v>
      </c>
      <c r="Y40">
        <v>20</v>
      </c>
      <c r="Z40">
        <v>454</v>
      </c>
      <c r="AA40">
        <f t="shared" si="8"/>
        <v>2.9687499999999999E-2</v>
      </c>
      <c r="AB40">
        <f t="shared" si="9"/>
        <v>3.7677203670573589E-2</v>
      </c>
      <c r="AC40">
        <f t="shared" si="10"/>
        <v>8.9394367389943746E-2</v>
      </c>
      <c r="AD40">
        <f t="shared" si="11"/>
        <v>1</v>
      </c>
      <c r="AE40">
        <f t="shared" si="12"/>
        <v>3.0141762936458871E-2</v>
      </c>
      <c r="AF40">
        <f t="shared" si="13"/>
        <v>1.327830966363827E-3</v>
      </c>
      <c r="AG40">
        <f t="shared" si="14"/>
        <v>10.622647730910616</v>
      </c>
      <c r="AJ40" s="228"/>
      <c r="AK40" s="64" t="s">
        <v>8</v>
      </c>
      <c r="AL40" s="72">
        <f>G40+(G39+G41)/2</f>
        <v>25.65</v>
      </c>
      <c r="AM40" s="72">
        <f>O40+(O39+O41)/2</f>
        <v>19.128769115806342</v>
      </c>
      <c r="AN40" s="73">
        <f>AL40/AM40</f>
        <v>1.3409122063585932</v>
      </c>
      <c r="AP40" s="72">
        <f>AL40+AO40+(AO39+AO41)/2</f>
        <v>25.65</v>
      </c>
      <c r="AQ40" s="73">
        <f>AP40/AM40</f>
        <v>1.3409122063585932</v>
      </c>
    </row>
    <row r="41" spans="1:43" x14ac:dyDescent="0.35">
      <c r="A41" s="228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1"/>
        <v>7.589233487354127</v>
      </c>
      <c r="N41" s="16">
        <f t="shared" si="2"/>
        <v>63</v>
      </c>
      <c r="O41" s="68">
        <f t="shared" si="2"/>
        <v>7.589233487354127</v>
      </c>
      <c r="P41" s="17">
        <f t="shared" si="3"/>
        <v>0.67595759289104407</v>
      </c>
      <c r="Q41" s="40">
        <f t="shared" si="4"/>
        <v>0.67595759289104407</v>
      </c>
      <c r="R41" s="232"/>
      <c r="S41" s="233"/>
      <c r="T41">
        <v>0</v>
      </c>
      <c r="U41">
        <f t="shared" si="0"/>
        <v>1</v>
      </c>
      <c r="V41">
        <f t="shared" si="5"/>
        <v>63</v>
      </c>
      <c r="W41">
        <f t="shared" si="6"/>
        <v>7.589233487354127</v>
      </c>
      <c r="X41">
        <f t="shared" si="7"/>
        <v>18.5</v>
      </c>
      <c r="Y41">
        <v>20</v>
      </c>
      <c r="Z41">
        <v>454</v>
      </c>
      <c r="AA41">
        <f t="shared" si="8"/>
        <v>2.3009495982468955E-2</v>
      </c>
      <c r="AB41">
        <f t="shared" si="9"/>
        <v>2.9100608135631534E-2</v>
      </c>
      <c r="AC41">
        <f t="shared" si="10"/>
        <v>0.1167724006208829</v>
      </c>
      <c r="AD41">
        <f t="shared" si="11"/>
        <v>1</v>
      </c>
      <c r="AE41">
        <f t="shared" si="12"/>
        <v>2.3280486508505227E-2</v>
      </c>
      <c r="AF41">
        <f t="shared" si="13"/>
        <v>1.0255720928856928E-3</v>
      </c>
      <c r="AG41">
        <f t="shared" si="14"/>
        <v>7.589233487354127</v>
      </c>
      <c r="AJ41" s="228"/>
      <c r="AK41" s="63" t="s">
        <v>9</v>
      </c>
    </row>
    <row r="42" spans="1:43" ht="15" thickBot="1" x14ac:dyDescent="0.4">
      <c r="A42" s="228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1"/>
        <v>9.1496081272571406</v>
      </c>
      <c r="N42" s="14">
        <f t="shared" si="2"/>
        <v>82</v>
      </c>
      <c r="O42" s="71">
        <f t="shared" si="2"/>
        <v>9.1496081272571406</v>
      </c>
      <c r="P42" s="15">
        <f t="shared" si="3"/>
        <v>2.2427190011416873</v>
      </c>
      <c r="Q42" s="38">
        <f t="shared" si="4"/>
        <v>2.2427190011416873</v>
      </c>
      <c r="R42" s="234"/>
      <c r="S42" s="235"/>
      <c r="T42">
        <v>1</v>
      </c>
      <c r="U42">
        <f t="shared" si="0"/>
        <v>1</v>
      </c>
      <c r="V42">
        <f t="shared" si="5"/>
        <v>82</v>
      </c>
      <c r="W42">
        <f t="shared" si="6"/>
        <v>9.1496081272571406</v>
      </c>
      <c r="X42">
        <f t="shared" si="7"/>
        <v>20</v>
      </c>
      <c r="Y42">
        <v>20</v>
      </c>
      <c r="Z42">
        <v>454</v>
      </c>
      <c r="AA42">
        <f t="shared" si="8"/>
        <v>2.5624999999999998E-2</v>
      </c>
      <c r="AB42">
        <f t="shared" si="9"/>
        <v>3.2452516326365172E-2</v>
      </c>
      <c r="AC42">
        <f t="shared" si="10"/>
        <v>0.10434988026202822</v>
      </c>
      <c r="AD42">
        <f t="shared" si="11"/>
        <v>1</v>
      </c>
      <c r="AE42">
        <f t="shared" si="12"/>
        <v>2.5962013061092137E-2</v>
      </c>
      <c r="AF42">
        <f t="shared" si="13"/>
        <v>1.1437010159071426E-3</v>
      </c>
      <c r="AG42">
        <f t="shared" si="14"/>
        <v>9.1496081272571406</v>
      </c>
      <c r="AJ42" s="228"/>
      <c r="AK42" s="67" t="s">
        <v>10</v>
      </c>
      <c r="AL42" s="72">
        <f>G42+G41/2</f>
        <v>23.085000000000001</v>
      </c>
      <c r="AM42" s="72">
        <f>O42+O41/2</f>
        <v>12.944224870934203</v>
      </c>
      <c r="AN42" s="73">
        <f>AL42/AM42</f>
        <v>1.7834208096798865</v>
      </c>
      <c r="AO42" s="72"/>
      <c r="AP42" s="72">
        <f>AL42+AO42+AO41/2</f>
        <v>23.085000000000001</v>
      </c>
      <c r="AQ42" s="73">
        <f>AP42/AM42</f>
        <v>1.7834208096798865</v>
      </c>
    </row>
  </sheetData>
  <mergeCells count="17">
    <mergeCell ref="AJ4:AJ12"/>
    <mergeCell ref="AJ14:AJ22"/>
    <mergeCell ref="AJ24:AJ32"/>
    <mergeCell ref="AJ34:AJ42"/>
    <mergeCell ref="X2:AF2"/>
    <mergeCell ref="R24:S32"/>
    <mergeCell ref="A34:A42"/>
    <mergeCell ref="R34:S42"/>
    <mergeCell ref="R13:S13"/>
    <mergeCell ref="A14:A22"/>
    <mergeCell ref="R14:S22"/>
    <mergeCell ref="A24:A32"/>
    <mergeCell ref="F2:G2"/>
    <mergeCell ref="H2:I2"/>
    <mergeCell ref="J2:K2"/>
    <mergeCell ref="A4:A12"/>
    <mergeCell ref="R4:S12"/>
  </mergeCells>
  <conditionalFormatting sqref="P4:R4 P5:Q42 R13:R14">
    <cfRule type="cellIs" dxfId="260" priority="58" operator="lessThan">
      <formula>1</formula>
    </cfRule>
  </conditionalFormatting>
  <conditionalFormatting sqref="R23:R24">
    <cfRule type="cellIs" dxfId="259" priority="47" operator="lessThan">
      <formula>1</formula>
    </cfRule>
  </conditionalFormatting>
  <conditionalFormatting sqref="R33:R34">
    <cfRule type="cellIs" dxfId="258" priority="56" operator="lessThan">
      <formula>1</formula>
    </cfRule>
  </conditionalFormatting>
  <conditionalFormatting sqref="AN4">
    <cfRule type="cellIs" dxfId="257" priority="42" operator="lessThan">
      <formula>1</formula>
    </cfRule>
  </conditionalFormatting>
  <conditionalFormatting sqref="AN6">
    <cfRule type="cellIs" dxfId="256" priority="41" operator="lessThan">
      <formula>1</formula>
    </cfRule>
  </conditionalFormatting>
  <conditionalFormatting sqref="AN8">
    <cfRule type="cellIs" dxfId="255" priority="40" operator="lessThan">
      <formula>1</formula>
    </cfRule>
  </conditionalFormatting>
  <conditionalFormatting sqref="AN10">
    <cfRule type="cellIs" dxfId="254" priority="33" operator="lessThan">
      <formula>1</formula>
    </cfRule>
  </conditionalFormatting>
  <conditionalFormatting sqref="AN12">
    <cfRule type="cellIs" dxfId="253" priority="34" operator="lessThan">
      <formula>1</formula>
    </cfRule>
  </conditionalFormatting>
  <conditionalFormatting sqref="AN14">
    <cfRule type="cellIs" dxfId="252" priority="30" operator="lessThan">
      <formula>1</formula>
    </cfRule>
  </conditionalFormatting>
  <conditionalFormatting sqref="AN16">
    <cfRule type="cellIs" dxfId="251" priority="29" operator="lessThan">
      <formula>1</formula>
    </cfRule>
  </conditionalFormatting>
  <conditionalFormatting sqref="AN18">
    <cfRule type="cellIs" dxfId="250" priority="28" operator="lessThan">
      <formula>1</formula>
    </cfRule>
  </conditionalFormatting>
  <conditionalFormatting sqref="AN20">
    <cfRule type="cellIs" dxfId="249" priority="23" operator="lessThan">
      <formula>1</formula>
    </cfRule>
  </conditionalFormatting>
  <conditionalFormatting sqref="AN22">
    <cfRule type="cellIs" dxfId="248" priority="24" operator="lessThan">
      <formula>1</formula>
    </cfRule>
  </conditionalFormatting>
  <conditionalFormatting sqref="AN24">
    <cfRule type="cellIs" dxfId="247" priority="20" operator="lessThan">
      <formula>1</formula>
    </cfRule>
  </conditionalFormatting>
  <conditionalFormatting sqref="AN26">
    <cfRule type="cellIs" dxfId="246" priority="19" operator="lessThan">
      <formula>1</formula>
    </cfRule>
  </conditionalFormatting>
  <conditionalFormatting sqref="AN28">
    <cfRule type="cellIs" dxfId="245" priority="18" operator="lessThan">
      <formula>1</formula>
    </cfRule>
  </conditionalFormatting>
  <conditionalFormatting sqref="AN30">
    <cfRule type="cellIs" dxfId="244" priority="13" operator="lessThan">
      <formula>1</formula>
    </cfRule>
  </conditionalFormatting>
  <conditionalFormatting sqref="AN32">
    <cfRule type="cellIs" dxfId="243" priority="14" operator="lessThan">
      <formula>1</formula>
    </cfRule>
  </conditionalFormatting>
  <conditionalFormatting sqref="AN34">
    <cfRule type="cellIs" dxfId="242" priority="10" operator="lessThan">
      <formula>1</formula>
    </cfRule>
  </conditionalFormatting>
  <conditionalFormatting sqref="AN36">
    <cfRule type="cellIs" dxfId="241" priority="9" operator="lessThan">
      <formula>1</formula>
    </cfRule>
  </conditionalFormatting>
  <conditionalFormatting sqref="AN38">
    <cfRule type="cellIs" dxfId="240" priority="8" operator="lessThan">
      <formula>1</formula>
    </cfRule>
  </conditionalFormatting>
  <conditionalFormatting sqref="AN40">
    <cfRule type="cellIs" dxfId="239" priority="3" operator="lessThan">
      <formula>1</formula>
    </cfRule>
  </conditionalFormatting>
  <conditionalFormatting sqref="AN42">
    <cfRule type="cellIs" dxfId="238" priority="4" operator="lessThan">
      <formula>1</formula>
    </cfRule>
  </conditionalFormatting>
  <conditionalFormatting sqref="AQ4">
    <cfRule type="cellIs" dxfId="237" priority="38" operator="lessThan">
      <formula>1</formula>
    </cfRule>
  </conditionalFormatting>
  <conditionalFormatting sqref="AQ6">
    <cfRule type="cellIs" dxfId="236" priority="37" operator="lessThan">
      <formula>1</formula>
    </cfRule>
  </conditionalFormatting>
  <conditionalFormatting sqref="AQ8">
    <cfRule type="cellIs" dxfId="235" priority="36" operator="lessThan">
      <formula>1</formula>
    </cfRule>
  </conditionalFormatting>
  <conditionalFormatting sqref="AQ10">
    <cfRule type="cellIs" dxfId="234" priority="32" operator="lessThan">
      <formula>1</formula>
    </cfRule>
  </conditionalFormatting>
  <conditionalFormatting sqref="AQ12">
    <cfRule type="cellIs" dxfId="233" priority="31" operator="lessThan">
      <formula>1</formula>
    </cfRule>
  </conditionalFormatting>
  <conditionalFormatting sqref="AQ14">
    <cfRule type="cellIs" dxfId="232" priority="27" operator="lessThan">
      <formula>1</formula>
    </cfRule>
  </conditionalFormatting>
  <conditionalFormatting sqref="AQ16">
    <cfRule type="cellIs" dxfId="231" priority="26" operator="lessThan">
      <formula>1</formula>
    </cfRule>
  </conditionalFormatting>
  <conditionalFormatting sqref="AQ18">
    <cfRule type="cellIs" dxfId="230" priority="25" operator="lessThan">
      <formula>1</formula>
    </cfRule>
  </conditionalFormatting>
  <conditionalFormatting sqref="AQ20">
    <cfRule type="cellIs" dxfId="229" priority="22" operator="lessThan">
      <formula>1</formula>
    </cfRule>
  </conditionalFormatting>
  <conditionalFormatting sqref="AQ22">
    <cfRule type="cellIs" dxfId="228" priority="21" operator="lessThan">
      <formula>1</formula>
    </cfRule>
  </conditionalFormatting>
  <conditionalFormatting sqref="AQ24">
    <cfRule type="cellIs" dxfId="227" priority="17" operator="lessThan">
      <formula>1</formula>
    </cfRule>
  </conditionalFormatting>
  <conditionalFormatting sqref="AQ26">
    <cfRule type="cellIs" dxfId="226" priority="16" operator="lessThan">
      <formula>1</formula>
    </cfRule>
  </conditionalFormatting>
  <conditionalFormatting sqref="AQ28">
    <cfRule type="cellIs" dxfId="225" priority="15" operator="lessThan">
      <formula>1</formula>
    </cfRule>
  </conditionalFormatting>
  <conditionalFormatting sqref="AQ30">
    <cfRule type="cellIs" dxfId="224" priority="12" operator="lessThan">
      <formula>1</formula>
    </cfRule>
  </conditionalFormatting>
  <conditionalFormatting sqref="AQ32">
    <cfRule type="cellIs" dxfId="223" priority="11" operator="lessThan">
      <formula>1</formula>
    </cfRule>
  </conditionalFormatting>
  <conditionalFormatting sqref="AQ34">
    <cfRule type="cellIs" dxfId="222" priority="7" operator="lessThan">
      <formula>1</formula>
    </cfRule>
  </conditionalFormatting>
  <conditionalFormatting sqref="AQ36">
    <cfRule type="cellIs" dxfId="221" priority="6" operator="lessThan">
      <formula>1</formula>
    </cfRule>
  </conditionalFormatting>
  <conditionalFormatting sqref="AQ38">
    <cfRule type="cellIs" dxfId="220" priority="5" operator="lessThan">
      <formula>1</formula>
    </cfRule>
  </conditionalFormatting>
  <conditionalFormatting sqref="AQ40">
    <cfRule type="cellIs" dxfId="219" priority="2" operator="lessThan">
      <formula>1</formula>
    </cfRule>
  </conditionalFormatting>
  <conditionalFormatting sqref="AQ42">
    <cfRule type="cellIs" dxfId="218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FD17-A1E6-4592-995E-BF3598B9C979}">
  <sheetPr codeName="Feuil9">
    <tabColor rgb="FF00B050"/>
    <pageSetUpPr fitToPage="1"/>
  </sheetPr>
  <dimension ref="A1:BK72"/>
  <sheetViews>
    <sheetView zoomScaleNormal="100" workbookViewId="0">
      <pane xSplit="5" topLeftCell="F1" activePane="topRight" state="frozen"/>
      <selection activeCell="P1" sqref="P1:P1048576"/>
      <selection pane="topRight" activeCell="W57" sqref="W57"/>
    </sheetView>
  </sheetViews>
  <sheetFormatPr baseColWidth="10" defaultRowHeight="14.5" outlineLevelCol="1" x14ac:dyDescent="0.35"/>
  <cols>
    <col min="1" max="1" width="8.453125" bestFit="1" customWidth="1"/>
    <col min="2" max="2" width="8" style="6" bestFit="1" customWidth="1"/>
    <col min="3" max="3" width="10.36328125" style="6" customWidth="1"/>
    <col min="4" max="4" width="8.90625" style="6" customWidth="1"/>
    <col min="5" max="5" width="10" style="6" customWidth="1"/>
    <col min="6" max="6" width="14.90625" style="6" hidden="1" customWidth="1" outlineLevel="1"/>
    <col min="7" max="7" width="12.54296875" style="6" hidden="1" customWidth="1" outlineLevel="1"/>
    <col min="8" max="8" width="14.90625" style="6" bestFit="1" customWidth="1" collapsed="1"/>
    <col min="9" max="9" width="12.54296875" style="6" bestFit="1" customWidth="1"/>
    <col min="10" max="10" width="15" style="6" customWidth="1"/>
    <col min="11" max="11" width="12.54296875" style="6" bestFit="1" customWidth="1"/>
    <col min="12" max="12" width="35.08984375" style="6" hidden="1" customWidth="1" outlineLevel="1"/>
    <col min="13" max="13" width="24.36328125" style="6" hidden="1" customWidth="1" outlineLevel="1"/>
    <col min="14" max="14" width="13.90625" style="6" customWidth="1" collapsed="1"/>
    <col min="15" max="15" width="10.08984375" style="6" customWidth="1"/>
    <col min="16" max="16" width="10.6328125" style="6" hidden="1" customWidth="1" outlineLevel="1"/>
    <col min="17" max="17" width="9.453125" style="6" customWidth="1" collapsed="1"/>
    <col min="18" max="18" width="9.453125" customWidth="1"/>
    <col min="19" max="19" width="17.453125" bestFit="1" customWidth="1"/>
    <col min="20" max="20" width="8.453125" bestFit="1" customWidth="1"/>
    <col min="21" max="21" width="8" bestFit="1" customWidth="1"/>
    <col min="22" max="22" width="7.36328125" bestFit="1" customWidth="1"/>
    <col min="23" max="23" width="7.453125" bestFit="1" customWidth="1"/>
    <col min="24" max="25" width="5.90625" bestFit="1" customWidth="1"/>
    <col min="26" max="26" width="5.453125" bestFit="1" customWidth="1"/>
    <col min="27" max="27" width="6" bestFit="1" customWidth="1"/>
    <col min="28" max="28" width="5.54296875" bestFit="1" customWidth="1"/>
    <col min="29" max="30" width="5.453125" bestFit="1" customWidth="1"/>
    <col min="31" max="43" width="11.453125" hidden="1" customWidth="1" outlineLevel="1"/>
    <col min="44" max="44" width="11.54296875" hidden="1" customWidth="1" outlineLevel="1"/>
    <col min="45" max="45" width="5.36328125" customWidth="1" collapsed="1"/>
    <col min="46" max="46" width="6.54296875" customWidth="1"/>
    <col min="47" max="47" width="9.6328125" customWidth="1"/>
    <col min="48" max="49" width="7.36328125" customWidth="1"/>
    <col min="50" max="50" width="7.6328125" customWidth="1"/>
    <col min="51" max="51" width="9.90625" customWidth="1"/>
    <col min="52" max="52" width="9.453125" hidden="1" customWidth="1" outlineLevel="1"/>
    <col min="53" max="53" width="8.453125" hidden="1" customWidth="1" outlineLevel="1"/>
    <col min="54" max="54" width="9.36328125" hidden="1" customWidth="1" outlineLevel="1"/>
    <col min="55" max="55" width="10.54296875" hidden="1" customWidth="1" outlineLevel="1"/>
    <col min="56" max="56" width="7.453125" hidden="1" customWidth="1" outlineLevel="1"/>
    <col min="57" max="57" width="11.54296875" collapsed="1"/>
    <col min="59" max="60" width="8.08984375" customWidth="1"/>
    <col min="62" max="62" width="5.6328125" customWidth="1"/>
    <col min="63" max="63" width="7.08984375" customWidth="1"/>
  </cols>
  <sheetData>
    <row r="1" spans="1:63" ht="15" thickBot="1" x14ac:dyDescent="0.4">
      <c r="U1" s="6"/>
      <c r="Z1" s="181">
        <v>0.96</v>
      </c>
      <c r="AA1" s="19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thickBot="1" x14ac:dyDescent="0.4">
      <c r="C2" s="251" t="s">
        <v>17</v>
      </c>
      <c r="D2" s="253" t="s">
        <v>14</v>
      </c>
      <c r="E2" s="255" t="s">
        <v>15</v>
      </c>
      <c r="F2" s="211" t="s">
        <v>16</v>
      </c>
      <c r="G2" s="212"/>
      <c r="H2" s="211" t="s">
        <v>20</v>
      </c>
      <c r="I2" s="212"/>
      <c r="J2" s="211" t="s">
        <v>21</v>
      </c>
      <c r="K2" s="212"/>
      <c r="L2" s="3"/>
      <c r="M2" s="3"/>
      <c r="N2" s="253" t="s">
        <v>77</v>
      </c>
      <c r="O2" s="253" t="s">
        <v>78</v>
      </c>
      <c r="P2" s="253" t="s">
        <v>25</v>
      </c>
      <c r="Q2" s="266" t="s">
        <v>26</v>
      </c>
      <c r="R2" s="268" t="s">
        <v>27</v>
      </c>
      <c r="S2" s="270" t="s">
        <v>143</v>
      </c>
      <c r="T2" s="52" t="s">
        <v>82</v>
      </c>
      <c r="U2" s="45">
        <v>1.28</v>
      </c>
      <c r="V2" s="112" t="s">
        <v>133</v>
      </c>
      <c r="W2" s="272" t="s">
        <v>132</v>
      </c>
      <c r="X2" s="272"/>
      <c r="Y2" s="113" t="s">
        <v>124</v>
      </c>
      <c r="Z2" s="114"/>
      <c r="AA2" s="288" t="s">
        <v>130</v>
      </c>
      <c r="AB2" s="289"/>
      <c r="AC2" s="113" t="s">
        <v>131</v>
      </c>
      <c r="AD2" s="115"/>
      <c r="AI2" s="243" t="s">
        <v>119</v>
      </c>
      <c r="AJ2" s="243"/>
      <c r="AK2" s="243"/>
      <c r="AL2" s="243"/>
      <c r="AM2" s="243"/>
      <c r="AN2" s="243"/>
      <c r="AO2" s="243"/>
      <c r="AP2" s="243"/>
      <c r="AQ2" s="243"/>
      <c r="AU2" s="242" t="s">
        <v>157</v>
      </c>
      <c r="AV2" s="242" t="s">
        <v>158</v>
      </c>
      <c r="AW2" s="242" t="s">
        <v>159</v>
      </c>
      <c r="AX2" s="242" t="s">
        <v>164</v>
      </c>
      <c r="AY2" s="242" t="s">
        <v>160</v>
      </c>
      <c r="AZ2" s="242" t="s">
        <v>161</v>
      </c>
      <c r="BA2" s="242" t="s">
        <v>162</v>
      </c>
      <c r="BB2" s="242" t="s">
        <v>163</v>
      </c>
      <c r="BC2" s="242" t="s">
        <v>165</v>
      </c>
      <c r="BD2" s="242" t="s">
        <v>162</v>
      </c>
      <c r="BE2" s="242" t="s">
        <v>166</v>
      </c>
      <c r="BF2" s="242" t="s">
        <v>167</v>
      </c>
      <c r="BG2" s="242" t="s">
        <v>162</v>
      </c>
      <c r="BH2" s="242" t="s">
        <v>162</v>
      </c>
      <c r="BI2" s="242" t="s">
        <v>168</v>
      </c>
    </row>
    <row r="3" spans="1:63" ht="15" thickBot="1" x14ac:dyDescent="0.4">
      <c r="C3" s="252"/>
      <c r="D3" s="254"/>
      <c r="E3" s="256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54"/>
      <c r="O3" s="254"/>
      <c r="P3" s="254"/>
      <c r="Q3" s="267"/>
      <c r="R3" s="269"/>
      <c r="S3" s="271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16" t="s">
        <v>139</v>
      </c>
      <c r="AB3" s="116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</row>
    <row r="4" spans="1:63" x14ac:dyDescent="0.35">
      <c r="A4" s="208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AR4</f>
        <v>7.592285038669603</v>
      </c>
      <c r="N4" s="12">
        <f>AG4</f>
        <v>98.56</v>
      </c>
      <c r="O4" s="31">
        <f>AH4</f>
        <v>9.7181248494970927</v>
      </c>
      <c r="P4" s="13">
        <f t="shared" ref="P4:P54" si="0">G4/O4</f>
        <v>1.4280532731289388</v>
      </c>
      <c r="Q4" s="25">
        <f t="shared" ref="Q4:Q54" si="1">I4/O4</f>
        <v>1.4280532731289388</v>
      </c>
      <c r="R4" s="286"/>
      <c r="S4" s="287"/>
      <c r="T4" s="208" t="s">
        <v>89</v>
      </c>
      <c r="U4" s="123" t="s">
        <v>2</v>
      </c>
      <c r="V4" s="62" t="s">
        <v>134</v>
      </c>
      <c r="W4" s="54">
        <f t="shared" ref="W4:W14" si="2">IF(V4=0,G4,IF(V4="A",I4,K4))</f>
        <v>13.878</v>
      </c>
      <c r="X4" s="104">
        <f>W4+W5/2</f>
        <v>13.878</v>
      </c>
      <c r="Y4" s="104">
        <f>O4+O5/2</f>
        <v>14.013044705415199</v>
      </c>
      <c r="Z4" s="105">
        <f>X4/Y4</f>
        <v>0.99036292909541546</v>
      </c>
      <c r="AA4" s="140">
        <v>3</v>
      </c>
      <c r="AB4" s="104">
        <f>AA4*$AB$1+AU4</f>
        <v>9.5668965517241382</v>
      </c>
      <c r="AC4" s="104">
        <f>X4+AB4+AB5/2</f>
        <v>23.444896551724138</v>
      </c>
      <c r="AD4" s="106">
        <f>AC4/Y4</f>
        <v>1.6730765543525381</v>
      </c>
      <c r="AE4">
        <v>1</v>
      </c>
      <c r="AF4">
        <f t="shared" ref="AF4:AF35" si="3">IF(AE4=0,U$3,U$2)</f>
        <v>1.28</v>
      </c>
      <c r="AG4">
        <f t="shared" ref="AG4:AG54" si="4">L4*AF4</f>
        <v>98.56</v>
      </c>
      <c r="AH4">
        <f t="shared" ref="AH4:AH54" si="5">M4*AF4</f>
        <v>9.7181248494970927</v>
      </c>
      <c r="AI4">
        <f>D4-E4-0.5</f>
        <v>22.5</v>
      </c>
      <c r="AJ4">
        <v>20</v>
      </c>
      <c r="AK4">
        <v>454</v>
      </c>
      <c r="AL4">
        <f>L4*10/(C4*AI4*AI4*AJ4)</f>
        <v>1.4214837890850355E-2</v>
      </c>
      <c r="AM4">
        <f>1.25*(1-SQRT(1-2*AL4))</f>
        <v>1.7896663590633438E-2</v>
      </c>
      <c r="AN4">
        <f>(1-AM4)/AM4*0.0035</f>
        <v>0.1920671783332728</v>
      </c>
      <c r="AO4">
        <f>MIN(AN4/(AK4/200000),1)</f>
        <v>1</v>
      </c>
      <c r="AP4">
        <f>0.8*AM4/AO4</f>
        <v>1.4317330872506751E-2</v>
      </c>
      <c r="AQ4">
        <f>AP4*(AJ4/AK4)</f>
        <v>6.3071942169633266E-4</v>
      </c>
      <c r="AR4">
        <f>AQ4*(AI4/100)*C4*10000</f>
        <v>7.592285038669603</v>
      </c>
      <c r="AS4" s="72" t="str">
        <f>IF((0.63*Y4-X4)&lt;=0,"",0.63*Y4-X4)</f>
        <v/>
      </c>
      <c r="AT4">
        <v>3</v>
      </c>
      <c r="AU4" s="184">
        <f>'Files A-Middle strip HS'!AB4</f>
        <v>0</v>
      </c>
      <c r="AV4" s="180">
        <f>N4*$AV$1</f>
        <v>57.756160000000001</v>
      </c>
      <c r="AW4" s="180">
        <f>N4*$AW$1</f>
        <v>17.543679999999998</v>
      </c>
      <c r="AX4" s="180">
        <f>AV4+AW4</f>
        <v>75.299840000000003</v>
      </c>
      <c r="AY4" s="180">
        <f>N4+N5/2</f>
        <v>134.31</v>
      </c>
      <c r="AZ4" s="180">
        <f>(AV4+AW4)+(AV5+AW5)/2</f>
        <v>102.61284000000001</v>
      </c>
      <c r="BA4" s="185">
        <f>AY4/AZ4</f>
        <v>1.3089005235602094</v>
      </c>
      <c r="BB4" s="187"/>
      <c r="BC4" s="180">
        <f>BB4+BB5/2</f>
        <v>0</v>
      </c>
      <c r="BD4" s="185">
        <f>BC4/AZ4</f>
        <v>0</v>
      </c>
      <c r="BE4" s="187">
        <v>231.1</v>
      </c>
      <c r="BF4" s="180">
        <f>BE4+BE5/2</f>
        <v>231.1</v>
      </c>
      <c r="BG4" s="185">
        <f>BF4/$AY4</f>
        <v>1.7206462661008115</v>
      </c>
      <c r="BH4" s="185">
        <f>BE4/$AY4</f>
        <v>1.7206462661008115</v>
      </c>
      <c r="BI4" s="188">
        <f>1.15*AY4/2</f>
        <v>77.228249999999989</v>
      </c>
      <c r="BJ4" s="76" t="str">
        <f>IF(BE4&gt;=BI4,"OK","Pbm")</f>
        <v>OK</v>
      </c>
      <c r="BK4" s="190">
        <f>2*(1.15*AY4-BE4)</f>
        <v>-153.28700000000003</v>
      </c>
    </row>
    <row r="5" spans="1:63" x14ac:dyDescent="0.35">
      <c r="A5" s="209"/>
      <c r="B5" s="63" t="s">
        <v>3</v>
      </c>
      <c r="C5" s="34">
        <v>5.35</v>
      </c>
      <c r="D5" s="16">
        <v>25</v>
      </c>
      <c r="E5" s="16">
        <v>6</v>
      </c>
      <c r="F5" s="39" t="s">
        <v>24</v>
      </c>
      <c r="G5" s="34"/>
      <c r="H5" s="39" t="s">
        <v>24</v>
      </c>
      <c r="I5" s="34"/>
      <c r="J5" s="16" t="s">
        <v>24</v>
      </c>
      <c r="K5" s="16" t="s">
        <v>24</v>
      </c>
      <c r="L5" s="16">
        <v>65</v>
      </c>
      <c r="M5" s="34">
        <f t="shared" ref="M5:M54" si="6">AR5</f>
        <v>7.808945192578375</v>
      </c>
      <c r="N5" s="16">
        <f t="shared" ref="N5:O20" si="7">AG5</f>
        <v>71.5</v>
      </c>
      <c r="O5" s="34">
        <f t="shared" si="7"/>
        <v>8.5898397118362126</v>
      </c>
      <c r="P5" s="17">
        <f t="shared" si="0"/>
        <v>0</v>
      </c>
      <c r="Q5" s="40">
        <f t="shared" si="1"/>
        <v>0</v>
      </c>
      <c r="R5" s="248"/>
      <c r="S5" s="218"/>
      <c r="T5" s="209"/>
      <c r="U5" s="119" t="s">
        <v>3</v>
      </c>
      <c r="V5" s="63" t="s">
        <v>134</v>
      </c>
      <c r="W5" s="68">
        <f t="shared" si="2"/>
        <v>0</v>
      </c>
      <c r="X5" s="81"/>
      <c r="Y5" s="81"/>
      <c r="Z5" s="81"/>
      <c r="AA5" s="141">
        <v>0</v>
      </c>
      <c r="AB5" s="79">
        <f t="shared" ref="AB5:AB14" si="8">AA5*$AB$1+AU5</f>
        <v>0</v>
      </c>
      <c r="AC5" s="81"/>
      <c r="AD5" s="107"/>
      <c r="AE5">
        <v>0</v>
      </c>
      <c r="AF5">
        <f t="shared" si="3"/>
        <v>1.1000000000000001</v>
      </c>
      <c r="AG5">
        <f t="shared" si="4"/>
        <v>71.5</v>
      </c>
      <c r="AH5">
        <f t="shared" si="5"/>
        <v>8.5898397118362126</v>
      </c>
      <c r="AI5">
        <f t="shared" ref="AI5:AI54" si="9">D5-E5-0.5</f>
        <v>18.5</v>
      </c>
      <c r="AJ5">
        <v>20</v>
      </c>
      <c r="AK5">
        <v>454</v>
      </c>
      <c r="AL5">
        <f t="shared" ref="AL5:AL54" si="10">L5*10/(C5*AI5*AI5*AJ5)</f>
        <v>1.774949994197279E-2</v>
      </c>
      <c r="AM5">
        <f t="shared" ref="AM5:AM54" si="11">1.25*(1-SQRT(1-2*AL5))</f>
        <v>2.2387352345482336E-2</v>
      </c>
      <c r="AN5">
        <f t="shared" ref="AN5:AN54" si="12">(1-AM5)/AM5*0.0035</f>
        <v>0.15283827287782353</v>
      </c>
      <c r="AO5">
        <f t="shared" ref="AO5:AO54" si="13">MIN(AN5/(AK5/200000),1)</f>
        <v>1</v>
      </c>
      <c r="AP5">
        <f t="shared" ref="AP5:AP54" si="14">0.8*AM5/AO5</f>
        <v>1.7909881876385869E-2</v>
      </c>
      <c r="AQ5">
        <f t="shared" ref="AQ5:AQ54" si="15">AP5*(AJ5/AK5)</f>
        <v>7.8898158045752733E-4</v>
      </c>
      <c r="AR5">
        <f t="shared" ref="AR5:AR54" si="16">AQ5*(AI5/100)*C5*10000</f>
        <v>7.808945192578375</v>
      </c>
      <c r="AS5" s="72"/>
      <c r="AT5">
        <v>0</v>
      </c>
      <c r="AU5" s="79">
        <f>'Files A-Middle strip HS'!AB5</f>
        <v>0</v>
      </c>
      <c r="AV5" s="179">
        <f t="shared" ref="AV5:AV6" si="17">N5*$AV$1</f>
        <v>41.899000000000001</v>
      </c>
      <c r="AW5" s="179">
        <f t="shared" ref="AW5:AW6" si="18">N5*$AW$1</f>
        <v>12.726999999999999</v>
      </c>
      <c r="AX5" s="179">
        <f t="shared" ref="AX5:AX6" si="19">AV5+AW5</f>
        <v>54.625999999999998</v>
      </c>
      <c r="AY5" s="179"/>
      <c r="AZ5" s="179"/>
      <c r="BA5" s="179"/>
      <c r="BB5" s="187"/>
      <c r="BC5" s="179"/>
      <c r="BD5" s="179"/>
      <c r="BE5" s="187">
        <v>0</v>
      </c>
      <c r="BF5" s="179"/>
      <c r="BG5" s="179"/>
      <c r="BH5" s="179"/>
      <c r="BI5" s="189">
        <f>2*MIN(BE4,BE6)</f>
        <v>462.2</v>
      </c>
      <c r="BJ5" s="76" t="str">
        <f>IF(BE5&lt;=BI5,"OK","Pbm")</f>
        <v>OK</v>
      </c>
    </row>
    <row r="6" spans="1:63" x14ac:dyDescent="0.35">
      <c r="A6" s="209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6"/>
        <v>12.320881984842682</v>
      </c>
      <c r="N6" s="10">
        <f t="shared" si="7"/>
        <v>140.80000000000001</v>
      </c>
      <c r="O6" s="32">
        <f t="shared" si="7"/>
        <v>15.770728940598634</v>
      </c>
      <c r="P6" s="11">
        <f t="shared" si="0"/>
        <v>1.3661385013432477</v>
      </c>
      <c r="Q6" s="37">
        <f t="shared" si="1"/>
        <v>1.3661385013432477</v>
      </c>
      <c r="R6" s="248"/>
      <c r="S6" s="218"/>
      <c r="T6" s="209"/>
      <c r="U6" s="120" t="s">
        <v>4</v>
      </c>
      <c r="V6" s="64" t="s">
        <v>134</v>
      </c>
      <c r="W6" s="69">
        <f t="shared" si="2"/>
        <v>21.545000000000002</v>
      </c>
      <c r="X6" s="79">
        <f>W6+(W7+W5)/2</f>
        <v>21.545000000000002</v>
      </c>
      <c r="Y6" s="79">
        <f>O6+(O7+O5)/2</f>
        <v>24.391693965363444</v>
      </c>
      <c r="Z6" s="80">
        <f>X6/Y6</f>
        <v>0.883292485982901</v>
      </c>
      <c r="AA6" s="141">
        <v>3</v>
      </c>
      <c r="AB6" s="79">
        <f t="shared" si="8"/>
        <v>9.5668965517241382</v>
      </c>
      <c r="AC6" s="79">
        <f>X6+AB6+(AB5+AB7)/2</f>
        <v>31.11189655172414</v>
      </c>
      <c r="AD6" s="108">
        <f>AC6/Y6</f>
        <v>1.2755119261459855</v>
      </c>
      <c r="AE6">
        <v>1</v>
      </c>
      <c r="AF6">
        <f t="shared" si="3"/>
        <v>1.28</v>
      </c>
      <c r="AG6">
        <f t="shared" si="4"/>
        <v>140.80000000000001</v>
      </c>
      <c r="AH6">
        <f t="shared" si="5"/>
        <v>15.770728940598634</v>
      </c>
      <c r="AI6">
        <f t="shared" si="9"/>
        <v>20</v>
      </c>
      <c r="AJ6">
        <v>20</v>
      </c>
      <c r="AK6">
        <v>454</v>
      </c>
      <c r="AL6">
        <f t="shared" si="10"/>
        <v>3.2934131736526949E-2</v>
      </c>
      <c r="AM6">
        <f t="shared" si="11"/>
        <v>4.1868865427534263E-2</v>
      </c>
      <c r="AN6">
        <f t="shared" si="12"/>
        <v>8.0094335892806193E-2</v>
      </c>
      <c r="AO6">
        <f t="shared" si="13"/>
        <v>1</v>
      </c>
      <c r="AP6">
        <f t="shared" si="14"/>
        <v>3.349509234202741E-2</v>
      </c>
      <c r="AQ6">
        <f t="shared" si="15"/>
        <v>1.4755547287236745E-3</v>
      </c>
      <c r="AR6">
        <f t="shared" si="16"/>
        <v>12.320881984842682</v>
      </c>
      <c r="AS6" s="72" t="str">
        <f>IF((0.63*Y6-X6)&lt;=0,"",0.63*Y6-X6)</f>
        <v/>
      </c>
      <c r="AT6">
        <v>3</v>
      </c>
      <c r="AU6" s="184">
        <f>'Files A-Middle strip HS'!AB6</f>
        <v>0</v>
      </c>
      <c r="AV6" s="180">
        <f t="shared" si="17"/>
        <v>82.508800000000008</v>
      </c>
      <c r="AW6" s="180">
        <f t="shared" si="18"/>
        <v>25.0624</v>
      </c>
      <c r="AX6" s="180">
        <f t="shared" si="19"/>
        <v>107.5712</v>
      </c>
      <c r="AY6" s="180">
        <f>N6+(N5+N7)/2</f>
        <v>212.3</v>
      </c>
      <c r="AZ6" s="180">
        <f>(AV6+AW6)+(AV7+AW7+AV5+AW5)/2</f>
        <v>162.19720000000001</v>
      </c>
      <c r="BA6" s="185">
        <f>AY6/AZ6</f>
        <v>1.3089005235602094</v>
      </c>
      <c r="BB6" s="187"/>
      <c r="BC6" s="180">
        <f>BB6+(BB5+BB7)/2</f>
        <v>0</v>
      </c>
      <c r="BD6" s="185">
        <f>BC6/AZ6</f>
        <v>0</v>
      </c>
      <c r="BE6" s="187">
        <v>261.8</v>
      </c>
      <c r="BF6" s="180">
        <f>BE6+(BE5+BE7)/2</f>
        <v>261.8</v>
      </c>
      <c r="BG6" s="185">
        <f>BF6/$AY6</f>
        <v>1.233160621761658</v>
      </c>
      <c r="BH6" s="185">
        <f>BE6/$AY6</f>
        <v>1.233160621761658</v>
      </c>
      <c r="BI6" s="188">
        <f>1.1*AY6/3</f>
        <v>77.843333333333348</v>
      </c>
      <c r="BJ6" s="76" t="str">
        <f t="shared" ref="BJ6" si="20">IF(BE6&gt;=BI6,"OK","Pbm")</f>
        <v>OK</v>
      </c>
      <c r="BK6" s="190">
        <f>(1.1*AY6-BE6)</f>
        <v>-28.269999999999982</v>
      </c>
    </row>
    <row r="7" spans="1:63" x14ac:dyDescent="0.35">
      <c r="A7" s="209"/>
      <c r="B7" s="63" t="s">
        <v>5</v>
      </c>
      <c r="C7" s="34">
        <v>3</v>
      </c>
      <c r="D7" s="16">
        <v>22</v>
      </c>
      <c r="E7" s="16">
        <v>3</v>
      </c>
      <c r="F7" s="16" t="s">
        <v>24</v>
      </c>
      <c r="G7" s="34"/>
      <c r="H7" s="16" t="s">
        <v>24</v>
      </c>
      <c r="I7" s="34"/>
      <c r="J7" s="16" t="s">
        <v>24</v>
      </c>
      <c r="K7" s="16" t="s">
        <v>24</v>
      </c>
      <c r="L7" s="16">
        <v>65</v>
      </c>
      <c r="M7" s="34">
        <f t="shared" si="6"/>
        <v>7.8655366706303731</v>
      </c>
      <c r="N7" s="16">
        <f t="shared" si="7"/>
        <v>71.5</v>
      </c>
      <c r="O7" s="34">
        <f t="shared" si="7"/>
        <v>8.6520903376934104</v>
      </c>
      <c r="P7" s="17">
        <f t="shared" si="0"/>
        <v>0</v>
      </c>
      <c r="Q7" s="40">
        <f t="shared" si="1"/>
        <v>0</v>
      </c>
      <c r="R7" s="248"/>
      <c r="S7" s="218"/>
      <c r="T7" s="209"/>
      <c r="U7" s="119" t="s">
        <v>5</v>
      </c>
      <c r="V7" s="63" t="s">
        <v>134</v>
      </c>
      <c r="W7" s="68">
        <f t="shared" si="2"/>
        <v>0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3"/>
        <v>1.1000000000000001</v>
      </c>
      <c r="AG7">
        <f t="shared" si="4"/>
        <v>71.5</v>
      </c>
      <c r="AH7">
        <f t="shared" si="5"/>
        <v>8.6520903376934104</v>
      </c>
      <c r="AI7">
        <f t="shared" si="9"/>
        <v>18.5</v>
      </c>
      <c r="AJ7">
        <v>20</v>
      </c>
      <c r="AK7">
        <v>454</v>
      </c>
      <c r="AL7">
        <f t="shared" si="10"/>
        <v>3.165327489651814E-2</v>
      </c>
      <c r="AM7">
        <f t="shared" si="11"/>
        <v>4.0213441987231868E-2</v>
      </c>
      <c r="AN7">
        <f t="shared" si="12"/>
        <v>8.353557385391884E-2</v>
      </c>
      <c r="AO7">
        <f t="shared" si="13"/>
        <v>1</v>
      </c>
      <c r="AP7">
        <f t="shared" si="14"/>
        <v>3.2170753589785495E-2</v>
      </c>
      <c r="AQ7">
        <f t="shared" si="15"/>
        <v>1.4172138145279955E-3</v>
      </c>
      <c r="AR7">
        <f t="shared" si="16"/>
        <v>7.8655366706303731</v>
      </c>
      <c r="AS7" s="72"/>
      <c r="AT7">
        <v>0</v>
      </c>
      <c r="AU7" s="79">
        <f>'Files A-Middle strip HS'!AB7</f>
        <v>0</v>
      </c>
      <c r="AV7" s="179">
        <f t="shared" ref="AV7:AV12" si="21">N7*$AV$1</f>
        <v>41.899000000000001</v>
      </c>
      <c r="AW7" s="179">
        <f t="shared" ref="AW7:AW12" si="22">N7*$AW$1</f>
        <v>12.726999999999999</v>
      </c>
      <c r="AX7" s="179">
        <f t="shared" ref="AX7:AX12" si="23">AV7+AW7</f>
        <v>54.625999999999998</v>
      </c>
      <c r="AY7" s="179"/>
      <c r="AZ7" s="179"/>
      <c r="BA7" s="179"/>
      <c r="BB7" s="187"/>
      <c r="BC7" s="179"/>
      <c r="BD7" s="179"/>
      <c r="BE7" s="187">
        <v>0</v>
      </c>
      <c r="BF7" s="179"/>
      <c r="BG7" s="179"/>
      <c r="BH7" s="179"/>
      <c r="BI7" s="189">
        <f t="shared" ref="BI7" si="24">2*MIN(BE6,BE8)</f>
        <v>198.6</v>
      </c>
      <c r="BJ7" s="76" t="str">
        <f t="shared" ref="BJ7" si="25">IF(BE7&lt;=BI7,"OK","Pbm")</f>
        <v>OK</v>
      </c>
    </row>
    <row r="8" spans="1:63" x14ac:dyDescent="0.35">
      <c r="A8" s="209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6"/>
        <v>0.11015511235508822</v>
      </c>
      <c r="N8" s="10">
        <f t="shared" si="7"/>
        <v>1.28</v>
      </c>
      <c r="O8" s="32">
        <f t="shared" si="7"/>
        <v>0.14099854381451293</v>
      </c>
      <c r="P8" s="11">
        <f t="shared" si="0"/>
        <v>27.234323817213422</v>
      </c>
      <c r="Q8" s="37">
        <f t="shared" si="1"/>
        <v>27.234323817213422</v>
      </c>
      <c r="R8" s="248"/>
      <c r="S8" s="218"/>
      <c r="T8" s="209"/>
      <c r="U8" s="120" t="s">
        <v>6</v>
      </c>
      <c r="V8" s="64" t="s">
        <v>134</v>
      </c>
      <c r="W8" s="69">
        <f t="shared" si="2"/>
        <v>3.84</v>
      </c>
      <c r="X8" s="79">
        <f>W8+(W9+W7)/2</f>
        <v>3.84</v>
      </c>
      <c r="Y8" s="79">
        <f>O8+(O9+O7)/2</f>
        <v>4.5325436511009727</v>
      </c>
      <c r="Z8" s="80">
        <f>X8/Y8</f>
        <v>0.84720640231832045</v>
      </c>
      <c r="AA8" s="141">
        <v>3</v>
      </c>
      <c r="AB8" s="79">
        <f t="shared" si="8"/>
        <v>9.5668965517241382</v>
      </c>
      <c r="AC8" s="79">
        <f>X8+AB8+(AB7+AB9)/2</f>
        <v>13.406896551724138</v>
      </c>
      <c r="AD8" s="108">
        <f>AC8/Y8</f>
        <v>2.9579189046458603</v>
      </c>
      <c r="AE8">
        <v>1</v>
      </c>
      <c r="AF8">
        <f t="shared" si="3"/>
        <v>1.28</v>
      </c>
      <c r="AG8">
        <f t="shared" si="4"/>
        <v>1.28</v>
      </c>
      <c r="AH8">
        <f t="shared" si="5"/>
        <v>0.14099854381451293</v>
      </c>
      <c r="AI8">
        <f t="shared" si="9"/>
        <v>20</v>
      </c>
      <c r="AJ8">
        <v>20</v>
      </c>
      <c r="AK8">
        <v>454</v>
      </c>
      <c r="AL8">
        <f t="shared" si="10"/>
        <v>4.1666666666666669E-4</v>
      </c>
      <c r="AM8">
        <f t="shared" si="11"/>
        <v>5.2094188551260467E-4</v>
      </c>
      <c r="AN8">
        <f t="shared" si="12"/>
        <v>6.7150997082112429</v>
      </c>
      <c r="AO8">
        <f t="shared" si="13"/>
        <v>1</v>
      </c>
      <c r="AP8">
        <f t="shared" si="14"/>
        <v>4.1675350841008374E-4</v>
      </c>
      <c r="AQ8">
        <f t="shared" si="15"/>
        <v>1.8359185392514703E-5</v>
      </c>
      <c r="AR8">
        <f t="shared" si="16"/>
        <v>0.11015511235508822</v>
      </c>
      <c r="AS8" s="72" t="str">
        <f>IF((0.63*Y8-X8)&lt;=0,"",0.63*Y8-X8)</f>
        <v/>
      </c>
      <c r="AT8">
        <v>3</v>
      </c>
      <c r="AU8" s="184">
        <f>'Files A-Middle strip HS'!AB8</f>
        <v>0</v>
      </c>
      <c r="AV8" s="180">
        <f t="shared" si="21"/>
        <v>0.75007999999999997</v>
      </c>
      <c r="AW8" s="180">
        <f t="shared" si="22"/>
        <v>0.22783999999999999</v>
      </c>
      <c r="AX8" s="180">
        <f t="shared" si="23"/>
        <v>0.9779199999999999</v>
      </c>
      <c r="AY8" s="180">
        <f t="shared" ref="AY8" si="26">N8+(N7+N9)/2</f>
        <v>37.58</v>
      </c>
      <c r="AZ8" s="180">
        <f t="shared" ref="AZ8" si="27">(AV8+AW8)+(AV9+AW9+AV7+AW7)/2</f>
        <v>28.711120000000001</v>
      </c>
      <c r="BA8" s="185">
        <f t="shared" ref="BA8" si="28">AY8/AZ8</f>
        <v>1.3089005235602094</v>
      </c>
      <c r="BB8" s="187"/>
      <c r="BC8" s="180">
        <f t="shared" ref="BC8" si="29">BB8+(BB7+BB9)/2</f>
        <v>0</v>
      </c>
      <c r="BD8" s="185">
        <f t="shared" ref="BD8" si="30">BC8/AZ8</f>
        <v>0</v>
      </c>
      <c r="BE8" s="187">
        <v>99.3</v>
      </c>
      <c r="BF8" s="180">
        <f t="shared" ref="BF8" si="31">BE8+(BE7+BE9)/2</f>
        <v>99.3</v>
      </c>
      <c r="BG8" s="185">
        <f t="shared" ref="BG8" si="32">BF8/$AY8</f>
        <v>2.6423629590207556</v>
      </c>
      <c r="BH8" s="185">
        <f t="shared" ref="BH8" si="33">BE8/$AY8</f>
        <v>2.6423629590207556</v>
      </c>
      <c r="BI8" s="188">
        <f t="shared" ref="BI8" si="34">1.1*AY8/3</f>
        <v>13.779333333333334</v>
      </c>
      <c r="BJ8" s="76" t="str">
        <f t="shared" ref="BJ8" si="35">IF(BE8&gt;=BI8,"OK","Pbm")</f>
        <v>OK</v>
      </c>
      <c r="BK8" s="190">
        <f t="shared" ref="BK8" si="36">(1.1*AY8-BE8)</f>
        <v>-57.961999999999996</v>
      </c>
    </row>
    <row r="9" spans="1:63" x14ac:dyDescent="0.35">
      <c r="A9" s="209"/>
      <c r="B9" s="63" t="s">
        <v>7</v>
      </c>
      <c r="C9" s="34">
        <v>3</v>
      </c>
      <c r="D9" s="16">
        <v>25</v>
      </c>
      <c r="E9" s="16">
        <v>6</v>
      </c>
      <c r="F9" s="16" t="s">
        <v>24</v>
      </c>
      <c r="G9" s="34"/>
      <c r="H9" s="16" t="s">
        <v>24</v>
      </c>
      <c r="I9" s="34"/>
      <c r="J9" s="16" t="s">
        <v>24</v>
      </c>
      <c r="K9" s="16" t="s">
        <v>24</v>
      </c>
      <c r="L9" s="16">
        <v>1</v>
      </c>
      <c r="M9" s="34">
        <f t="shared" si="6"/>
        <v>0.11909079716318971</v>
      </c>
      <c r="N9" s="16">
        <f t="shared" si="7"/>
        <v>1.1000000000000001</v>
      </c>
      <c r="O9" s="34">
        <f t="shared" si="7"/>
        <v>0.1309998768795087</v>
      </c>
      <c r="P9" s="17">
        <f t="shared" si="0"/>
        <v>0</v>
      </c>
      <c r="Q9" s="40">
        <f t="shared" si="1"/>
        <v>0</v>
      </c>
      <c r="R9" s="248"/>
      <c r="S9" s="218"/>
      <c r="T9" s="209"/>
      <c r="U9" s="119" t="s">
        <v>7</v>
      </c>
      <c r="V9" s="63" t="s">
        <v>134</v>
      </c>
      <c r="W9" s="68">
        <f t="shared" si="2"/>
        <v>0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3"/>
        <v>1.1000000000000001</v>
      </c>
      <c r="AG9">
        <f t="shared" si="4"/>
        <v>1.1000000000000001</v>
      </c>
      <c r="AH9">
        <f t="shared" si="5"/>
        <v>0.1309998768795087</v>
      </c>
      <c r="AI9">
        <f t="shared" si="9"/>
        <v>18.5</v>
      </c>
      <c r="AJ9">
        <v>20</v>
      </c>
      <c r="AK9">
        <v>454</v>
      </c>
      <c r="AL9">
        <f t="shared" si="10"/>
        <v>4.8697345994643291E-4</v>
      </c>
      <c r="AM9">
        <f t="shared" si="11"/>
        <v>6.0886511162261403E-4</v>
      </c>
      <c r="AN9">
        <f t="shared" si="12"/>
        <v>5.7448996589533046</v>
      </c>
      <c r="AO9">
        <f t="shared" si="13"/>
        <v>1</v>
      </c>
      <c r="AP9">
        <f t="shared" si="14"/>
        <v>4.8709208929809122E-4</v>
      </c>
      <c r="AQ9">
        <f t="shared" si="15"/>
        <v>2.1457801290664813E-5</v>
      </c>
      <c r="AR9">
        <f t="shared" si="16"/>
        <v>0.11909079716318971</v>
      </c>
      <c r="AS9" s="72"/>
      <c r="AT9">
        <v>0</v>
      </c>
      <c r="AU9" s="79">
        <f>'Files A-Middle strip HS'!AB9</f>
        <v>0</v>
      </c>
      <c r="AV9" s="179">
        <f t="shared" si="21"/>
        <v>0.64460000000000006</v>
      </c>
      <c r="AW9" s="179">
        <f t="shared" si="22"/>
        <v>0.1958</v>
      </c>
      <c r="AX9" s="179">
        <f t="shared" si="23"/>
        <v>0.84040000000000004</v>
      </c>
      <c r="AY9" s="179"/>
      <c r="AZ9" s="179"/>
      <c r="BA9" s="179"/>
      <c r="BB9" s="187"/>
      <c r="BC9" s="179"/>
      <c r="BD9" s="179"/>
      <c r="BE9" s="187">
        <v>0</v>
      </c>
      <c r="BF9" s="179"/>
      <c r="BG9" s="179"/>
      <c r="BH9" s="179"/>
      <c r="BI9" s="189">
        <f t="shared" ref="BI9" si="37">2*MIN(BE8,BE10)</f>
        <v>198.6</v>
      </c>
      <c r="BJ9" s="76" t="str">
        <f t="shared" ref="BJ9" si="38">IF(BE9&lt;=BI9,"OK","Pbm")</f>
        <v>OK</v>
      </c>
    </row>
    <row r="10" spans="1:63" x14ac:dyDescent="0.35">
      <c r="A10" s="209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6"/>
        <v>0.11015511235508822</v>
      </c>
      <c r="N10" s="10">
        <f t="shared" si="7"/>
        <v>1.28</v>
      </c>
      <c r="O10" s="32">
        <f t="shared" si="7"/>
        <v>0.14099854381451293</v>
      </c>
      <c r="P10" s="11">
        <f t="shared" si="0"/>
        <v>27.234323817213422</v>
      </c>
      <c r="Q10" s="37">
        <f t="shared" si="1"/>
        <v>27.234323817213422</v>
      </c>
      <c r="R10" s="248"/>
      <c r="S10" s="218"/>
      <c r="T10" s="209"/>
      <c r="U10" s="120" t="s">
        <v>8</v>
      </c>
      <c r="V10" s="64" t="s">
        <v>134</v>
      </c>
      <c r="W10" s="69">
        <f t="shared" si="2"/>
        <v>3.84</v>
      </c>
      <c r="X10" s="79">
        <f>W10+(W11+W9)/2</f>
        <v>3.84</v>
      </c>
      <c r="Y10" s="79">
        <f>O10+(O11+O9)/2</f>
        <v>3.9923791694675419</v>
      </c>
      <c r="Z10" s="80">
        <f>X10/Y10</f>
        <v>0.96183249060287412</v>
      </c>
      <c r="AA10" s="141">
        <v>3</v>
      </c>
      <c r="AB10" s="79">
        <f t="shared" si="8"/>
        <v>9.5668965517241382</v>
      </c>
      <c r="AC10" s="79">
        <f>X10+AB10+(AB9+AB11)/2</f>
        <v>14.946879889655172</v>
      </c>
      <c r="AD10" s="108">
        <f>AC10/Y10</f>
        <v>3.7438527893252727</v>
      </c>
      <c r="AE10">
        <v>1</v>
      </c>
      <c r="AF10">
        <f t="shared" si="3"/>
        <v>1.28</v>
      </c>
      <c r="AG10">
        <f t="shared" si="4"/>
        <v>1.28</v>
      </c>
      <c r="AH10">
        <f t="shared" si="5"/>
        <v>0.14099854381451293</v>
      </c>
      <c r="AI10">
        <f t="shared" si="9"/>
        <v>20</v>
      </c>
      <c r="AJ10">
        <v>20</v>
      </c>
      <c r="AK10">
        <v>454</v>
      </c>
      <c r="AL10">
        <f t="shared" si="10"/>
        <v>4.1666666666666669E-4</v>
      </c>
      <c r="AM10">
        <f t="shared" si="11"/>
        <v>5.2094188551260467E-4</v>
      </c>
      <c r="AN10">
        <f t="shared" si="12"/>
        <v>6.7150997082112429</v>
      </c>
      <c r="AO10">
        <f t="shared" si="13"/>
        <v>1</v>
      </c>
      <c r="AP10">
        <f t="shared" si="14"/>
        <v>4.1675350841008374E-4</v>
      </c>
      <c r="AQ10">
        <f t="shared" si="15"/>
        <v>1.8359185392514703E-5</v>
      </c>
      <c r="AR10">
        <f t="shared" si="16"/>
        <v>0.11015511235508822</v>
      </c>
      <c r="AS10" s="72" t="str">
        <f>IF((0.63*Y10-X10)&lt;=0,"",0.63*Y10-X10)</f>
        <v/>
      </c>
      <c r="AT10">
        <v>3</v>
      </c>
      <c r="AU10" s="184">
        <f>'Files A-Middle strip HS'!AB10</f>
        <v>0</v>
      </c>
      <c r="AV10" s="180">
        <f t="shared" si="21"/>
        <v>0.75007999999999997</v>
      </c>
      <c r="AW10" s="180">
        <f t="shared" si="22"/>
        <v>0.22783999999999999</v>
      </c>
      <c r="AX10" s="180">
        <f t="shared" si="23"/>
        <v>0.9779199999999999</v>
      </c>
      <c r="AY10" s="180">
        <f t="shared" ref="AY10" si="39">N10+(N9+N11)/2</f>
        <v>33.33</v>
      </c>
      <c r="AZ10" s="180">
        <f t="shared" ref="AZ10" si="40">(AV10+AW10)+(AV11+AW11+AV9+AW9)/2</f>
        <v>25.464119999999998</v>
      </c>
      <c r="BA10" s="185">
        <f t="shared" ref="BA10" si="41">AY10/AZ10</f>
        <v>1.3089005235602096</v>
      </c>
      <c r="BB10" s="187"/>
      <c r="BC10" s="180">
        <f t="shared" ref="BC10" si="42">BB10+(BB9+BB11)/2</f>
        <v>0</v>
      </c>
      <c r="BD10" s="185">
        <f t="shared" ref="BD10" si="43">BC10/AZ10</f>
        <v>0</v>
      </c>
      <c r="BE10" s="187">
        <v>99.3</v>
      </c>
      <c r="BF10" s="180">
        <f t="shared" ref="BF10" si="44">BE10+(BE9+BE11)/2</f>
        <v>122.75</v>
      </c>
      <c r="BG10" s="185">
        <f t="shared" ref="BG10" si="45">BF10/$AY10</f>
        <v>3.6828682868286831</v>
      </c>
      <c r="BH10" s="185">
        <f t="shared" ref="BH10" si="46">BE10/$AY10</f>
        <v>2.9792979297929794</v>
      </c>
      <c r="BI10" s="188">
        <f t="shared" ref="BI10" si="47">1.1*AY10/3</f>
        <v>12.221000000000002</v>
      </c>
      <c r="BJ10" s="76" t="str">
        <f t="shared" ref="BJ10" si="48">IF(BE10&gt;=BI10,"OK","Pbm")</f>
        <v>OK</v>
      </c>
      <c r="BK10" s="190">
        <f t="shared" ref="BK10" si="49">(1.1*AY10-BE10)</f>
        <v>-62.636999999999993</v>
      </c>
    </row>
    <row r="11" spans="1:63" x14ac:dyDescent="0.35">
      <c r="A11" s="209"/>
      <c r="B11" s="63" t="s">
        <v>9</v>
      </c>
      <c r="C11" s="34">
        <v>3</v>
      </c>
      <c r="D11" s="16">
        <v>22</v>
      </c>
      <c r="E11" s="16">
        <v>3</v>
      </c>
      <c r="F11" s="16" t="s">
        <v>24</v>
      </c>
      <c r="G11" s="34"/>
      <c r="H11" s="16" t="s">
        <v>24</v>
      </c>
      <c r="I11" s="34"/>
      <c r="J11" s="16" t="s">
        <v>24</v>
      </c>
      <c r="K11" s="16" t="s">
        <v>24</v>
      </c>
      <c r="L11" s="16">
        <v>57</v>
      </c>
      <c r="M11" s="34">
        <f t="shared" si="6"/>
        <v>6.8834194312968622</v>
      </c>
      <c r="N11" s="16">
        <v>63</v>
      </c>
      <c r="O11" s="34">
        <f t="shared" si="7"/>
        <v>7.5717613744265488</v>
      </c>
      <c r="P11" s="17">
        <f t="shared" si="0"/>
        <v>0</v>
      </c>
      <c r="Q11" s="40">
        <f t="shared" si="1"/>
        <v>0</v>
      </c>
      <c r="R11" s="248"/>
      <c r="S11" s="218"/>
      <c r="T11" s="209"/>
      <c r="U11" s="119" t="s">
        <v>9</v>
      </c>
      <c r="V11" s="63" t="s">
        <v>134</v>
      </c>
      <c r="W11" s="68">
        <f t="shared" si="2"/>
        <v>0</v>
      </c>
      <c r="X11" s="81"/>
      <c r="Y11" s="81"/>
      <c r="Z11" s="81"/>
      <c r="AA11" s="141">
        <v>0</v>
      </c>
      <c r="AB11" s="79">
        <f t="shared" si="8"/>
        <v>3.0799666758620687</v>
      </c>
      <c r="AC11" s="81"/>
      <c r="AD11" s="107"/>
      <c r="AE11">
        <v>0</v>
      </c>
      <c r="AF11">
        <f t="shared" si="3"/>
        <v>1.1000000000000001</v>
      </c>
      <c r="AG11">
        <f t="shared" si="4"/>
        <v>62.7</v>
      </c>
      <c r="AH11">
        <f t="shared" si="5"/>
        <v>7.5717613744265488</v>
      </c>
      <c r="AI11">
        <f t="shared" si="9"/>
        <v>18.5</v>
      </c>
      <c r="AJ11">
        <v>20</v>
      </c>
      <c r="AK11">
        <v>454</v>
      </c>
      <c r="AL11">
        <f t="shared" si="10"/>
        <v>2.7757487216946677E-2</v>
      </c>
      <c r="AM11">
        <f t="shared" si="11"/>
        <v>3.5192257002351068E-2</v>
      </c>
      <c r="AN11">
        <f t="shared" si="12"/>
        <v>9.5953695162722244E-2</v>
      </c>
      <c r="AO11">
        <f t="shared" si="13"/>
        <v>1</v>
      </c>
      <c r="AP11">
        <f t="shared" si="14"/>
        <v>2.8153805601880855E-2</v>
      </c>
      <c r="AQ11">
        <f t="shared" si="15"/>
        <v>1.2402557533868219E-3</v>
      </c>
      <c r="AR11">
        <f t="shared" si="16"/>
        <v>6.8834194312968622</v>
      </c>
      <c r="AS11" s="72"/>
      <c r="AT11">
        <v>0</v>
      </c>
      <c r="AU11" s="79">
        <f>'Files A-Middle strip HS'!AB11</f>
        <v>3.0799666758620687</v>
      </c>
      <c r="AV11" s="179">
        <f t="shared" si="21"/>
        <v>36.917999999999999</v>
      </c>
      <c r="AW11" s="179">
        <f t="shared" si="22"/>
        <v>11.213999999999999</v>
      </c>
      <c r="AX11" s="179">
        <f t="shared" si="23"/>
        <v>48.131999999999998</v>
      </c>
      <c r="AY11" s="179"/>
      <c r="AZ11" s="179"/>
      <c r="BA11" s="179"/>
      <c r="BB11" s="187"/>
      <c r="BC11" s="179"/>
      <c r="BD11" s="179"/>
      <c r="BE11" s="187">
        <v>46.9</v>
      </c>
      <c r="BF11" s="179"/>
      <c r="BG11" s="179"/>
      <c r="BH11" s="179"/>
      <c r="BI11" s="189">
        <f t="shared" ref="BI11" si="50">2*MIN(BE10,BE12)</f>
        <v>198.6</v>
      </c>
      <c r="BJ11" s="76" t="str">
        <f t="shared" ref="BJ11" si="51">IF(BE11&lt;=BI11,"OK","Pbm")</f>
        <v>OK</v>
      </c>
    </row>
    <row r="12" spans="1:63" x14ac:dyDescent="0.35">
      <c r="A12" s="209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v>10.789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6"/>
        <v>11.183213388394392</v>
      </c>
      <c r="N12" s="10">
        <v>100</v>
      </c>
      <c r="O12" s="32">
        <f t="shared" si="7"/>
        <v>14.314513137144823</v>
      </c>
      <c r="P12" s="11">
        <f t="shared" si="0"/>
        <v>0.7537105800688082</v>
      </c>
      <c r="Q12" s="37">
        <f t="shared" si="1"/>
        <v>1.1296227713145452</v>
      </c>
      <c r="R12" s="248"/>
      <c r="S12" s="218"/>
      <c r="T12" s="209"/>
      <c r="U12" s="120" t="s">
        <v>10</v>
      </c>
      <c r="V12" s="64" t="s">
        <v>134</v>
      </c>
      <c r="W12" s="69">
        <f t="shared" si="2"/>
        <v>16.170000000000002</v>
      </c>
      <c r="X12" s="79">
        <f>W12+(W13+W11)/2</f>
        <v>16.170000000000002</v>
      </c>
      <c r="Y12" s="79">
        <f>O12+(O13+O11)/2</f>
        <v>21.397255704273782</v>
      </c>
      <c r="Z12" s="80">
        <f>X12/Y12</f>
        <v>0.75570438674387042</v>
      </c>
      <c r="AA12" s="141">
        <v>3</v>
      </c>
      <c r="AB12" s="79">
        <f t="shared" si="8"/>
        <v>9.5668965517241382</v>
      </c>
      <c r="AC12" s="79">
        <f>X12+AB12+(AB11+AB13)/2</f>
        <v>30.356846565517245</v>
      </c>
      <c r="AD12" s="108">
        <f>AC12/Y12</f>
        <v>1.4187261668071722</v>
      </c>
      <c r="AE12">
        <v>1</v>
      </c>
      <c r="AF12">
        <f t="shared" si="3"/>
        <v>1.28</v>
      </c>
      <c r="AG12">
        <f t="shared" si="4"/>
        <v>128</v>
      </c>
      <c r="AH12">
        <f t="shared" si="5"/>
        <v>14.314513137144823</v>
      </c>
      <c r="AI12">
        <f t="shared" si="9"/>
        <v>20</v>
      </c>
      <c r="AJ12">
        <v>20</v>
      </c>
      <c r="AK12">
        <v>454</v>
      </c>
      <c r="AL12">
        <f t="shared" si="10"/>
        <v>2.9940119760479042E-2</v>
      </c>
      <c r="AM12">
        <f t="shared" si="11"/>
        <v>3.8002835915651595E-2</v>
      </c>
      <c r="AN12">
        <f t="shared" si="12"/>
        <v>8.8598389914067266E-2</v>
      </c>
      <c r="AO12">
        <f t="shared" si="13"/>
        <v>1</v>
      </c>
      <c r="AP12">
        <f t="shared" si="14"/>
        <v>3.0402268732521276E-2</v>
      </c>
      <c r="AQ12">
        <f t="shared" si="15"/>
        <v>1.3393069926220828E-3</v>
      </c>
      <c r="AR12">
        <f t="shared" si="16"/>
        <v>11.183213388394392</v>
      </c>
      <c r="AS12" s="72" t="str">
        <f>IF((0.63*Y12-X12)&lt;=0,"",0.63*Y12-X12)</f>
        <v/>
      </c>
      <c r="AT12">
        <v>3</v>
      </c>
      <c r="AU12" s="184">
        <f>'Files A-Middle strip HS'!AB12</f>
        <v>0</v>
      </c>
      <c r="AV12" s="180">
        <f t="shared" si="21"/>
        <v>58.599999999999994</v>
      </c>
      <c r="AW12" s="180">
        <f t="shared" si="22"/>
        <v>17.8</v>
      </c>
      <c r="AX12" s="180">
        <f t="shared" si="23"/>
        <v>76.399999999999991</v>
      </c>
      <c r="AY12" s="180">
        <f t="shared" ref="AY12" si="52">N12+(N11+N13)/2</f>
        <v>156.5</v>
      </c>
      <c r="AZ12" s="180">
        <f t="shared" ref="AZ12" si="53">(AV12+AW12)+(AV13+AW13+AV11+AW11)/2</f>
        <v>119.56599999999999</v>
      </c>
      <c r="BA12" s="185">
        <f t="shared" ref="BA12" si="54">AY12/AZ12</f>
        <v>1.3089005235602096</v>
      </c>
      <c r="BB12" s="187"/>
      <c r="BC12" s="180">
        <f t="shared" ref="BC12" si="55">BB12+(BB11+BB13)/2</f>
        <v>0</v>
      </c>
      <c r="BD12" s="185">
        <f t="shared" ref="BD12" si="56">BC12/AZ12</f>
        <v>0</v>
      </c>
      <c r="BE12" s="187">
        <v>180.6</v>
      </c>
      <c r="BF12" s="180">
        <f t="shared" ref="BF12" si="57">BE12+(BE11+BE13)/2</f>
        <v>259.10000000000002</v>
      </c>
      <c r="BG12" s="185">
        <f t="shared" ref="BG12" si="58">BF12/$AY12</f>
        <v>1.6555910543130992</v>
      </c>
      <c r="BH12" s="185">
        <f t="shared" ref="BH12" si="59">BE12/$AY12</f>
        <v>1.1539936102236421</v>
      </c>
      <c r="BI12" s="188">
        <f t="shared" ref="BI12" si="60">1.1*AY12/3</f>
        <v>57.383333333333333</v>
      </c>
      <c r="BJ12" s="76" t="str">
        <f t="shared" ref="BJ12" si="61">IF(BE12&gt;=BI12,"OK","Pbm")</f>
        <v>OK</v>
      </c>
      <c r="BK12" s="190">
        <f t="shared" ref="BK12" si="62">(1.1*AY12-BE12)</f>
        <v>-8.4499999999999886</v>
      </c>
    </row>
    <row r="13" spans="1:63" x14ac:dyDescent="0.35">
      <c r="A13" s="209"/>
      <c r="B13" s="63" t="s">
        <v>11</v>
      </c>
      <c r="C13" s="34">
        <v>5.35</v>
      </c>
      <c r="D13" s="16">
        <v>25</v>
      </c>
      <c r="E13" s="16">
        <v>6</v>
      </c>
      <c r="F13" s="39" t="s">
        <v>24</v>
      </c>
      <c r="G13" s="34"/>
      <c r="H13" s="39" t="s">
        <v>24</v>
      </c>
      <c r="I13" s="34"/>
      <c r="J13" s="16" t="s">
        <v>24</v>
      </c>
      <c r="K13" s="16" t="s">
        <v>24</v>
      </c>
      <c r="L13" s="16">
        <v>50</v>
      </c>
      <c r="M13" s="34">
        <f t="shared" si="6"/>
        <v>5.9942943271194231</v>
      </c>
      <c r="N13" s="16">
        <v>50</v>
      </c>
      <c r="O13" s="34">
        <f t="shared" si="7"/>
        <v>6.5937237598313656</v>
      </c>
      <c r="P13" s="17">
        <f t="shared" si="0"/>
        <v>0</v>
      </c>
      <c r="Q13" s="40">
        <f t="shared" si="1"/>
        <v>0</v>
      </c>
      <c r="R13" s="248"/>
      <c r="S13" s="218"/>
      <c r="T13" s="209"/>
      <c r="U13" s="119" t="s">
        <v>11</v>
      </c>
      <c r="V13" s="63" t="s">
        <v>134</v>
      </c>
      <c r="W13" s="68">
        <f t="shared" si="2"/>
        <v>0</v>
      </c>
      <c r="X13" s="81"/>
      <c r="Y13" s="81"/>
      <c r="Z13" s="81"/>
      <c r="AA13" s="141">
        <v>0</v>
      </c>
      <c r="AB13" s="79">
        <f t="shared" si="8"/>
        <v>6.1599333517241375</v>
      </c>
      <c r="AC13" s="81"/>
      <c r="AD13" s="107"/>
      <c r="AE13">
        <v>0</v>
      </c>
      <c r="AF13">
        <f t="shared" si="3"/>
        <v>1.1000000000000001</v>
      </c>
      <c r="AG13">
        <f t="shared" si="4"/>
        <v>55.000000000000007</v>
      </c>
      <c r="AH13">
        <f t="shared" si="5"/>
        <v>6.5937237598313656</v>
      </c>
      <c r="AI13">
        <f t="shared" si="9"/>
        <v>18.5</v>
      </c>
      <c r="AJ13">
        <v>20</v>
      </c>
      <c r="AK13">
        <v>454</v>
      </c>
      <c r="AL13">
        <f t="shared" si="10"/>
        <v>1.3653461493825222E-2</v>
      </c>
      <c r="AM13">
        <f t="shared" si="11"/>
        <v>1.7184955951706354E-2</v>
      </c>
      <c r="AN13">
        <f t="shared" si="12"/>
        <v>0.20016650981450279</v>
      </c>
      <c r="AO13">
        <f t="shared" si="13"/>
        <v>1</v>
      </c>
      <c r="AP13">
        <f t="shared" si="14"/>
        <v>1.3747964761365083E-2</v>
      </c>
      <c r="AQ13">
        <f t="shared" si="15"/>
        <v>6.0563721415705213E-4</v>
      </c>
      <c r="AR13">
        <f t="shared" si="16"/>
        <v>5.9942943271194231</v>
      </c>
      <c r="AS13" s="72"/>
      <c r="AT13">
        <v>0</v>
      </c>
      <c r="AU13" s="79">
        <f>'Files A-Middle strip HS'!AB13</f>
        <v>6.1599333517241375</v>
      </c>
      <c r="AV13" s="179">
        <f t="shared" ref="AV13:AV14" si="63">N13*$AV$1</f>
        <v>29.299999999999997</v>
      </c>
      <c r="AW13" s="179">
        <f t="shared" ref="AW13:AW14" si="64">N13*$AW$1</f>
        <v>8.9</v>
      </c>
      <c r="AX13" s="179">
        <f t="shared" ref="AX13:AX14" si="65">AV13+AW13</f>
        <v>38.199999999999996</v>
      </c>
      <c r="AY13" s="179"/>
      <c r="AZ13" s="179"/>
      <c r="BA13" s="179"/>
      <c r="BB13" s="187"/>
      <c r="BC13" s="179"/>
      <c r="BD13" s="179"/>
      <c r="BE13" s="187">
        <v>110.1</v>
      </c>
      <c r="BF13" s="179"/>
      <c r="BG13" s="179"/>
      <c r="BH13" s="179"/>
      <c r="BI13" s="189">
        <f t="shared" ref="BI13" si="66">2*MIN(BE12,BE14)</f>
        <v>280</v>
      </c>
      <c r="BJ13" s="76" t="str">
        <f t="shared" ref="BJ13" si="67">IF(BE13&lt;=BI13,"OK","Pbm")</f>
        <v>OK</v>
      </c>
    </row>
    <row r="14" spans="1:63" ht="15" thickBot="1" x14ac:dyDescent="0.4">
      <c r="A14" s="210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v>13.878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6"/>
        <v>8.4869055203392314</v>
      </c>
      <c r="N14" s="10">
        <v>85</v>
      </c>
      <c r="O14" s="32">
        <f t="shared" si="7"/>
        <v>10.863239066034216</v>
      </c>
      <c r="P14" s="11">
        <f t="shared" si="0"/>
        <v>1.2775195239320427</v>
      </c>
      <c r="Q14" s="37">
        <f t="shared" si="1"/>
        <v>1.2775195239320427</v>
      </c>
      <c r="R14" s="248"/>
      <c r="S14" s="218"/>
      <c r="T14" s="210"/>
      <c r="U14" s="120" t="s">
        <v>12</v>
      </c>
      <c r="V14" s="64" t="s">
        <v>134</v>
      </c>
      <c r="W14" s="69">
        <f t="shared" si="2"/>
        <v>13.878</v>
      </c>
      <c r="X14" s="79">
        <f>W14+W13/2</f>
        <v>13.878</v>
      </c>
      <c r="Y14" s="79">
        <f>O14+O13/2</f>
        <v>14.1601009459499</v>
      </c>
      <c r="Z14" s="80">
        <f>X14/Y14</f>
        <v>0.98007775883613413</v>
      </c>
      <c r="AA14" s="141">
        <v>0</v>
      </c>
      <c r="AB14" s="79">
        <f t="shared" si="8"/>
        <v>0</v>
      </c>
      <c r="AC14" s="79">
        <f>X14+AB14+AB13/2</f>
        <v>16.957966675862068</v>
      </c>
      <c r="AD14" s="108">
        <f>AC14/Y14</f>
        <v>1.1975879791105881</v>
      </c>
      <c r="AE14">
        <v>1</v>
      </c>
      <c r="AF14">
        <f t="shared" si="3"/>
        <v>1.28</v>
      </c>
      <c r="AG14">
        <f t="shared" si="4"/>
        <v>110.08</v>
      </c>
      <c r="AH14">
        <f t="shared" si="5"/>
        <v>10.863239066034216</v>
      </c>
      <c r="AI14">
        <f t="shared" si="9"/>
        <v>22.5</v>
      </c>
      <c r="AJ14">
        <v>20</v>
      </c>
      <c r="AK14">
        <v>454</v>
      </c>
      <c r="AL14">
        <f t="shared" si="10"/>
        <v>1.5876312449521174E-2</v>
      </c>
      <c r="AM14">
        <f t="shared" si="11"/>
        <v>2.0005478225514073E-2</v>
      </c>
      <c r="AN14">
        <f t="shared" si="12"/>
        <v>0.17145207865294917</v>
      </c>
      <c r="AO14">
        <f t="shared" si="13"/>
        <v>1</v>
      </c>
      <c r="AP14">
        <f t="shared" si="14"/>
        <v>1.6004382580411258E-2</v>
      </c>
      <c r="AQ14">
        <f t="shared" si="15"/>
        <v>7.0503888019432862E-4</v>
      </c>
      <c r="AR14">
        <f t="shared" si="16"/>
        <v>8.4869055203392314</v>
      </c>
      <c r="AS14" s="72" t="str">
        <f>IF((0.63*Y14-X14)&lt;=0,"",0.63*Y14-X14)</f>
        <v/>
      </c>
      <c r="AT14">
        <v>0</v>
      </c>
      <c r="AU14" s="184">
        <f>'Files A-Middle strip HS'!AB14</f>
        <v>0</v>
      </c>
      <c r="AV14" s="180">
        <f t="shared" si="63"/>
        <v>49.809999999999995</v>
      </c>
      <c r="AW14" s="180">
        <f t="shared" si="64"/>
        <v>15.129999999999999</v>
      </c>
      <c r="AX14" s="180">
        <f t="shared" si="65"/>
        <v>64.94</v>
      </c>
      <c r="AY14" s="180">
        <f>N14+N13/2</f>
        <v>110</v>
      </c>
      <c r="AZ14" s="180">
        <f>(AV14+AW14)+(AV13+AW13)/2</f>
        <v>84.039999999999992</v>
      </c>
      <c r="BA14" s="185">
        <f t="shared" ref="BA14" si="68">AY14/AZ14</f>
        <v>1.3089005235602096</v>
      </c>
      <c r="BB14" s="187"/>
      <c r="BC14" s="180">
        <f>BB14+BB13/2</f>
        <v>0</v>
      </c>
      <c r="BD14" s="185">
        <f>BC14/$AZ14</f>
        <v>0</v>
      </c>
      <c r="BE14" s="187">
        <v>140</v>
      </c>
      <c r="BF14" s="180">
        <f>BE14+BE13/2</f>
        <v>195.05</v>
      </c>
      <c r="BG14" s="185">
        <f>BF14/$AY14</f>
        <v>1.7731818181818182</v>
      </c>
      <c r="BH14" s="185">
        <f>BE14/$AY14</f>
        <v>1.2727272727272727</v>
      </c>
      <c r="BI14" s="188">
        <f>1.15*AY14/2</f>
        <v>63.249999999999993</v>
      </c>
      <c r="BJ14" s="76" t="str">
        <f t="shared" ref="BJ14" si="69">IF(BE14&gt;=BI14,"OK","Pbm")</f>
        <v>OK</v>
      </c>
      <c r="BK14" s="190">
        <f>2*(1.15*AY14-BE14)</f>
        <v>-27.000000000000028</v>
      </c>
    </row>
    <row r="15" spans="1:63" s="44" customFormat="1" ht="15" thickBot="1" x14ac:dyDescent="0.4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6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61"/>
      <c r="S15" s="224"/>
      <c r="T15" s="43"/>
      <c r="U15" s="121"/>
      <c r="V15" s="65"/>
      <c r="W15" s="65"/>
      <c r="X15" s="65"/>
      <c r="Y15" s="65"/>
      <c r="Z15" s="65"/>
      <c r="AA15" s="146"/>
      <c r="AB15" s="65"/>
      <c r="AC15" s="65"/>
      <c r="AD15" s="118"/>
      <c r="AF15" s="44">
        <f t="shared" si="3"/>
        <v>1.1000000000000001</v>
      </c>
      <c r="AG15" s="44">
        <f t="shared" si="4"/>
        <v>0</v>
      </c>
      <c r="AH15" s="44" t="e">
        <f t="shared" si="5"/>
        <v>#DIV/0!</v>
      </c>
      <c r="AI15" s="44">
        <f t="shared" si="9"/>
        <v>-0.5</v>
      </c>
      <c r="AJ15" s="44">
        <v>20</v>
      </c>
      <c r="AK15" s="44">
        <v>454</v>
      </c>
      <c r="AL15" s="44" t="e">
        <f t="shared" si="10"/>
        <v>#DIV/0!</v>
      </c>
      <c r="AM15" s="44" t="e">
        <f t="shared" si="11"/>
        <v>#DIV/0!</v>
      </c>
      <c r="AN15" s="44" t="e">
        <f t="shared" si="12"/>
        <v>#DIV/0!</v>
      </c>
      <c r="AO15" s="44" t="e">
        <f t="shared" si="13"/>
        <v>#DIV/0!</v>
      </c>
      <c r="AP15" s="44" t="e">
        <f t="shared" si="14"/>
        <v>#DIV/0!</v>
      </c>
      <c r="AQ15" s="44" t="e">
        <f t="shared" si="15"/>
        <v>#DIV/0!</v>
      </c>
      <c r="AR15" s="44" t="e">
        <f t="shared" si="16"/>
        <v>#DIV/0!</v>
      </c>
      <c r="AS15" s="194"/>
    </row>
    <row r="16" spans="1:63" x14ac:dyDescent="0.35">
      <c r="A16" s="208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6"/>
        <v>6.8979551306993701</v>
      </c>
      <c r="N16" s="10">
        <v>70</v>
      </c>
      <c r="O16" s="32">
        <f t="shared" si="7"/>
        <v>8.8293825672951947</v>
      </c>
      <c r="P16" s="11">
        <f t="shared" si="0"/>
        <v>1.5426899781705434</v>
      </c>
      <c r="Q16" s="37">
        <f t="shared" si="1"/>
        <v>1.5426899781705434</v>
      </c>
      <c r="R16" s="248"/>
      <c r="S16" s="218"/>
      <c r="T16" s="208" t="s">
        <v>90</v>
      </c>
      <c r="U16" s="120" t="s">
        <v>2</v>
      </c>
      <c r="V16" s="64" t="s">
        <v>134</v>
      </c>
      <c r="W16" s="69">
        <f t="shared" ref="W16:W26" si="70">IF(V16=0,G16,IF(V16="A",I16,K16))</f>
        <v>13.621</v>
      </c>
      <c r="X16" s="79">
        <f>W16+W17/2</f>
        <v>13.621</v>
      </c>
      <c r="Y16" s="79">
        <f>O16+O17/2</f>
        <v>14.060204610127322</v>
      </c>
      <c r="Z16" s="80">
        <f>X16/Y16</f>
        <v>0.96876257335466021</v>
      </c>
      <c r="AA16" s="141">
        <v>3</v>
      </c>
      <c r="AB16" s="79">
        <f t="shared" ref="AB16:AB26" si="71">AA16*$AB$1+AU16</f>
        <v>9.5668965517241382</v>
      </c>
      <c r="AC16" s="79">
        <f>X16+AB16+AB17/2</f>
        <v>23.187896551724137</v>
      </c>
      <c r="AD16" s="108">
        <f>AC16/Y16</f>
        <v>1.6491862810461733</v>
      </c>
      <c r="AE16">
        <v>1</v>
      </c>
      <c r="AF16">
        <f t="shared" si="3"/>
        <v>1.28</v>
      </c>
      <c r="AG16">
        <f t="shared" si="4"/>
        <v>89.600000000000009</v>
      </c>
      <c r="AH16">
        <f t="shared" si="5"/>
        <v>8.8293825672951947</v>
      </c>
      <c r="AI16">
        <f t="shared" si="9"/>
        <v>22.5</v>
      </c>
      <c r="AJ16">
        <v>20</v>
      </c>
      <c r="AK16">
        <v>454</v>
      </c>
      <c r="AL16">
        <f t="shared" si="10"/>
        <v>1.3044491031912415E-2</v>
      </c>
      <c r="AM16">
        <f t="shared" si="11"/>
        <v>1.6413373319379004E-2</v>
      </c>
      <c r="AN16">
        <f t="shared" si="12"/>
        <v>0.2097407477667986</v>
      </c>
      <c r="AO16">
        <f t="shared" si="13"/>
        <v>1</v>
      </c>
      <c r="AP16">
        <f t="shared" si="14"/>
        <v>1.3130698655503203E-2</v>
      </c>
      <c r="AQ16">
        <f t="shared" si="15"/>
        <v>5.7844487469177106E-4</v>
      </c>
      <c r="AR16">
        <f t="shared" si="16"/>
        <v>6.8979551306993701</v>
      </c>
      <c r="AS16" s="72" t="str">
        <f>IF((0.63*Y16-X16)&lt;=0,"",0.63*Y16-X16)</f>
        <v/>
      </c>
      <c r="AT16">
        <v>3</v>
      </c>
      <c r="AU16" s="184">
        <f>'Files A-Middle strip HS'!AB16</f>
        <v>0</v>
      </c>
      <c r="AV16" s="180">
        <f>N16*$AV$1</f>
        <v>41.019999999999996</v>
      </c>
      <c r="AW16" s="180">
        <f>N16*$AW$1</f>
        <v>12.459999999999999</v>
      </c>
      <c r="AX16" s="180">
        <f>AV16+AW16</f>
        <v>53.48</v>
      </c>
      <c r="AY16" s="180">
        <f>N16+N17/2</f>
        <v>109.5</v>
      </c>
      <c r="AZ16" s="180">
        <f>(AV16+AW16)+(AV17+AW17)/2</f>
        <v>83.657999999999987</v>
      </c>
      <c r="BA16" s="185">
        <f>AY16/AZ16</f>
        <v>1.3089005235602096</v>
      </c>
      <c r="BB16" s="187"/>
      <c r="BC16" s="180">
        <f>BB16+BB17/2</f>
        <v>0</v>
      </c>
      <c r="BD16" s="185">
        <f>BC16/AZ16</f>
        <v>0</v>
      </c>
      <c r="BE16" s="187">
        <v>225.7</v>
      </c>
      <c r="BF16" s="180">
        <f>BE16+BE17/2</f>
        <v>225.7</v>
      </c>
      <c r="BG16" s="185">
        <f>BF16/$AY16</f>
        <v>2.0611872146118722</v>
      </c>
      <c r="BH16" s="185">
        <f>BE16/$AY16</f>
        <v>2.0611872146118722</v>
      </c>
      <c r="BI16" s="188">
        <f>1.15*AY16/2</f>
        <v>62.962499999999999</v>
      </c>
      <c r="BJ16" s="76" t="str">
        <f>IF(BE16&gt;=BI16,"OK","Pbm")</f>
        <v>OK</v>
      </c>
      <c r="BK16" s="190">
        <f>2*(1.15*AY16-BE16)</f>
        <v>-199.54999999999998</v>
      </c>
    </row>
    <row r="17" spans="1:63" x14ac:dyDescent="0.35">
      <c r="A17" s="209"/>
      <c r="B17" s="63" t="s">
        <v>3</v>
      </c>
      <c r="C17" s="16">
        <v>5.3</v>
      </c>
      <c r="D17" s="16">
        <v>25</v>
      </c>
      <c r="E17" s="16">
        <v>6</v>
      </c>
      <c r="F17" s="39" t="s">
        <v>24</v>
      </c>
      <c r="G17" s="34"/>
      <c r="H17" s="39" t="s">
        <v>24</v>
      </c>
      <c r="I17" s="34"/>
      <c r="J17" s="16" t="s">
        <v>24</v>
      </c>
      <c r="K17" s="16" t="s">
        <v>24</v>
      </c>
      <c r="L17" s="16">
        <v>79</v>
      </c>
      <c r="M17" s="34">
        <f t="shared" si="6"/>
        <v>9.5105855324220467</v>
      </c>
      <c r="N17" s="16">
        <v>79</v>
      </c>
      <c r="O17" s="34">
        <f t="shared" si="7"/>
        <v>10.461644085664252</v>
      </c>
      <c r="P17" s="17">
        <f t="shared" si="0"/>
        <v>0</v>
      </c>
      <c r="Q17" s="40">
        <f t="shared" si="1"/>
        <v>0</v>
      </c>
      <c r="R17" s="248"/>
      <c r="S17" s="218"/>
      <c r="T17" s="209"/>
      <c r="U17" s="119" t="s">
        <v>3</v>
      </c>
      <c r="V17" s="63" t="s">
        <v>134</v>
      </c>
      <c r="W17" s="68">
        <f t="shared" si="70"/>
        <v>0</v>
      </c>
      <c r="X17" s="81"/>
      <c r="Y17" s="81"/>
      <c r="Z17" s="81"/>
      <c r="AA17" s="141">
        <v>0</v>
      </c>
      <c r="AB17" s="79">
        <f t="shared" si="71"/>
        <v>0</v>
      </c>
      <c r="AC17" s="81"/>
      <c r="AD17" s="107"/>
      <c r="AE17">
        <v>0</v>
      </c>
      <c r="AF17">
        <f t="shared" si="3"/>
        <v>1.1000000000000001</v>
      </c>
      <c r="AG17">
        <f t="shared" si="4"/>
        <v>86.9</v>
      </c>
      <c r="AH17">
        <f t="shared" si="5"/>
        <v>10.461644085664252</v>
      </c>
      <c r="AI17">
        <f t="shared" si="9"/>
        <v>18.5</v>
      </c>
      <c r="AJ17">
        <v>20</v>
      </c>
      <c r="AK17">
        <v>454</v>
      </c>
      <c r="AL17">
        <f t="shared" si="10"/>
        <v>2.1775983020246151E-2</v>
      </c>
      <c r="AM17">
        <f t="shared" si="11"/>
        <v>2.7522984648901128E-2</v>
      </c>
      <c r="AN17">
        <f t="shared" si="12"/>
        <v>0.12366644087289203</v>
      </c>
      <c r="AO17">
        <f t="shared" si="13"/>
        <v>1</v>
      </c>
      <c r="AP17">
        <f t="shared" si="14"/>
        <v>2.2018387719120902E-2</v>
      </c>
      <c r="AQ17">
        <f t="shared" si="15"/>
        <v>9.6997302727404864E-4</v>
      </c>
      <c r="AR17">
        <f t="shared" si="16"/>
        <v>9.5105855324220467</v>
      </c>
      <c r="AS17" s="72"/>
      <c r="AT17">
        <v>0</v>
      </c>
      <c r="AU17" s="79">
        <f>'Files A-Middle strip HS'!AB17</f>
        <v>0</v>
      </c>
      <c r="AV17" s="179">
        <f t="shared" ref="AV17:AV26" si="72">N17*$AV$1</f>
        <v>46.293999999999997</v>
      </c>
      <c r="AW17" s="179">
        <f t="shared" ref="AW17:AW26" si="73">N17*$AW$1</f>
        <v>14.061999999999999</v>
      </c>
      <c r="AX17" s="179">
        <f t="shared" ref="AX17:AX26" si="74">AV17+AW17</f>
        <v>60.355999999999995</v>
      </c>
      <c r="AY17" s="179"/>
      <c r="AZ17" s="179"/>
      <c r="BA17" s="179"/>
      <c r="BB17" s="187"/>
      <c r="BC17" s="179"/>
      <c r="BD17" s="179"/>
      <c r="BE17" s="187">
        <v>0</v>
      </c>
      <c r="BF17" s="179"/>
      <c r="BG17" s="179"/>
      <c r="BH17" s="179"/>
      <c r="BI17" s="189">
        <f>2*MIN(BE16,BE18)</f>
        <v>451.4</v>
      </c>
      <c r="BJ17" s="76" t="str">
        <f>IF(BE17&lt;=BI17,"OK","Pbm")</f>
        <v>OK</v>
      </c>
    </row>
    <row r="18" spans="1:63" x14ac:dyDescent="0.35">
      <c r="A18" s="209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6"/>
        <v>17.623304833728387</v>
      </c>
      <c r="N18" s="10">
        <v>158</v>
      </c>
      <c r="O18" s="32">
        <f t="shared" si="7"/>
        <v>22.557830187172335</v>
      </c>
      <c r="P18" s="11">
        <f t="shared" si="0"/>
        <v>1.2053020957424003</v>
      </c>
      <c r="Q18" s="37">
        <f t="shared" si="1"/>
        <v>1.2053020957424003</v>
      </c>
      <c r="R18" s="248"/>
      <c r="S18" s="218"/>
      <c r="T18" s="209"/>
      <c r="U18" s="120" t="s">
        <v>4</v>
      </c>
      <c r="V18" s="64" t="s">
        <v>134</v>
      </c>
      <c r="W18" s="69">
        <f t="shared" si="70"/>
        <v>27.189</v>
      </c>
      <c r="X18" s="79">
        <f>W18+(W19+W17)/2</f>
        <v>27.189</v>
      </c>
      <c r="Y18" s="79">
        <f>O18+(O19+O17)/2</f>
        <v>32.551238002231358</v>
      </c>
      <c r="Z18" s="80">
        <f>X18/Y18</f>
        <v>0.83526777071078584</v>
      </c>
      <c r="AA18" s="141">
        <v>3</v>
      </c>
      <c r="AB18" s="79">
        <f t="shared" si="71"/>
        <v>9.5668965517241382</v>
      </c>
      <c r="AC18" s="79">
        <f>X18+AB18+(AB17+AB19)/2</f>
        <v>36.755896551724135</v>
      </c>
      <c r="AD18" s="108">
        <f>AC18/Y18</f>
        <v>1.1291704650128684</v>
      </c>
      <c r="AE18">
        <v>1</v>
      </c>
      <c r="AF18">
        <f t="shared" si="3"/>
        <v>1.28</v>
      </c>
      <c r="AG18">
        <f t="shared" si="4"/>
        <v>200.96</v>
      </c>
      <c r="AH18">
        <f t="shared" si="5"/>
        <v>22.557830187172335</v>
      </c>
      <c r="AI18">
        <f t="shared" si="9"/>
        <v>20</v>
      </c>
      <c r="AJ18">
        <v>20</v>
      </c>
      <c r="AK18">
        <v>454</v>
      </c>
      <c r="AL18">
        <f t="shared" si="10"/>
        <v>3.7028301886792452E-2</v>
      </c>
      <c r="AM18">
        <f t="shared" si="11"/>
        <v>4.7175591948777629E-2</v>
      </c>
      <c r="AN18">
        <f t="shared" si="12"/>
        <v>7.0690907955118704E-2</v>
      </c>
      <c r="AO18">
        <f t="shared" si="13"/>
        <v>1</v>
      </c>
      <c r="AP18">
        <f t="shared" si="14"/>
        <v>3.7740473559022103E-2</v>
      </c>
      <c r="AQ18">
        <f t="shared" si="15"/>
        <v>1.662575927710225E-3</v>
      </c>
      <c r="AR18">
        <f t="shared" si="16"/>
        <v>17.623304833728387</v>
      </c>
      <c r="AS18" s="72" t="str">
        <f>IF((0.63*Y18-X18)&lt;=0,"",0.63*Y18-X18)</f>
        <v/>
      </c>
      <c r="AT18">
        <v>3</v>
      </c>
      <c r="AU18" s="184">
        <f>'Files A-Middle strip HS'!AB18</f>
        <v>0</v>
      </c>
      <c r="AV18" s="180">
        <f t="shared" si="72"/>
        <v>92.587999999999994</v>
      </c>
      <c r="AW18" s="180">
        <f t="shared" si="73"/>
        <v>28.123999999999999</v>
      </c>
      <c r="AX18" s="180">
        <f t="shared" si="74"/>
        <v>120.71199999999999</v>
      </c>
      <c r="AY18" s="180">
        <f>N18+(N17+N19)/2</f>
        <v>232.5</v>
      </c>
      <c r="AZ18" s="180">
        <f>(AV18+AW18)+(AV19+AW19+AV17+AW17)/2</f>
        <v>177.63</v>
      </c>
      <c r="BA18" s="185">
        <f>AY18/AZ18</f>
        <v>1.3089005235602094</v>
      </c>
      <c r="BB18" s="187"/>
      <c r="BC18" s="180">
        <f>BB18+(BB17+BB19)/2</f>
        <v>0</v>
      </c>
      <c r="BD18" s="185">
        <f>BC18/AZ18</f>
        <v>0</v>
      </c>
      <c r="BE18" s="187">
        <v>307</v>
      </c>
      <c r="BF18" s="180">
        <f>BE18+(BE17+BE19)/2</f>
        <v>307</v>
      </c>
      <c r="BG18" s="185">
        <f>BF18/$AY18</f>
        <v>1.3204301075268816</v>
      </c>
      <c r="BH18" s="185">
        <f>BE18/$AY18</f>
        <v>1.3204301075268816</v>
      </c>
      <c r="BI18" s="188">
        <f>1.1*AY18/3</f>
        <v>85.250000000000014</v>
      </c>
      <c r="BJ18" s="76" t="str">
        <f t="shared" ref="BJ18" si="75">IF(BE18&gt;=BI18,"OK","Pbm")</f>
        <v>OK</v>
      </c>
      <c r="BK18" s="190">
        <f>(1.1*AY18-BE18)</f>
        <v>-51.249999999999972</v>
      </c>
    </row>
    <row r="19" spans="1:63" x14ac:dyDescent="0.35">
      <c r="A19" s="209"/>
      <c r="B19" s="63" t="s">
        <v>5</v>
      </c>
      <c r="C19" s="16">
        <v>5.3</v>
      </c>
      <c r="D19" s="16">
        <v>22</v>
      </c>
      <c r="E19" s="16">
        <v>3</v>
      </c>
      <c r="F19" s="16" t="s">
        <v>24</v>
      </c>
      <c r="G19" s="34"/>
      <c r="H19" s="16" t="s">
        <v>24</v>
      </c>
      <c r="I19" s="34"/>
      <c r="J19" s="16" t="s">
        <v>24</v>
      </c>
      <c r="K19" s="16" t="s">
        <v>24</v>
      </c>
      <c r="L19" s="16">
        <v>72</v>
      </c>
      <c r="M19" s="34">
        <f t="shared" si="6"/>
        <v>8.6592468585943561</v>
      </c>
      <c r="N19" s="16">
        <v>70</v>
      </c>
      <c r="O19" s="34">
        <f t="shared" si="7"/>
        <v>9.5251715444537925</v>
      </c>
      <c r="P19" s="17">
        <f t="shared" si="0"/>
        <v>0</v>
      </c>
      <c r="Q19" s="40">
        <f t="shared" si="1"/>
        <v>0</v>
      </c>
      <c r="R19" s="248"/>
      <c r="S19" s="218"/>
      <c r="T19" s="209"/>
      <c r="U19" s="119" t="s">
        <v>5</v>
      </c>
      <c r="V19" s="63" t="s">
        <v>134</v>
      </c>
      <c r="W19" s="68">
        <f t="shared" si="70"/>
        <v>0</v>
      </c>
      <c r="X19" s="81"/>
      <c r="Y19" s="81"/>
      <c r="Z19" s="81"/>
      <c r="AA19" s="141">
        <v>0</v>
      </c>
      <c r="AB19" s="79">
        <f t="shared" si="71"/>
        <v>0</v>
      </c>
      <c r="AC19" s="81"/>
      <c r="AD19" s="107"/>
      <c r="AE19">
        <v>0</v>
      </c>
      <c r="AF19">
        <f t="shared" si="3"/>
        <v>1.1000000000000001</v>
      </c>
      <c r="AG19">
        <f t="shared" si="4"/>
        <v>79.2</v>
      </c>
      <c r="AH19">
        <f t="shared" si="5"/>
        <v>9.5251715444537925</v>
      </c>
      <c r="AI19">
        <f t="shared" si="9"/>
        <v>18.5</v>
      </c>
      <c r="AJ19">
        <v>20</v>
      </c>
      <c r="AK19">
        <v>454</v>
      </c>
      <c r="AL19">
        <f t="shared" si="10"/>
        <v>1.9846465537439531E-2</v>
      </c>
      <c r="AM19">
        <f t="shared" si="11"/>
        <v>2.5059268700929616E-2</v>
      </c>
      <c r="AN19">
        <f t="shared" si="12"/>
        <v>0.13616888027622934</v>
      </c>
      <c r="AO19">
        <f t="shared" si="13"/>
        <v>1</v>
      </c>
      <c r="AP19">
        <f t="shared" si="14"/>
        <v>2.0047414960743692E-2</v>
      </c>
      <c r="AQ19">
        <f t="shared" si="15"/>
        <v>8.8314603351293799E-4</v>
      </c>
      <c r="AR19">
        <f t="shared" si="16"/>
        <v>8.6592468585943561</v>
      </c>
      <c r="AS19" s="72"/>
      <c r="AT19">
        <v>0</v>
      </c>
      <c r="AU19" s="79">
        <f>'Files A-Middle strip HS'!AB19</f>
        <v>0</v>
      </c>
      <c r="AV19" s="179">
        <f t="shared" si="72"/>
        <v>41.019999999999996</v>
      </c>
      <c r="AW19" s="179">
        <f t="shared" si="73"/>
        <v>12.459999999999999</v>
      </c>
      <c r="AX19" s="179">
        <f t="shared" si="74"/>
        <v>53.48</v>
      </c>
      <c r="AY19" s="179"/>
      <c r="AZ19" s="179"/>
      <c r="BA19" s="179"/>
      <c r="BB19" s="187"/>
      <c r="BC19" s="179"/>
      <c r="BD19" s="179"/>
      <c r="BE19" s="187">
        <v>0</v>
      </c>
      <c r="BF19" s="179"/>
      <c r="BG19" s="179"/>
      <c r="BH19" s="179"/>
      <c r="BI19" s="189">
        <f t="shared" ref="BI19" si="76">2*MIN(BE18,BE20)</f>
        <v>121.8</v>
      </c>
      <c r="BJ19" s="76" t="str">
        <f t="shared" ref="BJ19" si="77">IF(BE19&lt;=BI19,"OK","Pbm")</f>
        <v>OK</v>
      </c>
    </row>
    <row r="20" spans="1:63" x14ac:dyDescent="0.35">
      <c r="A20" s="209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6"/>
        <v>0.11014514893712971</v>
      </c>
      <c r="N20" s="10">
        <v>0</v>
      </c>
      <c r="O20" s="32">
        <f t="shared" si="7"/>
        <v>0.14098579063952602</v>
      </c>
      <c r="P20" s="11">
        <f t="shared" si="0"/>
        <v>48.118324330608637</v>
      </c>
      <c r="Q20" s="37">
        <f t="shared" si="1"/>
        <v>48.118324330608637</v>
      </c>
      <c r="R20" s="248"/>
      <c r="S20" s="218"/>
      <c r="T20" s="209"/>
      <c r="U20" s="120" t="s">
        <v>6</v>
      </c>
      <c r="V20" s="64" t="s">
        <v>134</v>
      </c>
      <c r="W20" s="69">
        <f t="shared" si="70"/>
        <v>6.7839999999999998</v>
      </c>
      <c r="X20" s="79">
        <f>W20+(W21+W19)/2</f>
        <v>6.7839999999999998</v>
      </c>
      <c r="Y20" s="79">
        <f>O20+(O21+O19)/2</f>
        <v>4.9690645767221664</v>
      </c>
      <c r="Z20" s="80">
        <f>X20/Y20</f>
        <v>1.3652468981345081</v>
      </c>
      <c r="AA20" s="141">
        <v>0</v>
      </c>
      <c r="AB20" s="79">
        <f t="shared" si="71"/>
        <v>0</v>
      </c>
      <c r="AC20" s="79">
        <f>X20+AB20+(AB19+AB21)/2</f>
        <v>6.7839999999999998</v>
      </c>
      <c r="AD20" s="108">
        <f>AC20/Y20</f>
        <v>1.3652468981345081</v>
      </c>
      <c r="AE20">
        <v>1</v>
      </c>
      <c r="AF20">
        <f t="shared" si="3"/>
        <v>1.28</v>
      </c>
      <c r="AG20">
        <f t="shared" si="4"/>
        <v>1.28</v>
      </c>
      <c r="AH20">
        <f t="shared" si="5"/>
        <v>0.14098579063952602</v>
      </c>
      <c r="AI20">
        <f t="shared" si="9"/>
        <v>20</v>
      </c>
      <c r="AJ20">
        <v>20</v>
      </c>
      <c r="AK20">
        <v>454</v>
      </c>
      <c r="AL20">
        <f t="shared" si="10"/>
        <v>2.3584905660377359E-4</v>
      </c>
      <c r="AM20">
        <f t="shared" si="11"/>
        <v>2.9484609444255239E-4</v>
      </c>
      <c r="AN20">
        <f t="shared" si="12"/>
        <v>11.867099834863804</v>
      </c>
      <c r="AO20">
        <f t="shared" si="13"/>
        <v>1</v>
      </c>
      <c r="AP20">
        <f t="shared" si="14"/>
        <v>2.3587687555404191E-4</v>
      </c>
      <c r="AQ20">
        <f t="shared" si="15"/>
        <v>1.0391051786521671E-5</v>
      </c>
      <c r="AR20">
        <f t="shared" si="16"/>
        <v>0.11014514893712971</v>
      </c>
      <c r="AS20" s="72" t="str">
        <f>IF((0.63*Y20-X20)&lt;=0,"",0.63*Y20-X20)</f>
        <v/>
      </c>
      <c r="AT20">
        <v>0</v>
      </c>
      <c r="AU20" s="184">
        <f>'Files A-Middle strip HS'!AB20</f>
        <v>0</v>
      </c>
      <c r="AV20" s="180">
        <f t="shared" si="72"/>
        <v>0</v>
      </c>
      <c r="AW20" s="180">
        <f t="shared" si="73"/>
        <v>0</v>
      </c>
      <c r="AX20" s="180">
        <f t="shared" si="74"/>
        <v>0</v>
      </c>
      <c r="AY20" s="180">
        <f t="shared" ref="AY20" si="78">N20+(N19+N21)/2</f>
        <v>35</v>
      </c>
      <c r="AZ20" s="180">
        <f t="shared" ref="AZ20" si="79">(AV20+AW20)+(AV21+AW21+AV19+AW19)/2</f>
        <v>26.74</v>
      </c>
      <c r="BA20" s="185">
        <f t="shared" ref="BA20" si="80">AY20/AZ20</f>
        <v>1.3089005235602096</v>
      </c>
      <c r="BB20" s="187"/>
      <c r="BC20" s="180">
        <f t="shared" ref="BC20" si="81">BB20+(BB19+BB21)/2</f>
        <v>0</v>
      </c>
      <c r="BD20" s="185">
        <f t="shared" ref="BD20" si="82">BC20/AZ20</f>
        <v>0</v>
      </c>
      <c r="BE20" s="187">
        <v>60.9</v>
      </c>
      <c r="BF20" s="180">
        <f t="shared" ref="BF20" si="83">BE20+(BE19+BE21)/2</f>
        <v>60.9</v>
      </c>
      <c r="BG20" s="185">
        <f t="shared" ref="BG20" si="84">BF20/$AY20</f>
        <v>1.74</v>
      </c>
      <c r="BH20" s="185">
        <f t="shared" ref="BH20" si="85">BE20/$AY20</f>
        <v>1.74</v>
      </c>
      <c r="BI20" s="188">
        <f t="shared" ref="BI20" si="86">1.1*AY20/3</f>
        <v>12.833333333333334</v>
      </c>
      <c r="BJ20" s="76" t="str">
        <f t="shared" ref="BJ20" si="87">IF(BE20&gt;=BI20,"OK","Pbm")</f>
        <v>OK</v>
      </c>
      <c r="BK20" s="190">
        <f t="shared" ref="BK20" si="88">(1.1*AY20-BE20)</f>
        <v>-22.4</v>
      </c>
    </row>
    <row r="21" spans="1:63" x14ac:dyDescent="0.35">
      <c r="A21" s="209"/>
      <c r="B21" s="63" t="s">
        <v>7</v>
      </c>
      <c r="C21" s="16">
        <v>5.3</v>
      </c>
      <c r="D21" s="16">
        <v>25</v>
      </c>
      <c r="E21" s="16">
        <v>6</v>
      </c>
      <c r="F21" s="16" t="s">
        <v>24</v>
      </c>
      <c r="G21" s="34"/>
      <c r="H21" s="16" t="s">
        <v>24</v>
      </c>
      <c r="I21" s="34"/>
      <c r="J21" s="16" t="s">
        <v>24</v>
      </c>
      <c r="K21" s="16" t="s">
        <v>24</v>
      </c>
      <c r="L21" s="16">
        <v>1</v>
      </c>
      <c r="M21" s="34">
        <f t="shared" si="6"/>
        <v>0.11907820701044333</v>
      </c>
      <c r="N21" s="16">
        <v>0</v>
      </c>
      <c r="O21" s="34">
        <f t="shared" ref="O21:O54" si="89">AH21</f>
        <v>0.13098602771148768</v>
      </c>
      <c r="P21" s="17">
        <f t="shared" si="0"/>
        <v>0</v>
      </c>
      <c r="Q21" s="40">
        <f t="shared" si="1"/>
        <v>0</v>
      </c>
      <c r="R21" s="248"/>
      <c r="S21" s="218"/>
      <c r="T21" s="209"/>
      <c r="U21" s="119" t="s">
        <v>7</v>
      </c>
      <c r="V21" s="63" t="s">
        <v>134</v>
      </c>
      <c r="W21" s="68">
        <f t="shared" si="70"/>
        <v>0</v>
      </c>
      <c r="X21" s="81"/>
      <c r="Y21" s="81"/>
      <c r="Z21" s="81"/>
      <c r="AA21" s="141">
        <v>0</v>
      </c>
      <c r="AB21" s="79">
        <f t="shared" si="71"/>
        <v>0</v>
      </c>
      <c r="AC21" s="81"/>
      <c r="AD21" s="107"/>
      <c r="AE21">
        <v>0</v>
      </c>
      <c r="AF21">
        <f t="shared" si="3"/>
        <v>1.1000000000000001</v>
      </c>
      <c r="AG21">
        <f t="shared" si="4"/>
        <v>1.1000000000000001</v>
      </c>
      <c r="AH21">
        <f t="shared" si="5"/>
        <v>0.13098602771148768</v>
      </c>
      <c r="AI21">
        <f t="shared" si="9"/>
        <v>18.5</v>
      </c>
      <c r="AJ21">
        <v>20</v>
      </c>
      <c r="AK21">
        <v>454</v>
      </c>
      <c r="AL21">
        <f t="shared" si="10"/>
        <v>2.7564535468666012E-4</v>
      </c>
      <c r="AM21">
        <f t="shared" si="11"/>
        <v>3.4460419417861599E-4</v>
      </c>
      <c r="AN21">
        <f t="shared" si="12"/>
        <v>10.153079806994086</v>
      </c>
      <c r="AO21">
        <f t="shared" si="13"/>
        <v>1</v>
      </c>
      <c r="AP21">
        <f t="shared" si="14"/>
        <v>2.7568335534289279E-4</v>
      </c>
      <c r="AQ21">
        <f t="shared" si="15"/>
        <v>1.2144641204532723E-5</v>
      </c>
      <c r="AR21">
        <f t="shared" si="16"/>
        <v>0.11907820701044333</v>
      </c>
      <c r="AS21" s="72"/>
      <c r="AT21">
        <v>0</v>
      </c>
      <c r="AU21" s="79">
        <f>'Files A-Middle strip HS'!AB21</f>
        <v>0</v>
      </c>
      <c r="AV21" s="179">
        <f t="shared" si="72"/>
        <v>0</v>
      </c>
      <c r="AW21" s="179">
        <f t="shared" si="73"/>
        <v>0</v>
      </c>
      <c r="AX21" s="179">
        <f t="shared" si="74"/>
        <v>0</v>
      </c>
      <c r="AY21" s="179"/>
      <c r="AZ21" s="179"/>
      <c r="BA21" s="179"/>
      <c r="BB21" s="187"/>
      <c r="BC21" s="179"/>
      <c r="BD21" s="179"/>
      <c r="BE21" s="187">
        <v>0</v>
      </c>
      <c r="BF21" s="179"/>
      <c r="BG21" s="179"/>
      <c r="BH21" s="179"/>
      <c r="BI21" s="189">
        <f t="shared" ref="BI21" si="90">2*MIN(BE20,BE22)</f>
        <v>121.8</v>
      </c>
      <c r="BJ21" s="76" t="str">
        <f t="shared" ref="BJ21" si="91">IF(BE21&lt;=BI21,"OK","Pbm")</f>
        <v>OK</v>
      </c>
    </row>
    <row r="22" spans="1:63" x14ac:dyDescent="0.35">
      <c r="A22" s="209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6"/>
        <v>0.11014514893712971</v>
      </c>
      <c r="N22" s="10">
        <v>0</v>
      </c>
      <c r="O22" s="32">
        <f t="shared" si="89"/>
        <v>0.14098579063952602</v>
      </c>
      <c r="P22" s="11">
        <f t="shared" si="0"/>
        <v>48.118324330608637</v>
      </c>
      <c r="Q22" s="37">
        <f t="shared" si="1"/>
        <v>48.118324330608637</v>
      </c>
      <c r="R22" s="248"/>
      <c r="S22" s="218"/>
      <c r="T22" s="209"/>
      <c r="U22" s="120" t="s">
        <v>8</v>
      </c>
      <c r="V22" s="64" t="s">
        <v>134</v>
      </c>
      <c r="W22" s="69">
        <f t="shared" si="70"/>
        <v>6.7839999999999998</v>
      </c>
      <c r="X22" s="79">
        <f>W22+(W23+W21)/2</f>
        <v>6.7839999999999998</v>
      </c>
      <c r="Y22" s="79">
        <f>O22+(O23+O21)/2</f>
        <v>4.6351858595157909</v>
      </c>
      <c r="Z22" s="80">
        <f>X22/Y22</f>
        <v>1.4635874818423531</v>
      </c>
      <c r="AA22" s="141">
        <v>0</v>
      </c>
      <c r="AB22" s="79">
        <f t="shared" si="71"/>
        <v>0</v>
      </c>
      <c r="AC22" s="79">
        <f>X22+AB22+(AB21+AB23)/2</f>
        <v>6.7839999999999998</v>
      </c>
      <c r="AD22" s="108">
        <f>AC22/Y22</f>
        <v>1.4635874818423531</v>
      </c>
      <c r="AE22">
        <v>1</v>
      </c>
      <c r="AF22">
        <f t="shared" si="3"/>
        <v>1.28</v>
      </c>
      <c r="AG22">
        <f t="shared" si="4"/>
        <v>1.28</v>
      </c>
      <c r="AH22">
        <f t="shared" si="5"/>
        <v>0.14098579063952602</v>
      </c>
      <c r="AI22">
        <f t="shared" si="9"/>
        <v>20</v>
      </c>
      <c r="AJ22">
        <v>20</v>
      </c>
      <c r="AK22">
        <v>454</v>
      </c>
      <c r="AL22">
        <f t="shared" si="10"/>
        <v>2.3584905660377359E-4</v>
      </c>
      <c r="AM22">
        <f t="shared" si="11"/>
        <v>2.9484609444255239E-4</v>
      </c>
      <c r="AN22">
        <f t="shared" si="12"/>
        <v>11.867099834863804</v>
      </c>
      <c r="AO22">
        <f t="shared" si="13"/>
        <v>1</v>
      </c>
      <c r="AP22">
        <f t="shared" si="14"/>
        <v>2.3587687555404191E-4</v>
      </c>
      <c r="AQ22">
        <f t="shared" si="15"/>
        <v>1.0391051786521671E-5</v>
      </c>
      <c r="AR22">
        <f t="shared" si="16"/>
        <v>0.11014514893712971</v>
      </c>
      <c r="AS22" s="72" t="str">
        <f>IF((0.63*Y22-X22)&lt;=0,"",0.63*Y22-X22)</f>
        <v/>
      </c>
      <c r="AT22">
        <v>0</v>
      </c>
      <c r="AU22" s="184">
        <f>'Files A-Middle strip HS'!AB22</f>
        <v>0</v>
      </c>
      <c r="AV22" s="180">
        <f t="shared" si="72"/>
        <v>0</v>
      </c>
      <c r="AW22" s="180">
        <f t="shared" si="73"/>
        <v>0</v>
      </c>
      <c r="AX22" s="180">
        <f t="shared" si="74"/>
        <v>0</v>
      </c>
      <c r="AY22" s="180">
        <f t="shared" ref="AY22" si="92">N22+(N21+N23)/2</f>
        <v>33.5</v>
      </c>
      <c r="AZ22" s="180">
        <f t="shared" ref="AZ22" si="93">(AV22+AW22)+(AV23+AW23+AV21+AW21)/2</f>
        <v>25.594000000000001</v>
      </c>
      <c r="BA22" s="185">
        <f t="shared" ref="BA22" si="94">AY22/AZ22</f>
        <v>1.3089005235602094</v>
      </c>
      <c r="BB22" s="187"/>
      <c r="BC22" s="180">
        <f t="shared" ref="BC22" si="95">BB22+(BB21+BB23)/2</f>
        <v>0</v>
      </c>
      <c r="BD22" s="185">
        <f t="shared" ref="BD22" si="96">BC22/AZ22</f>
        <v>0</v>
      </c>
      <c r="BE22" s="187">
        <v>60.9</v>
      </c>
      <c r="BF22" s="180">
        <f t="shared" ref="BF22" si="97">BE22+(BE21+BE23)/2</f>
        <v>60.9</v>
      </c>
      <c r="BG22" s="185">
        <f t="shared" ref="BG22" si="98">BF22/$AY22</f>
        <v>1.817910447761194</v>
      </c>
      <c r="BH22" s="185">
        <f t="shared" ref="BH22" si="99">BE22/$AY22</f>
        <v>1.817910447761194</v>
      </c>
      <c r="BI22" s="188">
        <f t="shared" ref="BI22" si="100">1.1*AY22/3</f>
        <v>12.283333333333333</v>
      </c>
      <c r="BJ22" s="76" t="str">
        <f t="shared" ref="BJ22" si="101">IF(BE22&gt;=BI22,"OK","Pbm")</f>
        <v>OK</v>
      </c>
      <c r="BK22" s="190">
        <f t="shared" ref="BK22" si="102">(1.1*AY22-BE22)</f>
        <v>-24.049999999999997</v>
      </c>
    </row>
    <row r="23" spans="1:63" x14ac:dyDescent="0.35">
      <c r="A23" s="209"/>
      <c r="B23" s="63" t="s">
        <v>9</v>
      </c>
      <c r="C23" s="16">
        <v>5.3</v>
      </c>
      <c r="D23" s="16">
        <v>22</v>
      </c>
      <c r="E23" s="16">
        <v>3</v>
      </c>
      <c r="F23" s="16" t="s">
        <v>24</v>
      </c>
      <c r="G23" s="34"/>
      <c r="H23" s="16" t="s">
        <v>24</v>
      </c>
      <c r="I23" s="34"/>
      <c r="J23" s="16" t="s">
        <v>24</v>
      </c>
      <c r="K23" s="16" t="s">
        <v>24</v>
      </c>
      <c r="L23" s="16">
        <v>67</v>
      </c>
      <c r="M23" s="34">
        <f t="shared" si="6"/>
        <v>8.0521946454918556</v>
      </c>
      <c r="N23" s="16">
        <v>67</v>
      </c>
      <c r="O23" s="34">
        <f t="shared" si="89"/>
        <v>8.8574141100410415</v>
      </c>
      <c r="P23" s="17">
        <f t="shared" si="0"/>
        <v>0</v>
      </c>
      <c r="Q23" s="40">
        <f t="shared" si="1"/>
        <v>0</v>
      </c>
      <c r="R23" s="248"/>
      <c r="S23" s="218"/>
      <c r="T23" s="209"/>
      <c r="U23" s="119" t="s">
        <v>9</v>
      </c>
      <c r="V23" s="63" t="s">
        <v>134</v>
      </c>
      <c r="W23" s="68">
        <f t="shared" si="70"/>
        <v>0</v>
      </c>
      <c r="X23" s="81"/>
      <c r="Y23" s="81"/>
      <c r="Z23" s="81"/>
      <c r="AA23" s="141">
        <v>0</v>
      </c>
      <c r="AB23" s="79">
        <f t="shared" si="71"/>
        <v>0</v>
      </c>
      <c r="AC23" s="81"/>
      <c r="AD23" s="107"/>
      <c r="AE23">
        <v>0</v>
      </c>
      <c r="AF23">
        <f t="shared" si="3"/>
        <v>1.1000000000000001</v>
      </c>
      <c r="AG23">
        <f t="shared" si="4"/>
        <v>73.7</v>
      </c>
      <c r="AH23">
        <f t="shared" si="5"/>
        <v>8.8574141100410415</v>
      </c>
      <c r="AI23">
        <f t="shared" si="9"/>
        <v>18.5</v>
      </c>
      <c r="AJ23">
        <v>20</v>
      </c>
      <c r="AK23">
        <v>454</v>
      </c>
      <c r="AL23">
        <f t="shared" si="10"/>
        <v>1.8468238764006231E-2</v>
      </c>
      <c r="AM23">
        <f t="shared" si="11"/>
        <v>2.3302501077596266E-2</v>
      </c>
      <c r="AN23">
        <f t="shared" si="12"/>
        <v>0.14669846961256044</v>
      </c>
      <c r="AO23">
        <f t="shared" si="13"/>
        <v>1</v>
      </c>
      <c r="AP23">
        <f t="shared" si="14"/>
        <v>1.8642000862077013E-2</v>
      </c>
      <c r="AQ23">
        <f t="shared" si="15"/>
        <v>8.2123351815317238E-4</v>
      </c>
      <c r="AR23">
        <f t="shared" si="16"/>
        <v>8.0521946454918556</v>
      </c>
      <c r="AS23" s="72"/>
      <c r="AT23">
        <v>0</v>
      </c>
      <c r="AU23" s="79">
        <f>'Files A-Middle strip HS'!AB23</f>
        <v>0</v>
      </c>
      <c r="AV23" s="179">
        <f t="shared" si="72"/>
        <v>39.262</v>
      </c>
      <c r="AW23" s="179">
        <f t="shared" si="73"/>
        <v>11.926</v>
      </c>
      <c r="AX23" s="179">
        <f t="shared" si="74"/>
        <v>51.188000000000002</v>
      </c>
      <c r="AY23" s="179"/>
      <c r="AZ23" s="179"/>
      <c r="BA23" s="179"/>
      <c r="BB23" s="187"/>
      <c r="BC23" s="179"/>
      <c r="BD23" s="179"/>
      <c r="BE23" s="187">
        <v>0</v>
      </c>
      <c r="BF23" s="179"/>
      <c r="BG23" s="179"/>
      <c r="BH23" s="179"/>
      <c r="BI23" s="189">
        <f t="shared" ref="BI23" si="103">2*MIN(BE22,BE24)</f>
        <v>121.8</v>
      </c>
      <c r="BJ23" s="76" t="str">
        <f t="shared" ref="BJ23" si="104">IF(BE23&lt;=BI23,"OK","Pbm")</f>
        <v>OK</v>
      </c>
    </row>
    <row r="24" spans="1:63" x14ac:dyDescent="0.35">
      <c r="A24" s="209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6"/>
        <v>16.480242575725942</v>
      </c>
      <c r="N24" s="10">
        <v>147</v>
      </c>
      <c r="O24" s="32">
        <f t="shared" si="89"/>
        <v>21.094710496929206</v>
      </c>
      <c r="P24" s="11">
        <f t="shared" si="0"/>
        <v>0.96730410227579999</v>
      </c>
      <c r="Q24" s="37">
        <f t="shared" si="1"/>
        <v>0.96730410227579999</v>
      </c>
      <c r="R24" s="248"/>
      <c r="S24" s="218"/>
      <c r="T24" s="209"/>
      <c r="U24" s="120" t="s">
        <v>10</v>
      </c>
      <c r="V24" s="64" t="s">
        <v>134</v>
      </c>
      <c r="W24" s="69">
        <f t="shared" si="70"/>
        <v>20.405000000000001</v>
      </c>
      <c r="X24" s="79">
        <f>W24+(W25+W23)/2</f>
        <v>20.405000000000001</v>
      </c>
      <c r="Y24" s="79">
        <f>O24+(O25+O23)/2</f>
        <v>30.152394409768597</v>
      </c>
      <c r="Z24" s="80">
        <f>X24/Y24</f>
        <v>0.6767290094013001</v>
      </c>
      <c r="AA24" s="141">
        <v>4</v>
      </c>
      <c r="AB24" s="79">
        <f t="shared" si="71"/>
        <v>12.755862068965516</v>
      </c>
      <c r="AC24" s="79">
        <f>X24+AB24+(AB23+AB25)/2</f>
        <v>33.160862068965514</v>
      </c>
      <c r="AD24" s="108">
        <f>AC24/Y24</f>
        <v>1.0997754147916774</v>
      </c>
      <c r="AE24">
        <v>1</v>
      </c>
      <c r="AF24">
        <f t="shared" si="3"/>
        <v>1.28</v>
      </c>
      <c r="AG24">
        <f t="shared" si="4"/>
        <v>188.16</v>
      </c>
      <c r="AH24">
        <f t="shared" si="5"/>
        <v>21.094710496929206</v>
      </c>
      <c r="AI24">
        <f t="shared" si="9"/>
        <v>20</v>
      </c>
      <c r="AJ24">
        <v>20</v>
      </c>
      <c r="AK24">
        <v>454</v>
      </c>
      <c r="AL24">
        <f t="shared" si="10"/>
        <v>3.4669811320754716E-2</v>
      </c>
      <c r="AM24">
        <f t="shared" si="11"/>
        <v>4.4115743687379583E-2</v>
      </c>
      <c r="AN24">
        <f t="shared" si="12"/>
        <v>7.5836756165832547E-2</v>
      </c>
      <c r="AO24">
        <f t="shared" si="13"/>
        <v>1</v>
      </c>
      <c r="AP24">
        <f t="shared" si="14"/>
        <v>3.5292594949903666E-2</v>
      </c>
      <c r="AQ24">
        <f t="shared" si="15"/>
        <v>1.5547398656345229E-3</v>
      </c>
      <c r="AR24">
        <f t="shared" si="16"/>
        <v>16.480242575725942</v>
      </c>
      <c r="AS24" s="72" t="str">
        <f>IF((0.63*Y24-X24)&lt;=0,"",0.63*Y24-X24)</f>
        <v/>
      </c>
      <c r="AT24">
        <v>4</v>
      </c>
      <c r="AU24" s="184">
        <f>'Files A-Middle strip HS'!AB24</f>
        <v>0</v>
      </c>
      <c r="AV24" s="180">
        <f t="shared" si="72"/>
        <v>86.141999999999996</v>
      </c>
      <c r="AW24" s="180">
        <f t="shared" si="73"/>
        <v>26.166</v>
      </c>
      <c r="AX24" s="180">
        <f t="shared" si="74"/>
        <v>112.30799999999999</v>
      </c>
      <c r="AY24" s="180">
        <f t="shared" ref="AY24" si="105">N24+(N23+N25)/2</f>
        <v>215.5</v>
      </c>
      <c r="AZ24" s="180">
        <f t="shared" ref="AZ24" si="106">(AV24+AW24)+(AV25+AW25+AV23+AW23)/2</f>
        <v>164.642</v>
      </c>
      <c r="BA24" s="185">
        <f t="shared" ref="BA24" si="107">AY24/AZ24</f>
        <v>1.3089005235602094</v>
      </c>
      <c r="BB24" s="187"/>
      <c r="BC24" s="180">
        <f t="shared" ref="BC24" si="108">BB24+(BB23+BB25)/2</f>
        <v>0</v>
      </c>
      <c r="BD24" s="185">
        <f t="shared" ref="BD24" si="109">BC24/AZ24</f>
        <v>0</v>
      </c>
      <c r="BE24" s="187">
        <v>287.10000000000002</v>
      </c>
      <c r="BF24" s="180">
        <f t="shared" ref="BF24" si="110">BE24+(BE23+BE25)/2</f>
        <v>287.10000000000002</v>
      </c>
      <c r="BG24" s="185">
        <f t="shared" ref="BG24" si="111">BF24/$AY24</f>
        <v>1.3322505800464037</v>
      </c>
      <c r="BH24" s="185">
        <f t="shared" ref="BH24" si="112">BE24/$AY24</f>
        <v>1.3322505800464037</v>
      </c>
      <c r="BI24" s="188">
        <f t="shared" ref="BI24" si="113">1.1*AY24/3</f>
        <v>79.016666666666666</v>
      </c>
      <c r="BJ24" s="76" t="str">
        <f t="shared" ref="BJ24" si="114">IF(BE24&gt;=BI24,"OK","Pbm")</f>
        <v>OK</v>
      </c>
      <c r="BK24" s="190">
        <f t="shared" ref="BK24" si="115">(1.1*AY24-BE24)</f>
        <v>-50.050000000000011</v>
      </c>
    </row>
    <row r="25" spans="1:63" ht="17.25" customHeight="1" x14ac:dyDescent="0.35">
      <c r="A25" s="209"/>
      <c r="B25" s="63" t="s">
        <v>11</v>
      </c>
      <c r="C25" s="16">
        <v>5.3</v>
      </c>
      <c r="D25" s="16">
        <v>25</v>
      </c>
      <c r="E25" s="16">
        <v>6</v>
      </c>
      <c r="F25" s="39" t="s">
        <v>24</v>
      </c>
      <c r="G25" s="34"/>
      <c r="H25" s="39" t="s">
        <v>24</v>
      </c>
      <c r="I25" s="34"/>
      <c r="J25" s="39" t="s">
        <v>24</v>
      </c>
      <c r="K25" s="16" t="s">
        <v>24</v>
      </c>
      <c r="L25" s="16">
        <v>70</v>
      </c>
      <c r="M25" s="34">
        <f t="shared" si="6"/>
        <v>8.4163215596706724</v>
      </c>
      <c r="N25" s="16">
        <v>70</v>
      </c>
      <c r="O25" s="34">
        <f t="shared" si="89"/>
        <v>9.2579537156377398</v>
      </c>
      <c r="P25" s="17">
        <f t="shared" si="0"/>
        <v>0</v>
      </c>
      <c r="Q25" s="40">
        <f t="shared" si="1"/>
        <v>0</v>
      </c>
      <c r="R25" s="248"/>
      <c r="S25" s="218"/>
      <c r="T25" s="209"/>
      <c r="U25" s="119" t="s">
        <v>11</v>
      </c>
      <c r="V25" s="63" t="s">
        <v>134</v>
      </c>
      <c r="W25" s="68">
        <f t="shared" si="70"/>
        <v>0</v>
      </c>
      <c r="X25" s="81"/>
      <c r="Y25" s="81"/>
      <c r="Z25" s="81"/>
      <c r="AA25" s="141">
        <v>0</v>
      </c>
      <c r="AB25" s="79">
        <f t="shared" si="71"/>
        <v>0</v>
      </c>
      <c r="AC25" s="81"/>
      <c r="AD25" s="107"/>
      <c r="AE25">
        <v>0</v>
      </c>
      <c r="AF25">
        <f t="shared" si="3"/>
        <v>1.1000000000000001</v>
      </c>
      <c r="AG25">
        <f t="shared" si="4"/>
        <v>77</v>
      </c>
      <c r="AH25">
        <f t="shared" si="5"/>
        <v>9.2579537156377398</v>
      </c>
      <c r="AI25">
        <f t="shared" si="9"/>
        <v>18.5</v>
      </c>
      <c r="AJ25">
        <v>20</v>
      </c>
      <c r="AK25">
        <v>454</v>
      </c>
      <c r="AL25">
        <f t="shared" si="10"/>
        <v>1.9295174828066211E-2</v>
      </c>
      <c r="AM25">
        <f t="shared" si="11"/>
        <v>2.4356259485533438E-2</v>
      </c>
      <c r="AN25">
        <f t="shared" si="12"/>
        <v>0.1402002263044064</v>
      </c>
      <c r="AO25">
        <f t="shared" si="13"/>
        <v>1</v>
      </c>
      <c r="AP25">
        <f t="shared" si="14"/>
        <v>1.948500758842675E-2</v>
      </c>
      <c r="AQ25">
        <f t="shared" si="15"/>
        <v>8.5837037834479084E-4</v>
      </c>
      <c r="AR25">
        <f t="shared" si="16"/>
        <v>8.4163215596706724</v>
      </c>
      <c r="AS25" s="72"/>
      <c r="AT25">
        <v>0</v>
      </c>
      <c r="AU25" s="79">
        <f>'Files A-Middle strip HS'!AB25</f>
        <v>0</v>
      </c>
      <c r="AV25" s="179">
        <f t="shared" si="72"/>
        <v>41.019999999999996</v>
      </c>
      <c r="AW25" s="179">
        <f t="shared" si="73"/>
        <v>12.459999999999999</v>
      </c>
      <c r="AX25" s="179">
        <f t="shared" si="74"/>
        <v>53.48</v>
      </c>
      <c r="AY25" s="179"/>
      <c r="AZ25" s="179"/>
      <c r="BA25" s="179"/>
      <c r="BB25" s="187"/>
      <c r="BC25" s="179"/>
      <c r="BD25" s="179"/>
      <c r="BE25" s="187">
        <v>0</v>
      </c>
      <c r="BF25" s="179"/>
      <c r="BG25" s="179"/>
      <c r="BH25" s="179"/>
      <c r="BI25" s="189">
        <f t="shared" ref="BI25" si="116">2*MIN(BE24,BE26)</f>
        <v>451.4</v>
      </c>
      <c r="BJ25" s="76" t="str">
        <f t="shared" ref="BJ25" si="117">IF(BE25&lt;=BI25,"OK","Pbm")</f>
        <v>OK</v>
      </c>
    </row>
    <row r="26" spans="1:63" ht="15" thickBot="1" x14ac:dyDescent="0.4">
      <c r="A26" s="210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6"/>
        <v>7.0963886832898408</v>
      </c>
      <c r="N26" s="10">
        <v>72</v>
      </c>
      <c r="O26" s="32">
        <f t="shared" si="89"/>
        <v>9.0833775146109961</v>
      </c>
      <c r="P26" s="11">
        <f t="shared" si="0"/>
        <v>1.4995523392141357</v>
      </c>
      <c r="Q26" s="37">
        <f t="shared" si="1"/>
        <v>1.4995523392141357</v>
      </c>
      <c r="R26" s="248"/>
      <c r="S26" s="218"/>
      <c r="T26" s="210"/>
      <c r="U26" s="120" t="s">
        <v>12</v>
      </c>
      <c r="V26" s="64" t="s">
        <v>134</v>
      </c>
      <c r="W26" s="69">
        <f t="shared" si="70"/>
        <v>13.621</v>
      </c>
      <c r="X26" s="79">
        <f>W26+W25/2</f>
        <v>13.621</v>
      </c>
      <c r="Y26" s="79">
        <f>O26+O25/2</f>
        <v>13.712354372429866</v>
      </c>
      <c r="Z26" s="80">
        <f>X26/Y26</f>
        <v>0.99333780546004968</v>
      </c>
      <c r="AA26" s="141">
        <v>3</v>
      </c>
      <c r="AB26" s="79">
        <f t="shared" si="71"/>
        <v>9.5668965517241382</v>
      </c>
      <c r="AC26" s="79">
        <f>X26+AB26+AB25/2</f>
        <v>23.187896551724137</v>
      </c>
      <c r="AD26" s="108">
        <f>AC26/Y26</f>
        <v>1.691022265173211</v>
      </c>
      <c r="AE26">
        <v>1</v>
      </c>
      <c r="AF26">
        <f t="shared" si="3"/>
        <v>1.28</v>
      </c>
      <c r="AG26">
        <f t="shared" si="4"/>
        <v>92.16</v>
      </c>
      <c r="AH26">
        <f t="shared" si="5"/>
        <v>9.0833775146109961</v>
      </c>
      <c r="AI26">
        <f t="shared" si="9"/>
        <v>22.5</v>
      </c>
      <c r="AJ26">
        <v>20</v>
      </c>
      <c r="AK26">
        <v>454</v>
      </c>
      <c r="AL26">
        <f t="shared" si="10"/>
        <v>1.3417190775681341E-2</v>
      </c>
      <c r="AM26">
        <f t="shared" si="11"/>
        <v>1.6885537013698049E-2</v>
      </c>
      <c r="AN26">
        <f t="shared" si="12"/>
        <v>0.20377797979778176</v>
      </c>
      <c r="AO26">
        <f t="shared" si="13"/>
        <v>1</v>
      </c>
      <c r="AP26">
        <f t="shared" si="14"/>
        <v>1.3508429610958439E-2</v>
      </c>
      <c r="AQ26">
        <f t="shared" si="15"/>
        <v>5.95085004888037E-4</v>
      </c>
      <c r="AR26">
        <f t="shared" si="16"/>
        <v>7.0963886832898408</v>
      </c>
      <c r="AS26" s="72" t="str">
        <f>IF((0.63*Y26-X26)&lt;=0,"",0.63*Y26-X26)</f>
        <v/>
      </c>
      <c r="AT26">
        <v>4</v>
      </c>
      <c r="AU26" s="184">
        <f>'Files A-Middle strip HS'!AB26</f>
        <v>0</v>
      </c>
      <c r="AV26" s="180">
        <f t="shared" si="72"/>
        <v>42.192</v>
      </c>
      <c r="AW26" s="180">
        <f t="shared" si="73"/>
        <v>12.815999999999999</v>
      </c>
      <c r="AX26" s="180">
        <f t="shared" si="74"/>
        <v>55.007999999999996</v>
      </c>
      <c r="AY26" s="180">
        <f>N26+N25/2</f>
        <v>107</v>
      </c>
      <c r="AZ26" s="180">
        <f>(AV26+AW26)+(AV25+AW25)/2</f>
        <v>81.74799999999999</v>
      </c>
      <c r="BA26" s="185">
        <f t="shared" ref="BA26" si="118">AY26/AZ26</f>
        <v>1.3089005235602096</v>
      </c>
      <c r="BB26" s="187"/>
      <c r="BC26" s="180">
        <f>BB26+BB25/2</f>
        <v>0</v>
      </c>
      <c r="BD26" s="185">
        <f>BC26/$AZ26</f>
        <v>0</v>
      </c>
      <c r="BE26" s="187">
        <v>225.7</v>
      </c>
      <c r="BF26" s="180">
        <f>BE26+BE25/2</f>
        <v>225.7</v>
      </c>
      <c r="BG26" s="185">
        <f>BF26/$AY26</f>
        <v>2.1093457943925231</v>
      </c>
      <c r="BH26" s="185">
        <f>BE26/$AY26</f>
        <v>2.1093457943925231</v>
      </c>
      <c r="BI26" s="188">
        <f>1.15*AY26/2</f>
        <v>61.524999999999999</v>
      </c>
      <c r="BJ26" s="76" t="str">
        <f t="shared" ref="BJ26" si="119">IF(BE26&gt;=BI26,"OK","Pbm")</f>
        <v>OK</v>
      </c>
      <c r="BK26" s="190">
        <f>2*(1.15*AY26-BE26)</f>
        <v>-205.29999999999998</v>
      </c>
    </row>
    <row r="27" spans="1:63" s="44" customFormat="1" ht="15" thickBot="1" x14ac:dyDescent="0.4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6"/>
        <v>#DIV/0!</v>
      </c>
      <c r="N27" s="57">
        <f t="shared" ref="N27" si="120">AG27</f>
        <v>0</v>
      </c>
      <c r="O27" s="58" t="e">
        <f t="shared" si="89"/>
        <v>#DIV/0!</v>
      </c>
      <c r="P27" s="59" t="e">
        <f t="shared" si="0"/>
        <v>#DIV/0!</v>
      </c>
      <c r="Q27" s="60" t="e">
        <f t="shared" si="1"/>
        <v>#DIV/0!</v>
      </c>
      <c r="R27" s="261"/>
      <c r="S27" s="224"/>
      <c r="T27" s="43"/>
      <c r="U27" s="121"/>
      <c r="V27" s="65"/>
      <c r="W27" s="65"/>
      <c r="X27" s="65"/>
      <c r="Y27" s="65"/>
      <c r="Z27" s="65"/>
      <c r="AA27" s="146"/>
      <c r="AB27" s="65"/>
      <c r="AC27" s="65"/>
      <c r="AD27" s="118"/>
      <c r="AF27" s="44">
        <f t="shared" si="3"/>
        <v>1.1000000000000001</v>
      </c>
      <c r="AG27" s="44">
        <f t="shared" si="4"/>
        <v>0</v>
      </c>
      <c r="AH27" s="44" t="e">
        <f t="shared" si="5"/>
        <v>#DIV/0!</v>
      </c>
      <c r="AI27" s="44">
        <f t="shared" si="9"/>
        <v>-0.5</v>
      </c>
      <c r="AJ27" s="44">
        <v>20</v>
      </c>
      <c r="AK27" s="44">
        <v>454</v>
      </c>
      <c r="AL27" s="44" t="e">
        <f t="shared" si="10"/>
        <v>#DIV/0!</v>
      </c>
      <c r="AM27" s="44" t="e">
        <f t="shared" si="11"/>
        <v>#DIV/0!</v>
      </c>
      <c r="AN27" s="44" t="e">
        <f t="shared" si="12"/>
        <v>#DIV/0!</v>
      </c>
      <c r="AO27" s="44" t="e">
        <f t="shared" si="13"/>
        <v>#DIV/0!</v>
      </c>
      <c r="AP27" s="44" t="e">
        <f t="shared" si="14"/>
        <v>#DIV/0!</v>
      </c>
      <c r="AQ27" s="44" t="e">
        <f t="shared" si="15"/>
        <v>#DIV/0!</v>
      </c>
      <c r="AR27" s="44" t="e">
        <f t="shared" si="16"/>
        <v>#DIV/0!</v>
      </c>
      <c r="AS27" s="194"/>
    </row>
    <row r="28" spans="1:63" x14ac:dyDescent="0.35">
      <c r="A28" s="208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6"/>
        <v>6.4022032207741306</v>
      </c>
      <c r="N28" s="10">
        <v>65</v>
      </c>
      <c r="O28" s="32">
        <f t="shared" si="89"/>
        <v>8.1948201225908868</v>
      </c>
      <c r="P28" s="11">
        <f t="shared" si="0"/>
        <v>1.6621475268811103</v>
      </c>
      <c r="Q28" s="37">
        <f t="shared" si="1"/>
        <v>1.6621475268811103</v>
      </c>
      <c r="R28" s="161"/>
      <c r="S28" s="154"/>
      <c r="T28" s="208" t="s">
        <v>91</v>
      </c>
      <c r="U28" s="120" t="s">
        <v>2</v>
      </c>
      <c r="V28" s="64" t="s">
        <v>134</v>
      </c>
      <c r="W28" s="69">
        <f t="shared" ref="W28:W38" si="121">IF(V28=0,G28,IF(V28="A",I28,K28))</f>
        <v>13.621</v>
      </c>
      <c r="X28" s="79">
        <f>W28+W29/2</f>
        <v>13.621</v>
      </c>
      <c r="Y28" s="79">
        <f>O28+O29/2</f>
        <v>14.230535987868574</v>
      </c>
      <c r="Z28" s="80">
        <f>X28/Y28</f>
        <v>0.95716703935900949</v>
      </c>
      <c r="AA28" s="141">
        <v>3</v>
      </c>
      <c r="AB28" s="79">
        <f t="shared" ref="AB28:AB38" si="122">AA28*$AB$1+AU28</f>
        <v>9.5668965517241382</v>
      </c>
      <c r="AC28" s="79">
        <f>X28+AB28+AB29/2</f>
        <v>23.187896551724137</v>
      </c>
      <c r="AD28" s="108">
        <f>AC28/Y28</f>
        <v>1.6294464643841697</v>
      </c>
      <c r="AE28">
        <v>1</v>
      </c>
      <c r="AF28">
        <f t="shared" si="3"/>
        <v>1.28</v>
      </c>
      <c r="AG28">
        <f t="shared" si="4"/>
        <v>83.2</v>
      </c>
      <c r="AH28">
        <f t="shared" si="5"/>
        <v>8.1948201225908868</v>
      </c>
      <c r="AI28">
        <f t="shared" si="9"/>
        <v>22.5</v>
      </c>
      <c r="AJ28">
        <v>20</v>
      </c>
      <c r="AK28">
        <v>454</v>
      </c>
      <c r="AL28">
        <f t="shared" si="10"/>
        <v>1.21127416724901E-2</v>
      </c>
      <c r="AM28">
        <f t="shared" si="11"/>
        <v>1.5233753994923771E-2</v>
      </c>
      <c r="AN28">
        <f t="shared" si="12"/>
        <v>0.22625295525753394</v>
      </c>
      <c r="AO28">
        <f t="shared" si="13"/>
        <v>1</v>
      </c>
      <c r="AP28">
        <f t="shared" si="14"/>
        <v>1.2187003195939017E-2</v>
      </c>
      <c r="AQ28">
        <f t="shared" si="15"/>
        <v>5.3687238748630029E-4</v>
      </c>
      <c r="AR28">
        <f t="shared" si="16"/>
        <v>6.4022032207741306</v>
      </c>
      <c r="AS28" s="72" t="str">
        <f>IF((0.63*Y28-X28)&lt;=0,"",0.63*Y28-X28)</f>
        <v/>
      </c>
      <c r="AT28">
        <v>3</v>
      </c>
      <c r="AU28" s="184">
        <f>'Files A-Middle strip HS'!AB28</f>
        <v>0</v>
      </c>
      <c r="AV28" s="180">
        <f>N28*$AV$1</f>
        <v>38.089999999999996</v>
      </c>
      <c r="AW28" s="180">
        <f>N28*$AW$1</f>
        <v>11.57</v>
      </c>
      <c r="AX28" s="180">
        <f>AV28+AW28</f>
        <v>49.66</v>
      </c>
      <c r="AY28" s="180">
        <f>N28+N29/2</f>
        <v>110</v>
      </c>
      <c r="AZ28" s="180">
        <f>(AV28+AW28)+(AV29+AW29)/2</f>
        <v>84.039999999999992</v>
      </c>
      <c r="BA28" s="185">
        <f>AY28/AZ28</f>
        <v>1.3089005235602096</v>
      </c>
      <c r="BB28" s="187"/>
      <c r="BC28" s="180">
        <f>BB28+BB29/2</f>
        <v>0</v>
      </c>
      <c r="BD28" s="185">
        <f>BC28/AZ28</f>
        <v>0</v>
      </c>
      <c r="BE28" s="187">
        <v>225.7</v>
      </c>
      <c r="BF28" s="180">
        <f>BE28+BE29/2</f>
        <v>225.7</v>
      </c>
      <c r="BG28" s="185">
        <f>BF28/$AY28</f>
        <v>2.0518181818181818</v>
      </c>
      <c r="BH28" s="185">
        <f>BE28/$AY28</f>
        <v>2.0518181818181818</v>
      </c>
      <c r="BI28" s="188">
        <f>1.15*AY28/2</f>
        <v>63.249999999999993</v>
      </c>
      <c r="BJ28" s="76" t="str">
        <f>IF(BE28&gt;=BI28,"OK","Pbm")</f>
        <v>OK</v>
      </c>
      <c r="BK28" s="190">
        <f>2*(1.15*AY28-BE28)</f>
        <v>-198.4</v>
      </c>
    </row>
    <row r="29" spans="1:63" x14ac:dyDescent="0.35">
      <c r="A29" s="209"/>
      <c r="B29" s="63" t="s">
        <v>3</v>
      </c>
      <c r="C29" s="16">
        <v>5.3</v>
      </c>
      <c r="D29" s="16">
        <v>25</v>
      </c>
      <c r="E29" s="16">
        <v>6</v>
      </c>
      <c r="F29" s="39" t="s">
        <v>24</v>
      </c>
      <c r="G29" s="34"/>
      <c r="H29" s="39" t="s">
        <v>24</v>
      </c>
      <c r="I29" s="34"/>
      <c r="J29" s="16" t="s">
        <v>24</v>
      </c>
      <c r="K29" s="16" t="s">
        <v>24</v>
      </c>
      <c r="L29" s="16">
        <v>91</v>
      </c>
      <c r="M29" s="34">
        <f t="shared" si="6"/>
        <v>10.974028845959431</v>
      </c>
      <c r="N29" s="16">
        <v>90</v>
      </c>
      <c r="O29" s="34">
        <f t="shared" si="89"/>
        <v>12.071431730555375</v>
      </c>
      <c r="P29" s="17">
        <f t="shared" si="0"/>
        <v>0</v>
      </c>
      <c r="Q29" s="40">
        <f t="shared" si="1"/>
        <v>0</v>
      </c>
      <c r="R29" s="161"/>
      <c r="S29" s="154"/>
      <c r="T29" s="209"/>
      <c r="U29" s="119" t="s">
        <v>3</v>
      </c>
      <c r="V29" s="63" t="s">
        <v>134</v>
      </c>
      <c r="W29" s="68">
        <f t="shared" si="121"/>
        <v>0</v>
      </c>
      <c r="X29" s="81"/>
      <c r="Y29" s="81"/>
      <c r="Z29" s="81"/>
      <c r="AA29" s="141">
        <v>0</v>
      </c>
      <c r="AB29" s="79">
        <f t="shared" si="122"/>
        <v>0</v>
      </c>
      <c r="AC29" s="81"/>
      <c r="AD29" s="107"/>
      <c r="AE29">
        <v>0</v>
      </c>
      <c r="AF29">
        <f t="shared" si="3"/>
        <v>1.1000000000000001</v>
      </c>
      <c r="AG29">
        <f t="shared" si="4"/>
        <v>100.10000000000001</v>
      </c>
      <c r="AH29">
        <f t="shared" si="5"/>
        <v>12.071431730555375</v>
      </c>
      <c r="AI29">
        <f t="shared" si="9"/>
        <v>18.5</v>
      </c>
      <c r="AJ29">
        <v>20</v>
      </c>
      <c r="AK29">
        <v>454</v>
      </c>
      <c r="AL29">
        <f t="shared" si="10"/>
        <v>2.5083727276486074E-2</v>
      </c>
      <c r="AM29">
        <f t="shared" si="11"/>
        <v>3.175808959756235E-2</v>
      </c>
      <c r="AN29">
        <f t="shared" si="12"/>
        <v>0.10670814048804274</v>
      </c>
      <c r="AO29">
        <f t="shared" si="13"/>
        <v>1</v>
      </c>
      <c r="AP29">
        <f t="shared" si="14"/>
        <v>2.540647167804988E-2</v>
      </c>
      <c r="AQ29">
        <f t="shared" si="15"/>
        <v>1.1192278272268671E-3</v>
      </c>
      <c r="AR29">
        <f t="shared" si="16"/>
        <v>10.974028845959431</v>
      </c>
      <c r="AS29" s="72"/>
      <c r="AT29">
        <v>0</v>
      </c>
      <c r="AU29" s="79">
        <f>'Files A-Middle strip HS'!AB29</f>
        <v>0</v>
      </c>
      <c r="AV29" s="179">
        <f t="shared" ref="AV29:AV38" si="123">N29*$AV$1</f>
        <v>52.739999999999995</v>
      </c>
      <c r="AW29" s="179">
        <f t="shared" ref="AW29:AW38" si="124">N29*$AW$1</f>
        <v>16.02</v>
      </c>
      <c r="AX29" s="179">
        <f t="shared" ref="AX29:AX38" si="125">AV29+AW29</f>
        <v>68.759999999999991</v>
      </c>
      <c r="AY29" s="179"/>
      <c r="AZ29" s="179"/>
      <c r="BA29" s="179"/>
      <c r="BB29" s="187"/>
      <c r="BC29" s="179"/>
      <c r="BD29" s="179"/>
      <c r="BE29" s="187">
        <v>0</v>
      </c>
      <c r="BF29" s="179"/>
      <c r="BG29" s="179"/>
      <c r="BH29" s="179"/>
      <c r="BI29" s="189">
        <f>2*MIN(BE28,BE30)</f>
        <v>451.4</v>
      </c>
      <c r="BJ29" s="76" t="str">
        <f>IF(BE29&lt;=BI29,"OK","Pbm")</f>
        <v>OK</v>
      </c>
    </row>
    <row r="30" spans="1:63" x14ac:dyDescent="0.35">
      <c r="A30" s="209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98</v>
      </c>
      <c r="K30" s="32">
        <v>27.189</v>
      </c>
      <c r="L30" s="10">
        <v>172</v>
      </c>
      <c r="M30" s="32">
        <f t="shared" si="6"/>
        <v>19.343371301204019</v>
      </c>
      <c r="N30" s="10">
        <v>172</v>
      </c>
      <c r="O30" s="32">
        <f t="shared" si="89"/>
        <v>24.759515265541147</v>
      </c>
      <c r="P30" s="11">
        <f t="shared" si="0"/>
        <v>1.0981232753712296</v>
      </c>
      <c r="Q30" s="37">
        <f t="shared" si="1"/>
        <v>1.0981232753712296</v>
      </c>
      <c r="R30" s="170">
        <f>K30/O30</f>
        <v>1.0981232753712296</v>
      </c>
      <c r="S30" s="171" t="s">
        <v>145</v>
      </c>
      <c r="T30" s="209"/>
      <c r="U30" s="120" t="s">
        <v>4</v>
      </c>
      <c r="V30" s="64" t="s">
        <v>135</v>
      </c>
      <c r="W30" s="69">
        <f t="shared" si="121"/>
        <v>27.189</v>
      </c>
      <c r="X30" s="79">
        <f>W30+(W31+W29)/2</f>
        <v>27.189</v>
      </c>
      <c r="Y30" s="79">
        <f>O30+(O31+O29)/2</f>
        <v>36.562338511051252</v>
      </c>
      <c r="Z30" s="80">
        <f>X30/Y30</f>
        <v>0.74363405370753055</v>
      </c>
      <c r="AA30" s="141">
        <v>3</v>
      </c>
      <c r="AB30" s="79">
        <f t="shared" si="122"/>
        <v>9.5668965517241382</v>
      </c>
      <c r="AC30" s="79">
        <f>X30+AB30+(AB29+AB31)/2</f>
        <v>36.755896551724135</v>
      </c>
      <c r="AD30" s="108">
        <f>AC30/Y30</f>
        <v>1.0052939185116505</v>
      </c>
      <c r="AE30">
        <v>1</v>
      </c>
      <c r="AF30">
        <f t="shared" si="3"/>
        <v>1.28</v>
      </c>
      <c r="AG30">
        <f t="shared" si="4"/>
        <v>220.16</v>
      </c>
      <c r="AH30">
        <f t="shared" si="5"/>
        <v>24.759515265541147</v>
      </c>
      <c r="AI30">
        <f t="shared" si="9"/>
        <v>20</v>
      </c>
      <c r="AJ30">
        <v>20</v>
      </c>
      <c r="AK30">
        <v>454</v>
      </c>
      <c r="AL30">
        <f t="shared" si="10"/>
        <v>4.0566037735849055E-2</v>
      </c>
      <c r="AM30">
        <f t="shared" si="11"/>
        <v>5.178001515770414E-2</v>
      </c>
      <c r="AN30">
        <f t="shared" si="12"/>
        <v>6.4093645721041259E-2</v>
      </c>
      <c r="AO30">
        <f t="shared" si="13"/>
        <v>1</v>
      </c>
      <c r="AP30">
        <f t="shared" si="14"/>
        <v>4.1424012126163312E-2</v>
      </c>
      <c r="AQ30">
        <f t="shared" si="15"/>
        <v>1.8248463491701901E-3</v>
      </c>
      <c r="AR30">
        <f t="shared" si="16"/>
        <v>19.343371301204019</v>
      </c>
      <c r="AS30" s="72" t="str">
        <f>IF((0.63*Y30-X30)&lt;=0,"",0.63*Y30-X30)</f>
        <v/>
      </c>
      <c r="AT30">
        <v>3</v>
      </c>
      <c r="AU30" s="184">
        <f>'Files A-Middle strip HS'!AB30</f>
        <v>0</v>
      </c>
      <c r="AV30" s="180">
        <f t="shared" si="123"/>
        <v>100.79199999999999</v>
      </c>
      <c r="AW30" s="180">
        <f t="shared" si="124"/>
        <v>30.616</v>
      </c>
      <c r="AX30" s="180">
        <f t="shared" si="125"/>
        <v>131.40799999999999</v>
      </c>
      <c r="AY30" s="180">
        <f>N30+(N29+N31)/2</f>
        <v>259</v>
      </c>
      <c r="AZ30" s="180">
        <f>(AV30+AW30)+(AV31+AW31+AV29+AW29)/2</f>
        <v>197.87599999999998</v>
      </c>
      <c r="BA30" s="185">
        <f>AY30/AZ30</f>
        <v>1.3089005235602096</v>
      </c>
      <c r="BB30" s="187"/>
      <c r="BC30" s="180">
        <f>BB30+(BB29+BB31)/2</f>
        <v>0</v>
      </c>
      <c r="BD30" s="185">
        <f>BC30/AZ30</f>
        <v>0</v>
      </c>
      <c r="BE30" s="187">
        <v>307</v>
      </c>
      <c r="BF30" s="180">
        <f>BE30+(BE29+BE31)/2</f>
        <v>307</v>
      </c>
      <c r="BG30" s="185">
        <f>BF30/$AY30</f>
        <v>1.1853281853281854</v>
      </c>
      <c r="BH30" s="185">
        <f>BE30/$AY30</f>
        <v>1.1853281853281854</v>
      </c>
      <c r="BI30" s="188">
        <f>1.1*AY30/3</f>
        <v>94.966666666666683</v>
      </c>
      <c r="BJ30" s="76" t="str">
        <f t="shared" ref="BJ30" si="126">IF(BE30&gt;=BI30,"OK","Pbm")</f>
        <v>OK</v>
      </c>
      <c r="BK30" s="190">
        <f>(1.1*AY30-BE30)</f>
        <v>-22.099999999999966</v>
      </c>
    </row>
    <row r="31" spans="1:63" x14ac:dyDescent="0.35">
      <c r="A31" s="209"/>
      <c r="B31" s="63" t="s">
        <v>5</v>
      </c>
      <c r="C31" s="16">
        <v>5.3</v>
      </c>
      <c r="D31" s="16">
        <v>22</v>
      </c>
      <c r="E31" s="16">
        <v>3</v>
      </c>
      <c r="F31" s="16" t="s">
        <v>24</v>
      </c>
      <c r="G31" s="34"/>
      <c r="H31" s="16" t="s">
        <v>24</v>
      </c>
      <c r="I31" s="34"/>
      <c r="J31" s="16" t="s">
        <v>24</v>
      </c>
      <c r="K31" s="34"/>
      <c r="L31" s="16">
        <v>87</v>
      </c>
      <c r="M31" s="34">
        <f t="shared" si="6"/>
        <v>10.485649782240753</v>
      </c>
      <c r="N31" s="16">
        <v>84</v>
      </c>
      <c r="O31" s="34">
        <f t="shared" si="89"/>
        <v>11.534214760464829</v>
      </c>
      <c r="P31" s="17">
        <f t="shared" si="0"/>
        <v>0</v>
      </c>
      <c r="Q31" s="40">
        <f t="shared" si="1"/>
        <v>0</v>
      </c>
      <c r="R31" s="161"/>
      <c r="S31" s="154"/>
      <c r="T31" s="209"/>
      <c r="U31" s="119" t="s">
        <v>5</v>
      </c>
      <c r="V31" s="63" t="s">
        <v>134</v>
      </c>
      <c r="W31" s="68">
        <f t="shared" si="121"/>
        <v>0</v>
      </c>
      <c r="X31" s="81"/>
      <c r="Y31" s="81"/>
      <c r="Z31" s="81"/>
      <c r="AA31" s="141">
        <v>0</v>
      </c>
      <c r="AB31" s="79">
        <f t="shared" si="122"/>
        <v>0</v>
      </c>
      <c r="AC31" s="81"/>
      <c r="AD31" s="107"/>
      <c r="AE31">
        <v>0</v>
      </c>
      <c r="AF31">
        <f t="shared" si="3"/>
        <v>1.1000000000000001</v>
      </c>
      <c r="AG31">
        <f t="shared" si="4"/>
        <v>95.7</v>
      </c>
      <c r="AH31">
        <f t="shared" si="5"/>
        <v>11.534214760464829</v>
      </c>
      <c r="AI31">
        <f t="shared" si="9"/>
        <v>18.5</v>
      </c>
      <c r="AJ31">
        <v>20</v>
      </c>
      <c r="AK31">
        <v>454</v>
      </c>
      <c r="AL31">
        <f t="shared" si="10"/>
        <v>2.3981145857739434E-2</v>
      </c>
      <c r="AM31">
        <f t="shared" si="11"/>
        <v>3.0344753959314769E-2</v>
      </c>
      <c r="AN31">
        <f t="shared" si="12"/>
        <v>0.11184118894793751</v>
      </c>
      <c r="AO31">
        <f t="shared" si="13"/>
        <v>1</v>
      </c>
      <c r="AP31">
        <f t="shared" si="14"/>
        <v>2.4275803167451815E-2</v>
      </c>
      <c r="AQ31">
        <f t="shared" si="15"/>
        <v>1.0694186417379654E-3</v>
      </c>
      <c r="AR31">
        <f t="shared" si="16"/>
        <v>10.485649782240753</v>
      </c>
      <c r="AS31" s="72"/>
      <c r="AT31">
        <v>0</v>
      </c>
      <c r="AU31" s="79">
        <f>'Files A-Middle strip HS'!AB31</f>
        <v>0</v>
      </c>
      <c r="AV31" s="179">
        <f t="shared" si="123"/>
        <v>49.223999999999997</v>
      </c>
      <c r="AW31" s="179">
        <f t="shared" si="124"/>
        <v>14.952</v>
      </c>
      <c r="AX31" s="179">
        <f t="shared" si="125"/>
        <v>64.176000000000002</v>
      </c>
      <c r="AY31" s="179"/>
      <c r="AZ31" s="179"/>
      <c r="BA31" s="179"/>
      <c r="BB31" s="187"/>
      <c r="BC31" s="179"/>
      <c r="BD31" s="179"/>
      <c r="BE31" s="187">
        <v>0</v>
      </c>
      <c r="BF31" s="179"/>
      <c r="BG31" s="179"/>
      <c r="BH31" s="179"/>
      <c r="BI31" s="189">
        <f t="shared" ref="BI31" si="127">2*MIN(BE30,BE32)</f>
        <v>121.8</v>
      </c>
      <c r="BJ31" s="76" t="str">
        <f t="shared" ref="BJ31" si="128">IF(BE31&lt;=BI31,"OK","Pbm")</f>
        <v>OK</v>
      </c>
    </row>
    <row r="32" spans="1:63" x14ac:dyDescent="0.35">
      <c r="A32" s="209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99</v>
      </c>
      <c r="K32" s="32">
        <v>6.7839999999999998</v>
      </c>
      <c r="L32" s="10">
        <v>1</v>
      </c>
      <c r="M32" s="32">
        <f t="shared" si="6"/>
        <v>0.11014514893712971</v>
      </c>
      <c r="N32" s="10">
        <v>0</v>
      </c>
      <c r="O32" s="32">
        <f t="shared" si="89"/>
        <v>0.14098579063952602</v>
      </c>
      <c r="P32" s="11">
        <f t="shared" si="0"/>
        <v>48.118324330608637</v>
      </c>
      <c r="Q32" s="37">
        <f t="shared" si="1"/>
        <v>48.118324330608637</v>
      </c>
      <c r="R32" s="170">
        <f>K32/O32</f>
        <v>48.118324330608637</v>
      </c>
      <c r="S32" s="171" t="s">
        <v>145</v>
      </c>
      <c r="T32" s="209"/>
      <c r="U32" s="120" t="s">
        <v>6</v>
      </c>
      <c r="V32" s="64" t="s">
        <v>135</v>
      </c>
      <c r="W32" s="69">
        <f t="shared" si="121"/>
        <v>6.7839999999999998</v>
      </c>
      <c r="X32" s="79">
        <f>W32+(W33+W31)/2</f>
        <v>6.7839999999999998</v>
      </c>
      <c r="Y32" s="79">
        <f>O32+(O33+O31)/2</f>
        <v>5.9735861847276848</v>
      </c>
      <c r="Z32" s="80">
        <f>X32/Y32</f>
        <v>1.1356662129265418</v>
      </c>
      <c r="AA32" s="141">
        <v>0</v>
      </c>
      <c r="AB32" s="79">
        <f t="shared" si="122"/>
        <v>0</v>
      </c>
      <c r="AC32" s="79">
        <f>X32+AB32+(AB31+AB33)/2</f>
        <v>6.7839999999999998</v>
      </c>
      <c r="AD32" s="108">
        <f>AC32/Y32</f>
        <v>1.1356662129265418</v>
      </c>
      <c r="AE32">
        <v>1</v>
      </c>
      <c r="AF32">
        <f t="shared" si="3"/>
        <v>1.28</v>
      </c>
      <c r="AG32">
        <f t="shared" si="4"/>
        <v>1.28</v>
      </c>
      <c r="AH32">
        <f t="shared" si="5"/>
        <v>0.14098579063952602</v>
      </c>
      <c r="AI32">
        <f t="shared" si="9"/>
        <v>20</v>
      </c>
      <c r="AJ32">
        <v>20</v>
      </c>
      <c r="AK32">
        <v>454</v>
      </c>
      <c r="AL32">
        <f t="shared" si="10"/>
        <v>2.3584905660377359E-4</v>
      </c>
      <c r="AM32">
        <f t="shared" si="11"/>
        <v>2.9484609444255239E-4</v>
      </c>
      <c r="AN32">
        <f t="shared" si="12"/>
        <v>11.867099834863804</v>
      </c>
      <c r="AO32">
        <f t="shared" si="13"/>
        <v>1</v>
      </c>
      <c r="AP32">
        <f t="shared" si="14"/>
        <v>2.3587687555404191E-4</v>
      </c>
      <c r="AQ32">
        <f t="shared" si="15"/>
        <v>1.0391051786521671E-5</v>
      </c>
      <c r="AR32">
        <f t="shared" si="16"/>
        <v>0.11014514893712971</v>
      </c>
      <c r="AS32" s="72" t="str">
        <f>IF((0.63*Y32-X32)&lt;=0,"",0.63*Y32-X32)</f>
        <v/>
      </c>
      <c r="AT32">
        <v>0</v>
      </c>
      <c r="AU32" s="184">
        <f>'Files A-Middle strip HS'!AB32</f>
        <v>0</v>
      </c>
      <c r="AV32" s="180">
        <f t="shared" si="123"/>
        <v>0</v>
      </c>
      <c r="AW32" s="180">
        <f t="shared" si="124"/>
        <v>0</v>
      </c>
      <c r="AX32" s="180">
        <f t="shared" si="125"/>
        <v>0</v>
      </c>
      <c r="AY32" s="180">
        <f t="shared" ref="AY32" si="129">N32+(N31+N33)/2</f>
        <v>42</v>
      </c>
      <c r="AZ32" s="180">
        <f t="shared" ref="AZ32" si="130">(AV32+AW32)+(AV33+AW33+AV31+AW31)/2</f>
        <v>32.088000000000001</v>
      </c>
      <c r="BA32" s="185">
        <f t="shared" ref="BA32" si="131">AY32/AZ32</f>
        <v>1.3089005235602094</v>
      </c>
      <c r="BB32" s="187"/>
      <c r="BC32" s="180">
        <f t="shared" ref="BC32" si="132">BB32+(BB31+BB33)/2</f>
        <v>0</v>
      </c>
      <c r="BD32" s="185">
        <f t="shared" ref="BD32" si="133">BC32/AZ32</f>
        <v>0</v>
      </c>
      <c r="BE32" s="187">
        <v>60.9</v>
      </c>
      <c r="BF32" s="180">
        <f t="shared" ref="BF32" si="134">BE32+(BE31+BE33)/2</f>
        <v>60.9</v>
      </c>
      <c r="BG32" s="185">
        <f t="shared" ref="BG32" si="135">BF32/$AY32</f>
        <v>1.45</v>
      </c>
      <c r="BH32" s="185">
        <f t="shared" ref="BH32" si="136">BE32/$AY32</f>
        <v>1.45</v>
      </c>
      <c r="BI32" s="188">
        <f t="shared" ref="BI32" si="137">1.1*AY32/3</f>
        <v>15.4</v>
      </c>
      <c r="BJ32" s="76" t="str">
        <f t="shared" ref="BJ32" si="138">IF(BE32&gt;=BI32,"OK","Pbm")</f>
        <v>OK</v>
      </c>
      <c r="BK32" s="190">
        <f t="shared" ref="BK32" si="139">(1.1*AY32-BE32)</f>
        <v>-14.699999999999996</v>
      </c>
    </row>
    <row r="33" spans="1:63" x14ac:dyDescent="0.35">
      <c r="A33" s="209"/>
      <c r="B33" s="63" t="s">
        <v>7</v>
      </c>
      <c r="C33" s="16">
        <v>5.3</v>
      </c>
      <c r="D33" s="16">
        <v>25</v>
      </c>
      <c r="E33" s="16">
        <v>6</v>
      </c>
      <c r="F33" s="16" t="s">
        <v>24</v>
      </c>
      <c r="G33" s="34"/>
      <c r="H33" s="16" t="s">
        <v>24</v>
      </c>
      <c r="I33" s="34"/>
      <c r="J33" s="16" t="s">
        <v>24</v>
      </c>
      <c r="K33" s="34"/>
      <c r="L33" s="16">
        <v>1</v>
      </c>
      <c r="M33" s="34">
        <f t="shared" si="6"/>
        <v>0.11907820701044333</v>
      </c>
      <c r="N33" s="16">
        <v>0</v>
      </c>
      <c r="O33" s="34">
        <f t="shared" si="89"/>
        <v>0.13098602771148768</v>
      </c>
      <c r="P33" s="17">
        <f t="shared" si="0"/>
        <v>0</v>
      </c>
      <c r="Q33" s="40">
        <f t="shared" si="1"/>
        <v>0</v>
      </c>
      <c r="R33" s="161"/>
      <c r="S33" s="154"/>
      <c r="T33" s="209"/>
      <c r="U33" s="119" t="s">
        <v>7</v>
      </c>
      <c r="V33" s="63" t="s">
        <v>134</v>
      </c>
      <c r="W33" s="68">
        <f t="shared" si="121"/>
        <v>0</v>
      </c>
      <c r="X33" s="81"/>
      <c r="Y33" s="81"/>
      <c r="Z33" s="81"/>
      <c r="AA33" s="141">
        <v>0</v>
      </c>
      <c r="AB33" s="79">
        <f t="shared" si="122"/>
        <v>0</v>
      </c>
      <c r="AC33" s="81"/>
      <c r="AD33" s="107"/>
      <c r="AE33">
        <v>0</v>
      </c>
      <c r="AF33">
        <f t="shared" si="3"/>
        <v>1.1000000000000001</v>
      </c>
      <c r="AG33">
        <f t="shared" si="4"/>
        <v>1.1000000000000001</v>
      </c>
      <c r="AH33">
        <f t="shared" si="5"/>
        <v>0.13098602771148768</v>
      </c>
      <c r="AI33">
        <f t="shared" si="9"/>
        <v>18.5</v>
      </c>
      <c r="AJ33">
        <v>20</v>
      </c>
      <c r="AK33">
        <v>454</v>
      </c>
      <c r="AL33">
        <f t="shared" si="10"/>
        <v>2.7564535468666012E-4</v>
      </c>
      <c r="AM33">
        <f t="shared" si="11"/>
        <v>3.4460419417861599E-4</v>
      </c>
      <c r="AN33">
        <f t="shared" si="12"/>
        <v>10.153079806994086</v>
      </c>
      <c r="AO33">
        <f t="shared" si="13"/>
        <v>1</v>
      </c>
      <c r="AP33">
        <f t="shared" si="14"/>
        <v>2.7568335534289279E-4</v>
      </c>
      <c r="AQ33">
        <f t="shared" si="15"/>
        <v>1.2144641204532723E-5</v>
      </c>
      <c r="AR33">
        <f t="shared" si="16"/>
        <v>0.11907820701044333</v>
      </c>
      <c r="AS33" s="72"/>
      <c r="AT33">
        <v>0</v>
      </c>
      <c r="AU33" s="79">
        <f>'Files A-Middle strip HS'!AB33</f>
        <v>0</v>
      </c>
      <c r="AV33" s="179">
        <f t="shared" si="123"/>
        <v>0</v>
      </c>
      <c r="AW33" s="179">
        <f t="shared" si="124"/>
        <v>0</v>
      </c>
      <c r="AX33" s="179">
        <f t="shared" si="125"/>
        <v>0</v>
      </c>
      <c r="AY33" s="179"/>
      <c r="AZ33" s="179"/>
      <c r="BA33" s="179"/>
      <c r="BB33" s="187"/>
      <c r="BC33" s="179"/>
      <c r="BD33" s="179"/>
      <c r="BE33" s="187">
        <v>0</v>
      </c>
      <c r="BF33" s="179"/>
      <c r="BG33" s="179"/>
      <c r="BH33" s="179"/>
      <c r="BI33" s="189">
        <f t="shared" ref="BI33" si="140">2*MIN(BE32,BE34)</f>
        <v>121.8</v>
      </c>
      <c r="BJ33" s="76" t="str">
        <f t="shared" ref="BJ33" si="141">IF(BE33&lt;=BI33,"OK","Pbm")</f>
        <v>OK</v>
      </c>
    </row>
    <row r="34" spans="1:63" x14ac:dyDescent="0.35">
      <c r="A34" s="209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99</v>
      </c>
      <c r="K34" s="32">
        <v>6.7839999999999998</v>
      </c>
      <c r="L34" s="10">
        <v>1</v>
      </c>
      <c r="M34" s="32">
        <f t="shared" si="6"/>
        <v>0.11014514893712971</v>
      </c>
      <c r="N34" s="10">
        <v>0</v>
      </c>
      <c r="O34" s="32">
        <f t="shared" si="89"/>
        <v>0.14098579063952602</v>
      </c>
      <c r="P34" s="11">
        <f t="shared" si="0"/>
        <v>48.118324330608637</v>
      </c>
      <c r="Q34" s="37">
        <f t="shared" si="1"/>
        <v>48.118324330608637</v>
      </c>
      <c r="R34" s="170">
        <f>K34/O34</f>
        <v>48.118324330608637</v>
      </c>
      <c r="S34" s="171" t="s">
        <v>145</v>
      </c>
      <c r="T34" s="209"/>
      <c r="U34" s="120" t="s">
        <v>8</v>
      </c>
      <c r="V34" s="64" t="s">
        <v>135</v>
      </c>
      <c r="W34" s="69">
        <f t="shared" si="121"/>
        <v>6.7839999999999998</v>
      </c>
      <c r="X34" s="79">
        <f>W34+(W35+W33)/2</f>
        <v>6.7839999999999998</v>
      </c>
      <c r="Y34" s="79">
        <f>O34+(O35+O33)/2</f>
        <v>4.83545566231414</v>
      </c>
      <c r="Z34" s="80">
        <f>X34/Y34</f>
        <v>1.4029701591252581</v>
      </c>
      <c r="AA34" s="141">
        <v>0</v>
      </c>
      <c r="AB34" s="79">
        <f t="shared" si="122"/>
        <v>0</v>
      </c>
      <c r="AC34" s="79">
        <f>X34+AB34+(AB33+AB35)/2</f>
        <v>6.7839999999999998</v>
      </c>
      <c r="AD34" s="108">
        <f>AC34/Y34</f>
        <v>1.4029701591252581</v>
      </c>
      <c r="AE34">
        <v>1</v>
      </c>
      <c r="AF34">
        <f t="shared" si="3"/>
        <v>1.28</v>
      </c>
      <c r="AG34">
        <f t="shared" si="4"/>
        <v>1.28</v>
      </c>
      <c r="AH34">
        <f t="shared" si="5"/>
        <v>0.14098579063952602</v>
      </c>
      <c r="AI34">
        <f t="shared" si="9"/>
        <v>20</v>
      </c>
      <c r="AJ34">
        <v>20</v>
      </c>
      <c r="AK34">
        <v>454</v>
      </c>
      <c r="AL34">
        <f t="shared" si="10"/>
        <v>2.3584905660377359E-4</v>
      </c>
      <c r="AM34">
        <f t="shared" si="11"/>
        <v>2.9484609444255239E-4</v>
      </c>
      <c r="AN34">
        <f t="shared" si="12"/>
        <v>11.867099834863804</v>
      </c>
      <c r="AO34">
        <f t="shared" si="13"/>
        <v>1</v>
      </c>
      <c r="AP34">
        <f t="shared" si="14"/>
        <v>2.3587687555404191E-4</v>
      </c>
      <c r="AQ34">
        <f t="shared" si="15"/>
        <v>1.0391051786521671E-5</v>
      </c>
      <c r="AR34">
        <f t="shared" si="16"/>
        <v>0.11014514893712971</v>
      </c>
      <c r="AS34" s="72" t="str">
        <f>IF((0.63*Y34-X34)&lt;=0,"",0.63*Y34-X34)</f>
        <v/>
      </c>
      <c r="AT34">
        <v>0</v>
      </c>
      <c r="AU34" s="184">
        <f>'Files A-Middle strip HS'!AB34</f>
        <v>0</v>
      </c>
      <c r="AV34" s="180">
        <f t="shared" si="123"/>
        <v>0</v>
      </c>
      <c r="AW34" s="180">
        <f t="shared" si="124"/>
        <v>0</v>
      </c>
      <c r="AX34" s="180">
        <f t="shared" si="125"/>
        <v>0</v>
      </c>
      <c r="AY34" s="180">
        <f t="shared" ref="AY34" si="142">N34+(N33+N35)/2</f>
        <v>35</v>
      </c>
      <c r="AZ34" s="180">
        <f t="shared" ref="AZ34" si="143">(AV34+AW34)+(AV35+AW35+AV33+AW33)/2</f>
        <v>26.74</v>
      </c>
      <c r="BA34" s="185">
        <f t="shared" ref="BA34" si="144">AY34/AZ34</f>
        <v>1.3089005235602096</v>
      </c>
      <c r="BB34" s="187"/>
      <c r="BC34" s="180">
        <f t="shared" ref="BC34" si="145">BB34+(BB33+BB35)/2</f>
        <v>0</v>
      </c>
      <c r="BD34" s="185">
        <f t="shared" ref="BD34" si="146">BC34/AZ34</f>
        <v>0</v>
      </c>
      <c r="BE34" s="187">
        <v>60.9</v>
      </c>
      <c r="BF34" s="180">
        <f t="shared" ref="BF34" si="147">BE34+(BE33+BE35)/2</f>
        <v>60.9</v>
      </c>
      <c r="BG34" s="185">
        <f t="shared" ref="BG34" si="148">BF34/$AY34</f>
        <v>1.74</v>
      </c>
      <c r="BH34" s="185">
        <f t="shared" ref="BH34" si="149">BE34/$AY34</f>
        <v>1.74</v>
      </c>
      <c r="BI34" s="188">
        <f t="shared" ref="BI34" si="150">1.1*AY34/3</f>
        <v>12.833333333333334</v>
      </c>
      <c r="BJ34" s="76" t="str">
        <f t="shared" ref="BJ34" si="151">IF(BE34&gt;=BI34,"OK","Pbm")</f>
        <v>OK</v>
      </c>
      <c r="BK34" s="190">
        <f t="shared" ref="BK34" si="152">(1.1*AY34-BE34)</f>
        <v>-22.4</v>
      </c>
    </row>
    <row r="35" spans="1:63" x14ac:dyDescent="0.35">
      <c r="A35" s="209"/>
      <c r="B35" s="63" t="s">
        <v>9</v>
      </c>
      <c r="C35" s="16">
        <v>5.3</v>
      </c>
      <c r="D35" s="16">
        <v>22</v>
      </c>
      <c r="E35" s="16">
        <v>3</v>
      </c>
      <c r="F35" s="16" t="s">
        <v>24</v>
      </c>
      <c r="G35" s="34"/>
      <c r="H35" s="16" t="s">
        <v>24</v>
      </c>
      <c r="I35" s="34"/>
      <c r="J35" s="16" t="s">
        <v>24</v>
      </c>
      <c r="K35" s="34"/>
      <c r="L35" s="16">
        <v>70</v>
      </c>
      <c r="M35" s="34">
        <f t="shared" si="6"/>
        <v>8.4163215596706724</v>
      </c>
      <c r="N35" s="16">
        <v>70</v>
      </c>
      <c r="O35" s="34">
        <f t="shared" si="89"/>
        <v>9.2579537156377398</v>
      </c>
      <c r="P35" s="17">
        <f t="shared" si="0"/>
        <v>0</v>
      </c>
      <c r="Q35" s="40">
        <f t="shared" si="1"/>
        <v>0</v>
      </c>
      <c r="R35" s="161"/>
      <c r="S35" s="154"/>
      <c r="T35" s="209"/>
      <c r="U35" s="119" t="s">
        <v>9</v>
      </c>
      <c r="V35" s="63" t="s">
        <v>134</v>
      </c>
      <c r="W35" s="68">
        <f t="shared" si="121"/>
        <v>0</v>
      </c>
      <c r="X35" s="81"/>
      <c r="Y35" s="81"/>
      <c r="Z35" s="81"/>
      <c r="AA35" s="141">
        <v>0</v>
      </c>
      <c r="AB35" s="79">
        <f t="shared" si="122"/>
        <v>0</v>
      </c>
      <c r="AC35" s="81"/>
      <c r="AD35" s="107"/>
      <c r="AE35">
        <v>0</v>
      </c>
      <c r="AF35">
        <f t="shared" si="3"/>
        <v>1.1000000000000001</v>
      </c>
      <c r="AG35">
        <f t="shared" si="4"/>
        <v>77</v>
      </c>
      <c r="AH35">
        <f t="shared" si="5"/>
        <v>9.2579537156377398</v>
      </c>
      <c r="AI35">
        <f t="shared" si="9"/>
        <v>18.5</v>
      </c>
      <c r="AJ35">
        <v>20</v>
      </c>
      <c r="AK35">
        <v>454</v>
      </c>
      <c r="AL35">
        <f t="shared" si="10"/>
        <v>1.9295174828066211E-2</v>
      </c>
      <c r="AM35">
        <f t="shared" si="11"/>
        <v>2.4356259485533438E-2</v>
      </c>
      <c r="AN35">
        <f t="shared" si="12"/>
        <v>0.1402002263044064</v>
      </c>
      <c r="AO35">
        <f t="shared" si="13"/>
        <v>1</v>
      </c>
      <c r="AP35">
        <f t="shared" si="14"/>
        <v>1.948500758842675E-2</v>
      </c>
      <c r="AQ35">
        <f t="shared" si="15"/>
        <v>8.5837037834479084E-4</v>
      </c>
      <c r="AR35">
        <f t="shared" si="16"/>
        <v>8.4163215596706724</v>
      </c>
      <c r="AS35" s="72"/>
      <c r="AT35">
        <v>0</v>
      </c>
      <c r="AU35" s="79">
        <f>'Files A-Middle strip HS'!AB35</f>
        <v>0</v>
      </c>
      <c r="AV35" s="179">
        <f t="shared" si="123"/>
        <v>41.019999999999996</v>
      </c>
      <c r="AW35" s="179">
        <f t="shared" si="124"/>
        <v>12.459999999999999</v>
      </c>
      <c r="AX35" s="179">
        <f t="shared" si="125"/>
        <v>53.48</v>
      </c>
      <c r="AY35" s="179"/>
      <c r="AZ35" s="179"/>
      <c r="BA35" s="179"/>
      <c r="BB35" s="187"/>
      <c r="BC35" s="179"/>
      <c r="BD35" s="179"/>
      <c r="BE35" s="187">
        <v>0</v>
      </c>
      <c r="BF35" s="179"/>
      <c r="BG35" s="179"/>
      <c r="BH35" s="179"/>
      <c r="BI35" s="189">
        <f t="shared" ref="BI35" si="153">2*MIN(BE34,BE36)</f>
        <v>121.8</v>
      </c>
      <c r="BJ35" s="76" t="str">
        <f t="shared" ref="BJ35" si="154">IF(BE35&lt;=BI35,"OK","Pbm")</f>
        <v>OK</v>
      </c>
    </row>
    <row r="36" spans="1:63" x14ac:dyDescent="0.35">
      <c r="A36" s="209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105</v>
      </c>
      <c r="K36" s="32">
        <v>20.405000000000001</v>
      </c>
      <c r="L36" s="10">
        <v>147</v>
      </c>
      <c r="M36" s="32">
        <f t="shared" si="6"/>
        <v>16.480242575725942</v>
      </c>
      <c r="N36" s="10">
        <v>147</v>
      </c>
      <c r="O36" s="32">
        <f t="shared" si="89"/>
        <v>21.094710496929206</v>
      </c>
      <c r="P36" s="11">
        <f t="shared" si="0"/>
        <v>0.96730410227579999</v>
      </c>
      <c r="Q36" s="37">
        <f t="shared" si="1"/>
        <v>0.96730410227579999</v>
      </c>
      <c r="R36" s="170">
        <f>K36/O36</f>
        <v>0.96730410227579999</v>
      </c>
      <c r="S36" s="171" t="s">
        <v>145</v>
      </c>
      <c r="T36" s="209"/>
      <c r="U36" s="120" t="s">
        <v>10</v>
      </c>
      <c r="V36" s="64" t="s">
        <v>135</v>
      </c>
      <c r="W36" s="69">
        <f t="shared" si="121"/>
        <v>20.405000000000001</v>
      </c>
      <c r="X36" s="79">
        <f>W36+(W37+W35)/2</f>
        <v>20.405000000000001</v>
      </c>
      <c r="Y36" s="79">
        <f>O36+(O37+O35)/2</f>
        <v>30.0189767287108</v>
      </c>
      <c r="Z36" s="80">
        <f>X36/Y36</f>
        <v>0.67973669403874837</v>
      </c>
      <c r="AA36" s="141">
        <v>4</v>
      </c>
      <c r="AB36" s="79">
        <f t="shared" si="122"/>
        <v>12.755862068965516</v>
      </c>
      <c r="AC36" s="79">
        <f>X36+AB36+(AB35+AB37)/2</f>
        <v>33.160862068965514</v>
      </c>
      <c r="AD36" s="108">
        <f>AC36/Y36</f>
        <v>1.1046633057698381</v>
      </c>
      <c r="AE36">
        <v>1</v>
      </c>
      <c r="AF36">
        <f t="shared" ref="AF36:AF54" si="155">IF(AE36=0,U$3,U$2)</f>
        <v>1.28</v>
      </c>
      <c r="AG36">
        <f t="shared" si="4"/>
        <v>188.16</v>
      </c>
      <c r="AH36">
        <f t="shared" si="5"/>
        <v>21.094710496929206</v>
      </c>
      <c r="AI36">
        <f t="shared" si="9"/>
        <v>20</v>
      </c>
      <c r="AJ36">
        <v>20</v>
      </c>
      <c r="AK36">
        <v>454</v>
      </c>
      <c r="AL36">
        <f t="shared" si="10"/>
        <v>3.4669811320754716E-2</v>
      </c>
      <c r="AM36">
        <f t="shared" si="11"/>
        <v>4.4115743687379583E-2</v>
      </c>
      <c r="AN36">
        <f t="shared" si="12"/>
        <v>7.5836756165832547E-2</v>
      </c>
      <c r="AO36">
        <f t="shared" si="13"/>
        <v>1</v>
      </c>
      <c r="AP36">
        <f t="shared" si="14"/>
        <v>3.5292594949903666E-2</v>
      </c>
      <c r="AQ36">
        <f t="shared" si="15"/>
        <v>1.5547398656345229E-3</v>
      </c>
      <c r="AR36">
        <f t="shared" si="16"/>
        <v>16.480242575725942</v>
      </c>
      <c r="AS36" s="72" t="str">
        <f>IF((0.63*Y36-X36)&lt;=0,"",0.63*Y36-X36)</f>
        <v/>
      </c>
      <c r="AT36">
        <v>4</v>
      </c>
      <c r="AU36" s="184">
        <f>'Files A-Middle strip HS'!AB36</f>
        <v>0</v>
      </c>
      <c r="AV36" s="180">
        <f t="shared" si="123"/>
        <v>86.141999999999996</v>
      </c>
      <c r="AW36" s="180">
        <f t="shared" si="124"/>
        <v>26.166</v>
      </c>
      <c r="AX36" s="180">
        <f t="shared" si="125"/>
        <v>112.30799999999999</v>
      </c>
      <c r="AY36" s="180">
        <f t="shared" ref="AY36" si="156">N36+(N35+N37)/2</f>
        <v>214.5</v>
      </c>
      <c r="AZ36" s="180">
        <f t="shared" ref="AZ36" si="157">(AV36+AW36)+(AV37+AW37+AV35+AW35)/2</f>
        <v>163.87799999999999</v>
      </c>
      <c r="BA36" s="185">
        <f t="shared" ref="BA36" si="158">AY36/AZ36</f>
        <v>1.3089005235602096</v>
      </c>
      <c r="BB36" s="187"/>
      <c r="BC36" s="180">
        <f t="shared" ref="BC36" si="159">BB36+(BB35+BB37)/2</f>
        <v>0</v>
      </c>
      <c r="BD36" s="185">
        <f t="shared" ref="BD36" si="160">BC36/AZ36</f>
        <v>0</v>
      </c>
      <c r="BE36" s="187">
        <v>287.10000000000002</v>
      </c>
      <c r="BF36" s="180">
        <f t="shared" ref="BF36" si="161">BE36+(BE35+BE37)/2</f>
        <v>287.10000000000002</v>
      </c>
      <c r="BG36" s="185">
        <f t="shared" ref="BG36" si="162">BF36/$AY36</f>
        <v>1.3384615384615386</v>
      </c>
      <c r="BH36" s="185">
        <f t="shared" ref="BH36" si="163">BE36/$AY36</f>
        <v>1.3384615384615386</v>
      </c>
      <c r="BI36" s="188">
        <f t="shared" ref="BI36" si="164">1.1*AY36/3</f>
        <v>78.650000000000006</v>
      </c>
      <c r="BJ36" s="76" t="str">
        <f t="shared" ref="BJ36" si="165">IF(BE36&gt;=BI36,"OK","Pbm")</f>
        <v>OK</v>
      </c>
      <c r="BK36" s="190">
        <f t="shared" ref="BK36" si="166">(1.1*AY36-BE36)</f>
        <v>-51.150000000000006</v>
      </c>
    </row>
    <row r="37" spans="1:63" x14ac:dyDescent="0.35">
      <c r="A37" s="209"/>
      <c r="B37" s="63" t="s">
        <v>11</v>
      </c>
      <c r="C37" s="16">
        <v>5.3</v>
      </c>
      <c r="D37" s="16">
        <v>25</v>
      </c>
      <c r="E37" s="16">
        <v>6</v>
      </c>
      <c r="F37" s="39" t="s">
        <v>24</v>
      </c>
      <c r="G37" s="34"/>
      <c r="H37" s="39" t="s">
        <v>24</v>
      </c>
      <c r="I37" s="34"/>
      <c r="J37" s="39" t="s">
        <v>24</v>
      </c>
      <c r="K37" s="16" t="s">
        <v>24</v>
      </c>
      <c r="L37" s="16">
        <v>65</v>
      </c>
      <c r="M37" s="34">
        <f t="shared" si="6"/>
        <v>7.809617043568589</v>
      </c>
      <c r="N37" s="16">
        <v>65</v>
      </c>
      <c r="O37" s="34">
        <f t="shared" si="89"/>
        <v>8.5905787479254485</v>
      </c>
      <c r="P37" s="17">
        <f t="shared" si="0"/>
        <v>0</v>
      </c>
      <c r="Q37" s="40">
        <f t="shared" si="1"/>
        <v>0</v>
      </c>
      <c r="R37" s="161"/>
      <c r="S37" s="154"/>
      <c r="T37" s="209"/>
      <c r="U37" s="119" t="s">
        <v>11</v>
      </c>
      <c r="V37" s="63" t="s">
        <v>134</v>
      </c>
      <c r="W37" s="68">
        <f t="shared" si="121"/>
        <v>0</v>
      </c>
      <c r="X37" s="81"/>
      <c r="Y37" s="81"/>
      <c r="Z37" s="81"/>
      <c r="AA37" s="141">
        <v>0</v>
      </c>
      <c r="AB37" s="79">
        <f t="shared" si="122"/>
        <v>0</v>
      </c>
      <c r="AC37" s="81"/>
      <c r="AD37" s="107"/>
      <c r="AE37">
        <v>0</v>
      </c>
      <c r="AF37">
        <f t="shared" si="155"/>
        <v>1.1000000000000001</v>
      </c>
      <c r="AG37">
        <f t="shared" si="4"/>
        <v>71.5</v>
      </c>
      <c r="AH37">
        <f t="shared" si="5"/>
        <v>8.5905787479254485</v>
      </c>
      <c r="AI37">
        <f t="shared" si="9"/>
        <v>18.5</v>
      </c>
      <c r="AJ37">
        <v>20</v>
      </c>
      <c r="AK37">
        <v>454</v>
      </c>
      <c r="AL37">
        <f t="shared" si="10"/>
        <v>1.7916948054632908E-2</v>
      </c>
      <c r="AM37">
        <f t="shared" si="11"/>
        <v>2.2600498073560293E-2</v>
      </c>
      <c r="AN37">
        <f t="shared" si="12"/>
        <v>0.15136384364663868</v>
      </c>
      <c r="AO37">
        <f t="shared" si="13"/>
        <v>1</v>
      </c>
      <c r="AP37">
        <f t="shared" si="14"/>
        <v>1.8080398458848235E-2</v>
      </c>
      <c r="AQ37">
        <f t="shared" si="15"/>
        <v>7.9649332417833642E-4</v>
      </c>
      <c r="AR37">
        <f t="shared" si="16"/>
        <v>7.809617043568589</v>
      </c>
      <c r="AS37" s="72"/>
      <c r="AT37">
        <v>0</v>
      </c>
      <c r="AU37" s="79">
        <f>'Files A-Middle strip HS'!AB37</f>
        <v>0</v>
      </c>
      <c r="AV37" s="179">
        <f t="shared" si="123"/>
        <v>38.089999999999996</v>
      </c>
      <c r="AW37" s="179">
        <f t="shared" si="124"/>
        <v>11.57</v>
      </c>
      <c r="AX37" s="179">
        <f t="shared" si="125"/>
        <v>49.66</v>
      </c>
      <c r="AY37" s="179"/>
      <c r="AZ37" s="179"/>
      <c r="BA37" s="179"/>
      <c r="BB37" s="187"/>
      <c r="BC37" s="179"/>
      <c r="BD37" s="179"/>
      <c r="BE37" s="187">
        <v>0</v>
      </c>
      <c r="BF37" s="179"/>
      <c r="BG37" s="179"/>
      <c r="BH37" s="179"/>
      <c r="BI37" s="189">
        <f t="shared" ref="BI37" si="167">2*MIN(BE36,BE38)</f>
        <v>274.8</v>
      </c>
      <c r="BJ37" s="76" t="str">
        <f t="shared" ref="BJ37" si="168">IF(BE37&lt;=BI37,"OK","Pbm")</f>
        <v>OK</v>
      </c>
    </row>
    <row r="38" spans="1:63" ht="15" thickBot="1" x14ac:dyDescent="0.4">
      <c r="A38" s="210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6"/>
        <v>7.1956339578710491</v>
      </c>
      <c r="N38" s="10">
        <v>73</v>
      </c>
      <c r="O38" s="32">
        <f t="shared" si="89"/>
        <v>9.2104114660749428</v>
      </c>
      <c r="P38" s="11">
        <f t="shared" si="0"/>
        <v>1.4788698691877931</v>
      </c>
      <c r="Q38" s="37">
        <f t="shared" si="1"/>
        <v>1.4788698691877931</v>
      </c>
      <c r="R38" s="161"/>
      <c r="S38" s="154"/>
      <c r="T38" s="210"/>
      <c r="U38" s="120" t="s">
        <v>12</v>
      </c>
      <c r="V38" s="64" t="s">
        <v>134</v>
      </c>
      <c r="W38" s="69">
        <f t="shared" si="121"/>
        <v>13.621</v>
      </c>
      <c r="X38" s="79">
        <f>W38+W37/2</f>
        <v>13.621</v>
      </c>
      <c r="Y38" s="79">
        <f>O38+O37/2</f>
        <v>13.505700840037667</v>
      </c>
      <c r="Z38" s="80">
        <f>X38/Y38</f>
        <v>1.0085370734423889</v>
      </c>
      <c r="AA38" s="141">
        <v>0</v>
      </c>
      <c r="AB38" s="79">
        <f t="shared" si="122"/>
        <v>0</v>
      </c>
      <c r="AC38" s="79">
        <f>X38+AB38+AB37/2</f>
        <v>13.621</v>
      </c>
      <c r="AD38" s="108">
        <f>AC38/Y38</f>
        <v>1.0085370734423889</v>
      </c>
      <c r="AE38">
        <v>1</v>
      </c>
      <c r="AF38">
        <f t="shared" si="155"/>
        <v>1.28</v>
      </c>
      <c r="AG38">
        <f t="shared" si="4"/>
        <v>93.44</v>
      </c>
      <c r="AH38">
        <f t="shared" si="5"/>
        <v>9.2104114660749428</v>
      </c>
      <c r="AI38">
        <f t="shared" si="9"/>
        <v>22.5</v>
      </c>
      <c r="AJ38">
        <v>20</v>
      </c>
      <c r="AK38">
        <v>454</v>
      </c>
      <c r="AL38">
        <f t="shared" si="10"/>
        <v>1.3603540647565806E-2</v>
      </c>
      <c r="AM38">
        <f t="shared" si="11"/>
        <v>1.7121686671244529E-2</v>
      </c>
      <c r="AN38">
        <f t="shared" si="12"/>
        <v>0.20091911285984271</v>
      </c>
      <c r="AO38">
        <f t="shared" si="13"/>
        <v>1</v>
      </c>
      <c r="AP38">
        <f t="shared" si="14"/>
        <v>1.3697349336995623E-2</v>
      </c>
      <c r="AQ38">
        <f t="shared" si="15"/>
        <v>6.0340745977954292E-4</v>
      </c>
      <c r="AR38">
        <f t="shared" si="16"/>
        <v>7.1956339578710491</v>
      </c>
      <c r="AS38" s="72" t="str">
        <f>IF((0.63*Y38-X38)&lt;=0,"",0.63*Y38-X38)</f>
        <v/>
      </c>
      <c r="AT38">
        <v>0</v>
      </c>
      <c r="AU38" s="184">
        <f>'Files A-Middle strip HS'!AB38</f>
        <v>0</v>
      </c>
      <c r="AV38" s="180">
        <f t="shared" si="123"/>
        <v>42.777999999999999</v>
      </c>
      <c r="AW38" s="180">
        <f t="shared" si="124"/>
        <v>12.994</v>
      </c>
      <c r="AX38" s="180">
        <f t="shared" si="125"/>
        <v>55.771999999999998</v>
      </c>
      <c r="AY38" s="180">
        <f>N38+N37/2</f>
        <v>105.5</v>
      </c>
      <c r="AZ38" s="180">
        <f>(AV38+AW38)+(AV37+AW37)/2</f>
        <v>80.602000000000004</v>
      </c>
      <c r="BA38" s="185">
        <f t="shared" ref="BA38" si="169">AY38/AZ38</f>
        <v>1.3089005235602094</v>
      </c>
      <c r="BB38" s="187"/>
      <c r="BC38" s="180">
        <f>BB38+BB37/2</f>
        <v>0</v>
      </c>
      <c r="BD38" s="185">
        <f>BC38/$AZ38</f>
        <v>0</v>
      </c>
      <c r="BE38" s="187">
        <v>137.4</v>
      </c>
      <c r="BF38" s="180">
        <f>BE38+BE37/2</f>
        <v>137.4</v>
      </c>
      <c r="BG38" s="185">
        <f>BF38/$AY38</f>
        <v>1.3023696682464456</v>
      </c>
      <c r="BH38" s="185">
        <f>BE38/$AY38</f>
        <v>1.3023696682464456</v>
      </c>
      <c r="BI38" s="188">
        <f>1.15*AY38/2</f>
        <v>60.662499999999994</v>
      </c>
      <c r="BJ38" s="76" t="str">
        <f t="shared" ref="BJ38" si="170">IF(BE38&gt;=BI38,"OK","Pbm")</f>
        <v>OK</v>
      </c>
      <c r="BK38" s="190">
        <f>2*(1.15*AY38-BE38)</f>
        <v>-32.150000000000034</v>
      </c>
    </row>
    <row r="39" spans="1:63" s="44" customFormat="1" ht="15" thickBot="1" x14ac:dyDescent="0.4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6"/>
        <v>#DIV/0!</v>
      </c>
      <c r="N39" s="57"/>
      <c r="O39" s="58" t="e">
        <f t="shared" si="89"/>
        <v>#DIV/0!</v>
      </c>
      <c r="P39" s="59" t="e">
        <f t="shared" si="0"/>
        <v>#DIV/0!</v>
      </c>
      <c r="Q39" s="60" t="e">
        <f t="shared" si="1"/>
        <v>#DIV/0!</v>
      </c>
      <c r="R39" s="261"/>
      <c r="S39" s="224"/>
      <c r="T39" s="43"/>
      <c r="U39" s="121"/>
      <c r="V39" s="65"/>
      <c r="W39" s="65"/>
      <c r="X39" s="65"/>
      <c r="Y39" s="65"/>
      <c r="Z39" s="65"/>
      <c r="AA39" s="146"/>
      <c r="AB39" s="65"/>
      <c r="AC39" s="65"/>
      <c r="AD39" s="118"/>
      <c r="AF39" s="44">
        <f t="shared" si="155"/>
        <v>1.1000000000000001</v>
      </c>
      <c r="AG39" s="44">
        <f t="shared" si="4"/>
        <v>0</v>
      </c>
      <c r="AH39" s="44" t="e">
        <f t="shared" si="5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  <c r="AS39" s="194"/>
    </row>
    <row r="40" spans="1:63" x14ac:dyDescent="0.35">
      <c r="A40" s="208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6"/>
        <v>6.8979551306993701</v>
      </c>
      <c r="N40" s="10">
        <v>70</v>
      </c>
      <c r="O40" s="32">
        <f t="shared" si="89"/>
        <v>8.8293825672951947</v>
      </c>
      <c r="P40" s="11">
        <f t="shared" si="0"/>
        <v>1.5426899781705434</v>
      </c>
      <c r="Q40" s="37">
        <f t="shared" si="1"/>
        <v>1.5426899781705434</v>
      </c>
      <c r="R40" s="248"/>
      <c r="S40" s="218"/>
      <c r="T40" s="208" t="s">
        <v>92</v>
      </c>
      <c r="U40" s="120" t="s">
        <v>2</v>
      </c>
      <c r="V40" s="64" t="s">
        <v>134</v>
      </c>
      <c r="W40" s="69">
        <f t="shared" ref="W40:W50" si="171">IF(V40=0,G40,IF(V40="A",I40,K40))</f>
        <v>13.621</v>
      </c>
      <c r="X40" s="79">
        <f>W40+W41/2</f>
        <v>13.621</v>
      </c>
      <c r="Y40" s="79">
        <f>O40+O41/2</f>
        <v>13.926326582247802</v>
      </c>
      <c r="Z40" s="80">
        <f>X40/Y40</f>
        <v>0.97807558364766434</v>
      </c>
      <c r="AA40" s="141">
        <v>3</v>
      </c>
      <c r="AB40" s="79">
        <f t="shared" ref="AB40:AB50" si="172">AA40*$AB$1+AU40</f>
        <v>9.5668965517241382</v>
      </c>
      <c r="AC40" s="79">
        <f>X40+AB40+AB41/2</f>
        <v>23.187896551724137</v>
      </c>
      <c r="AD40" s="108">
        <f>AC40/Y40</f>
        <v>1.6650404121128586</v>
      </c>
      <c r="AE40">
        <v>1</v>
      </c>
      <c r="AF40">
        <f t="shared" si="155"/>
        <v>1.28</v>
      </c>
      <c r="AG40">
        <f t="shared" si="4"/>
        <v>89.600000000000009</v>
      </c>
      <c r="AH40">
        <f t="shared" si="5"/>
        <v>8.8293825672951947</v>
      </c>
      <c r="AI40">
        <f t="shared" si="9"/>
        <v>22.5</v>
      </c>
      <c r="AJ40">
        <v>20</v>
      </c>
      <c r="AK40">
        <v>454</v>
      </c>
      <c r="AL40">
        <f t="shared" si="10"/>
        <v>1.3044491031912415E-2</v>
      </c>
      <c r="AM40">
        <f t="shared" si="11"/>
        <v>1.6413373319379004E-2</v>
      </c>
      <c r="AN40">
        <f t="shared" si="12"/>
        <v>0.2097407477667986</v>
      </c>
      <c r="AO40">
        <f t="shared" si="13"/>
        <v>1</v>
      </c>
      <c r="AP40">
        <f t="shared" si="14"/>
        <v>1.3130698655503203E-2</v>
      </c>
      <c r="AQ40">
        <f t="shared" si="15"/>
        <v>5.7844487469177106E-4</v>
      </c>
      <c r="AR40">
        <f t="shared" si="16"/>
        <v>6.8979551306993701</v>
      </c>
      <c r="AS40" s="72" t="str">
        <f>IF((0.63*Y40-X40)&lt;=0,"",0.63*Y40-X40)</f>
        <v/>
      </c>
      <c r="AT40">
        <v>3</v>
      </c>
      <c r="AU40" s="184">
        <f>'Files A-Middle strip HS'!AB40</f>
        <v>0</v>
      </c>
      <c r="AV40" s="180">
        <f>N40*$AV$1</f>
        <v>41.019999999999996</v>
      </c>
      <c r="AW40" s="180">
        <f>N40*$AW$1</f>
        <v>12.459999999999999</v>
      </c>
      <c r="AX40" s="180">
        <f>AV40+AW40</f>
        <v>53.48</v>
      </c>
      <c r="AY40" s="180">
        <f>N40+N41/2</f>
        <v>108.5</v>
      </c>
      <c r="AZ40" s="180">
        <f>(AV40+AW40)+(AV41+AW41)/2</f>
        <v>82.894000000000005</v>
      </c>
      <c r="BA40" s="185">
        <f>AY40/AZ40</f>
        <v>1.3089005235602094</v>
      </c>
      <c r="BB40" s="187"/>
      <c r="BC40" s="180">
        <f>BB40+BB41/2</f>
        <v>0</v>
      </c>
      <c r="BD40" s="185">
        <f>BC40/AZ40</f>
        <v>0</v>
      </c>
      <c r="BE40" s="187">
        <v>225.7</v>
      </c>
      <c r="BF40" s="180">
        <f>BE40+BE41/2</f>
        <v>225.7</v>
      </c>
      <c r="BG40" s="185">
        <f>BF40/$AY40</f>
        <v>2.0801843317972351</v>
      </c>
      <c r="BH40" s="185">
        <f>BE40/$AY40</f>
        <v>2.0801843317972351</v>
      </c>
      <c r="BI40" s="188">
        <f>1.15*AY40/2</f>
        <v>62.387499999999996</v>
      </c>
      <c r="BJ40" s="76" t="str">
        <f>IF(BE40&gt;=BI40,"OK","Pbm")</f>
        <v>OK</v>
      </c>
      <c r="BK40" s="190">
        <f>2*(1.15*AY40-BE40)</f>
        <v>-201.85</v>
      </c>
    </row>
    <row r="41" spans="1:63" x14ac:dyDescent="0.35">
      <c r="A41" s="209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6"/>
        <v>9.2671709362774664</v>
      </c>
      <c r="N41" s="16">
        <v>77</v>
      </c>
      <c r="O41" s="34">
        <f t="shared" si="89"/>
        <v>10.193888029905214</v>
      </c>
      <c r="P41" s="17">
        <f t="shared" si="0"/>
        <v>0</v>
      </c>
      <c r="Q41" s="40">
        <f t="shared" si="1"/>
        <v>0</v>
      </c>
      <c r="R41" s="248"/>
      <c r="S41" s="218"/>
      <c r="T41" s="209"/>
      <c r="U41" s="119" t="s">
        <v>3</v>
      </c>
      <c r="V41" s="63" t="s">
        <v>134</v>
      </c>
      <c r="W41" s="68">
        <f t="shared" si="171"/>
        <v>0</v>
      </c>
      <c r="X41" s="81"/>
      <c r="Y41" s="81"/>
      <c r="Z41" s="81"/>
      <c r="AA41" s="141">
        <v>0</v>
      </c>
      <c r="AB41" s="79">
        <f t="shared" si="172"/>
        <v>0</v>
      </c>
      <c r="AC41" s="81"/>
      <c r="AD41" s="107"/>
      <c r="AE41">
        <v>0</v>
      </c>
      <c r="AF41">
        <f t="shared" si="155"/>
        <v>1.1000000000000001</v>
      </c>
      <c r="AG41">
        <f t="shared" si="4"/>
        <v>84.7</v>
      </c>
      <c r="AH41">
        <f t="shared" si="5"/>
        <v>10.193888029905214</v>
      </c>
      <c r="AI41">
        <f t="shared" si="9"/>
        <v>18.5</v>
      </c>
      <c r="AJ41">
        <v>20</v>
      </c>
      <c r="AK41">
        <v>454</v>
      </c>
      <c r="AL41">
        <f t="shared" si="10"/>
        <v>2.1224692310872831E-2</v>
      </c>
      <c r="AM41">
        <f t="shared" si="11"/>
        <v>2.6818559440782569E-2</v>
      </c>
      <c r="AN41">
        <f t="shared" si="12"/>
        <v>0.12700663693284001</v>
      </c>
      <c r="AO41">
        <f t="shared" si="13"/>
        <v>1</v>
      </c>
      <c r="AP41">
        <f t="shared" si="14"/>
        <v>2.1454847552626055E-2</v>
      </c>
      <c r="AQ41">
        <f t="shared" si="15"/>
        <v>9.4514746927868093E-4</v>
      </c>
      <c r="AR41">
        <f t="shared" si="16"/>
        <v>9.2671709362774664</v>
      </c>
      <c r="AS41" s="72"/>
      <c r="AT41">
        <v>0</v>
      </c>
      <c r="AU41" s="79">
        <f>'Files A-Middle strip HS'!AB41</f>
        <v>0</v>
      </c>
      <c r="AV41" s="179">
        <f t="shared" ref="AV41:AV50" si="173">N41*$AV$1</f>
        <v>45.122</v>
      </c>
      <c r="AW41" s="179">
        <f t="shared" ref="AW41:AW50" si="174">N41*$AW$1</f>
        <v>13.706</v>
      </c>
      <c r="AX41" s="179">
        <f t="shared" ref="AX41:AX50" si="175">AV41+AW41</f>
        <v>58.828000000000003</v>
      </c>
      <c r="AY41" s="179"/>
      <c r="AZ41" s="179"/>
      <c r="BA41" s="179"/>
      <c r="BB41" s="187"/>
      <c r="BC41" s="179"/>
      <c r="BD41" s="179"/>
      <c r="BE41" s="187">
        <v>0</v>
      </c>
      <c r="BF41" s="179"/>
      <c r="BG41" s="179"/>
      <c r="BH41" s="179"/>
      <c r="BI41" s="189">
        <f>2*MIN(BE40,BE42)</f>
        <v>451.4</v>
      </c>
      <c r="BJ41" s="76" t="str">
        <f>IF(BE41&lt;=BI41,"OK","Pbm")</f>
        <v>OK</v>
      </c>
    </row>
    <row r="42" spans="1:63" x14ac:dyDescent="0.35">
      <c r="A42" s="209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6"/>
        <v>18.539852545007843</v>
      </c>
      <c r="N42" s="10">
        <v>165</v>
      </c>
      <c r="O42" s="32">
        <f t="shared" si="89"/>
        <v>23.731011257610039</v>
      </c>
      <c r="P42" s="11">
        <f t="shared" si="0"/>
        <v>1.1457160297490929</v>
      </c>
      <c r="Q42" s="37">
        <f t="shared" si="1"/>
        <v>1.1457160297490929</v>
      </c>
      <c r="R42" s="248"/>
      <c r="S42" s="218"/>
      <c r="T42" s="209"/>
      <c r="U42" s="120" t="s">
        <v>4</v>
      </c>
      <c r="V42" s="64" t="s">
        <v>134</v>
      </c>
      <c r="W42" s="69">
        <f t="shared" si="171"/>
        <v>27.189</v>
      </c>
      <c r="X42" s="79">
        <f>W42+(W43+W41)/2</f>
        <v>27.189</v>
      </c>
      <c r="Y42" s="79">
        <f>O42+(O43+O41)/2</f>
        <v>34.93087196455074</v>
      </c>
      <c r="Z42" s="80">
        <f>X42/Y42</f>
        <v>0.77836591160943525</v>
      </c>
      <c r="AA42" s="141">
        <v>3</v>
      </c>
      <c r="AB42" s="79">
        <f t="shared" si="172"/>
        <v>9.5668965517241382</v>
      </c>
      <c r="AC42" s="79">
        <f>X42+AB42+(AB41+AB43)/2</f>
        <v>36.755896551724135</v>
      </c>
      <c r="AD42" s="108">
        <f>AC42/Y42</f>
        <v>1.0522467514989464</v>
      </c>
      <c r="AE42">
        <v>1</v>
      </c>
      <c r="AF42">
        <f t="shared" si="155"/>
        <v>1.28</v>
      </c>
      <c r="AG42">
        <f t="shared" si="4"/>
        <v>211.20000000000002</v>
      </c>
      <c r="AH42">
        <f t="shared" si="5"/>
        <v>23.731011257610039</v>
      </c>
      <c r="AI42">
        <f t="shared" si="9"/>
        <v>20</v>
      </c>
      <c r="AJ42">
        <v>20</v>
      </c>
      <c r="AK42">
        <v>454</v>
      </c>
      <c r="AL42">
        <f t="shared" si="10"/>
        <v>3.891509433962264E-2</v>
      </c>
      <c r="AM42">
        <f t="shared" si="11"/>
        <v>4.9629086411754481E-2</v>
      </c>
      <c r="AN42">
        <f t="shared" si="12"/>
        <v>6.7023159966350637E-2</v>
      </c>
      <c r="AO42">
        <f t="shared" si="13"/>
        <v>1</v>
      </c>
      <c r="AP42">
        <f t="shared" si="14"/>
        <v>3.9703269129403584E-2</v>
      </c>
      <c r="AQ42">
        <f t="shared" si="15"/>
        <v>1.7490426929252681E-3</v>
      </c>
      <c r="AR42">
        <f t="shared" si="16"/>
        <v>18.539852545007843</v>
      </c>
      <c r="AS42" s="72" t="str">
        <f>IF((0.63*Y42-X42)&lt;=0,"",0.63*Y42-X42)</f>
        <v/>
      </c>
      <c r="AT42">
        <v>3</v>
      </c>
      <c r="AU42" s="184">
        <f>'Files A-Middle strip HS'!AB42</f>
        <v>0</v>
      </c>
      <c r="AV42" s="180">
        <f t="shared" si="173"/>
        <v>96.69</v>
      </c>
      <c r="AW42" s="180">
        <f t="shared" si="174"/>
        <v>29.369999999999997</v>
      </c>
      <c r="AX42" s="180">
        <f t="shared" si="175"/>
        <v>126.06</v>
      </c>
      <c r="AY42" s="180">
        <f>N42+(N41+N43)/2</f>
        <v>250</v>
      </c>
      <c r="AZ42" s="180">
        <f>(AV42+AW42)+(AV43+AW43+AV41+AW41)/2</f>
        <v>191</v>
      </c>
      <c r="BA42" s="185">
        <f>AY42/AZ42</f>
        <v>1.3089005235602094</v>
      </c>
      <c r="BB42" s="187"/>
      <c r="BC42" s="180">
        <f>BB42+(BB41+BB43)/2</f>
        <v>0</v>
      </c>
      <c r="BD42" s="185">
        <f>BC42/AZ42</f>
        <v>0</v>
      </c>
      <c r="BE42" s="187">
        <v>307</v>
      </c>
      <c r="BF42" s="180">
        <f>BE42+(BE41+BE43)/2</f>
        <v>307</v>
      </c>
      <c r="BG42" s="185">
        <f>BF42/$AY42</f>
        <v>1.228</v>
      </c>
      <c r="BH42" s="185">
        <f>BE42/$AY42</f>
        <v>1.228</v>
      </c>
      <c r="BI42" s="188">
        <f>1.1*AY42/3</f>
        <v>91.666666666666671</v>
      </c>
      <c r="BJ42" s="76" t="str">
        <f t="shared" ref="BJ42" si="176">IF(BE42&gt;=BI42,"OK","Pbm")</f>
        <v>OK</v>
      </c>
      <c r="BK42" s="190">
        <f>(1.1*AY42-BE42)</f>
        <v>-32</v>
      </c>
    </row>
    <row r="43" spans="1:63" x14ac:dyDescent="0.35">
      <c r="A43" s="209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6"/>
        <v>11.096212167251082</v>
      </c>
      <c r="N43" s="16">
        <v>93</v>
      </c>
      <c r="O43" s="34">
        <f t="shared" si="89"/>
        <v>12.205833383976191</v>
      </c>
      <c r="P43" s="17">
        <f t="shared" si="0"/>
        <v>0</v>
      </c>
      <c r="Q43" s="40">
        <f t="shared" si="1"/>
        <v>0</v>
      </c>
      <c r="R43" s="248"/>
      <c r="S43" s="218"/>
      <c r="T43" s="209"/>
      <c r="U43" s="119" t="s">
        <v>5</v>
      </c>
      <c r="V43" s="63" t="s">
        <v>134</v>
      </c>
      <c r="W43" s="68">
        <f t="shared" si="171"/>
        <v>0</v>
      </c>
      <c r="X43" s="81"/>
      <c r="Y43" s="81"/>
      <c r="Z43" s="81"/>
      <c r="AA43" s="141">
        <v>0</v>
      </c>
      <c r="AB43" s="79">
        <f t="shared" si="172"/>
        <v>0</v>
      </c>
      <c r="AC43" s="81"/>
      <c r="AD43" s="107"/>
      <c r="AE43">
        <v>0</v>
      </c>
      <c r="AF43">
        <f t="shared" si="155"/>
        <v>1.1000000000000001</v>
      </c>
      <c r="AG43">
        <f t="shared" si="4"/>
        <v>101.2</v>
      </c>
      <c r="AH43">
        <f t="shared" si="5"/>
        <v>12.205833383976191</v>
      </c>
      <c r="AI43">
        <f t="shared" si="9"/>
        <v>18.5</v>
      </c>
      <c r="AJ43">
        <v>20</v>
      </c>
      <c r="AK43">
        <v>454</v>
      </c>
      <c r="AL43">
        <f t="shared" si="10"/>
        <v>2.5359372631172734E-2</v>
      </c>
      <c r="AM43">
        <f t="shared" si="11"/>
        <v>3.2111679780290614E-2</v>
      </c>
      <c r="AN43">
        <f t="shared" si="12"/>
        <v>0.10549460956098027</v>
      </c>
      <c r="AO43">
        <f t="shared" si="13"/>
        <v>1</v>
      </c>
      <c r="AP43">
        <f t="shared" si="14"/>
        <v>2.5689343824232491E-2</v>
      </c>
      <c r="AQ43">
        <f t="shared" si="15"/>
        <v>1.1316891552525328E-3</v>
      </c>
      <c r="AR43">
        <f t="shared" si="16"/>
        <v>11.096212167251082</v>
      </c>
      <c r="AS43" s="72"/>
      <c r="AT43">
        <v>0</v>
      </c>
      <c r="AU43" s="79">
        <f>'Files A-Middle strip HS'!AB43</f>
        <v>0</v>
      </c>
      <c r="AV43" s="179">
        <f t="shared" si="173"/>
        <v>54.497999999999998</v>
      </c>
      <c r="AW43" s="179">
        <f t="shared" si="174"/>
        <v>16.553999999999998</v>
      </c>
      <c r="AX43" s="179">
        <f t="shared" si="175"/>
        <v>71.051999999999992</v>
      </c>
      <c r="AY43" s="179"/>
      <c r="AZ43" s="179"/>
      <c r="BA43" s="179"/>
      <c r="BB43" s="187"/>
      <c r="BC43" s="179"/>
      <c r="BD43" s="179"/>
      <c r="BE43" s="187">
        <v>0</v>
      </c>
      <c r="BF43" s="179"/>
      <c r="BG43" s="179"/>
      <c r="BH43" s="179"/>
      <c r="BI43" s="189">
        <f t="shared" ref="BI43" si="177">2*MIN(BE42,BE44)</f>
        <v>121.8</v>
      </c>
      <c r="BJ43" s="76" t="str">
        <f t="shared" ref="BJ43" si="178">IF(BE43&lt;=BI43,"OK","Pbm")</f>
        <v>OK</v>
      </c>
    </row>
    <row r="44" spans="1:63" x14ac:dyDescent="0.35">
      <c r="A44" s="209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6"/>
        <v>0.11014514893712971</v>
      </c>
      <c r="N44" s="10">
        <v>0</v>
      </c>
      <c r="O44" s="32">
        <f t="shared" si="89"/>
        <v>0.14098579063952602</v>
      </c>
      <c r="P44" s="11">
        <f t="shared" si="0"/>
        <v>48.118324330608637</v>
      </c>
      <c r="Q44" s="37">
        <f t="shared" si="1"/>
        <v>48.118324330608637</v>
      </c>
      <c r="R44" s="248"/>
      <c r="S44" s="218"/>
      <c r="T44" s="209"/>
      <c r="U44" s="120" t="s">
        <v>6</v>
      </c>
      <c r="V44" s="64" t="s">
        <v>134</v>
      </c>
      <c r="W44" s="69">
        <f t="shared" si="171"/>
        <v>6.7839999999999998</v>
      </c>
      <c r="X44" s="79">
        <f>W44+(W45+W43)/2</f>
        <v>6.7839999999999998</v>
      </c>
      <c r="Y44" s="79">
        <f>O44+(O45+O43)/2</f>
        <v>6.3093954964833658</v>
      </c>
      <c r="Z44" s="80">
        <f>X44/Y44</f>
        <v>1.0752218661488508</v>
      </c>
      <c r="AA44" s="141">
        <v>0</v>
      </c>
      <c r="AB44" s="79">
        <f t="shared" si="172"/>
        <v>0</v>
      </c>
      <c r="AC44" s="79">
        <f>X44+AB44+(AB43+AB45)/2</f>
        <v>9.8639666758620681</v>
      </c>
      <c r="AD44" s="108">
        <f>AC44/Y44</f>
        <v>1.5633774553140463</v>
      </c>
      <c r="AE44">
        <v>1</v>
      </c>
      <c r="AF44">
        <f t="shared" si="155"/>
        <v>1.28</v>
      </c>
      <c r="AG44">
        <f t="shared" si="4"/>
        <v>1.28</v>
      </c>
      <c r="AH44">
        <f t="shared" si="5"/>
        <v>0.14098579063952602</v>
      </c>
      <c r="AI44">
        <f t="shared" si="9"/>
        <v>20</v>
      </c>
      <c r="AJ44">
        <v>20</v>
      </c>
      <c r="AK44">
        <v>454</v>
      </c>
      <c r="AL44">
        <f t="shared" si="10"/>
        <v>2.3584905660377359E-4</v>
      </c>
      <c r="AM44">
        <f t="shared" si="11"/>
        <v>2.9484609444255239E-4</v>
      </c>
      <c r="AN44">
        <f t="shared" si="12"/>
        <v>11.867099834863804</v>
      </c>
      <c r="AO44">
        <f t="shared" si="13"/>
        <v>1</v>
      </c>
      <c r="AP44">
        <f t="shared" si="14"/>
        <v>2.3587687555404191E-4</v>
      </c>
      <c r="AQ44">
        <f t="shared" si="15"/>
        <v>1.0391051786521671E-5</v>
      </c>
      <c r="AR44">
        <f t="shared" si="16"/>
        <v>0.11014514893712971</v>
      </c>
      <c r="AS44" s="72" t="str">
        <f>IF((0.63*Y44-X44)&lt;=0,"",0.63*Y44-X44)</f>
        <v/>
      </c>
      <c r="AT44">
        <v>0</v>
      </c>
      <c r="AU44" s="184">
        <f>'Files A-Middle strip HS'!AB44</f>
        <v>0</v>
      </c>
      <c r="AV44" s="180">
        <f t="shared" si="173"/>
        <v>0</v>
      </c>
      <c r="AW44" s="180">
        <f t="shared" si="174"/>
        <v>0</v>
      </c>
      <c r="AX44" s="180">
        <f t="shared" si="175"/>
        <v>0</v>
      </c>
      <c r="AY44" s="180">
        <f t="shared" ref="AY44" si="179">N44+(N43+N45)/2</f>
        <v>46.5</v>
      </c>
      <c r="AZ44" s="180">
        <f t="shared" ref="AZ44" si="180">(AV44+AW44)+(AV45+AW45+AV43+AW43)/2</f>
        <v>35.525999999999996</v>
      </c>
      <c r="BA44" s="185">
        <f t="shared" ref="BA44" si="181">AY44/AZ44</f>
        <v>1.3089005235602096</v>
      </c>
      <c r="BB44" s="187"/>
      <c r="BC44" s="180">
        <f t="shared" ref="BC44" si="182">BB44+(BB43+BB45)/2</f>
        <v>0</v>
      </c>
      <c r="BD44" s="185">
        <f t="shared" ref="BD44" si="183">BC44/AZ44</f>
        <v>0</v>
      </c>
      <c r="BE44" s="187">
        <v>60.9</v>
      </c>
      <c r="BF44" s="180">
        <f t="shared" ref="BF44" si="184">BE44+(BE43+BE45)/2</f>
        <v>115.94999999999999</v>
      </c>
      <c r="BG44" s="185">
        <f t="shared" ref="BG44" si="185">BF44/$AY44</f>
        <v>2.4935483870967738</v>
      </c>
      <c r="BH44" s="185">
        <f t="shared" ref="BH44" si="186">BE44/$AY44</f>
        <v>1.3096774193548386</v>
      </c>
      <c r="BI44" s="188">
        <f t="shared" ref="BI44" si="187">1.1*AY44/3</f>
        <v>17.05</v>
      </c>
      <c r="BJ44" s="76" t="str">
        <f t="shared" ref="BJ44" si="188">IF(BE44&gt;=BI44,"OK","Pbm")</f>
        <v>OK</v>
      </c>
      <c r="BK44" s="190">
        <f t="shared" ref="BK44" si="189">(1.1*AY44-BE44)</f>
        <v>-9.7499999999999929</v>
      </c>
    </row>
    <row r="45" spans="1:63" x14ac:dyDescent="0.35">
      <c r="A45" s="209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6"/>
        <v>0.11907820701044333</v>
      </c>
      <c r="N45" s="16">
        <v>0</v>
      </c>
      <c r="O45" s="34">
        <f t="shared" si="89"/>
        <v>0.13098602771148768</v>
      </c>
      <c r="P45" s="17">
        <f t="shared" si="0"/>
        <v>0</v>
      </c>
      <c r="Q45" s="40">
        <f t="shared" si="1"/>
        <v>0</v>
      </c>
      <c r="R45" s="248"/>
      <c r="S45" s="218"/>
      <c r="T45" s="209"/>
      <c r="U45" s="119" t="s">
        <v>7</v>
      </c>
      <c r="V45" s="63" t="s">
        <v>134</v>
      </c>
      <c r="W45" s="68">
        <f t="shared" si="171"/>
        <v>0</v>
      </c>
      <c r="X45" s="81"/>
      <c r="Y45" s="81"/>
      <c r="Z45" s="81"/>
      <c r="AA45" s="141">
        <v>0</v>
      </c>
      <c r="AB45" s="79">
        <f t="shared" si="172"/>
        <v>6.1599333517241375</v>
      </c>
      <c r="AC45" s="81"/>
      <c r="AD45" s="107"/>
      <c r="AE45">
        <v>0</v>
      </c>
      <c r="AF45">
        <f t="shared" si="155"/>
        <v>1.1000000000000001</v>
      </c>
      <c r="AG45">
        <f t="shared" si="4"/>
        <v>1.1000000000000001</v>
      </c>
      <c r="AH45">
        <f t="shared" si="5"/>
        <v>0.13098602771148768</v>
      </c>
      <c r="AI45">
        <f t="shared" si="9"/>
        <v>18.5</v>
      </c>
      <c r="AJ45">
        <v>20</v>
      </c>
      <c r="AK45">
        <v>454</v>
      </c>
      <c r="AL45">
        <f t="shared" si="10"/>
        <v>2.7564535468666012E-4</v>
      </c>
      <c r="AM45">
        <f t="shared" si="11"/>
        <v>3.4460419417861599E-4</v>
      </c>
      <c r="AN45">
        <f t="shared" si="12"/>
        <v>10.153079806994086</v>
      </c>
      <c r="AO45">
        <f t="shared" si="13"/>
        <v>1</v>
      </c>
      <c r="AP45">
        <f t="shared" si="14"/>
        <v>2.7568335534289279E-4</v>
      </c>
      <c r="AQ45">
        <f t="shared" si="15"/>
        <v>1.2144641204532723E-5</v>
      </c>
      <c r="AR45">
        <f t="shared" si="16"/>
        <v>0.11907820701044333</v>
      </c>
      <c r="AS45" s="72"/>
      <c r="AT45">
        <v>0</v>
      </c>
      <c r="AU45" s="79">
        <f>'Files A-Middle strip HS'!AB45</f>
        <v>6.1599333517241375</v>
      </c>
      <c r="AV45" s="179">
        <f t="shared" si="173"/>
        <v>0</v>
      </c>
      <c r="AW45" s="179">
        <f t="shared" si="174"/>
        <v>0</v>
      </c>
      <c r="AX45" s="179">
        <f t="shared" si="175"/>
        <v>0</v>
      </c>
      <c r="AY45" s="179"/>
      <c r="AZ45" s="179"/>
      <c r="BA45" s="179"/>
      <c r="BB45" s="187"/>
      <c r="BC45" s="179"/>
      <c r="BD45" s="179"/>
      <c r="BE45" s="187">
        <v>110.1</v>
      </c>
      <c r="BF45" s="179"/>
      <c r="BG45" s="179"/>
      <c r="BH45" s="179"/>
      <c r="BI45" s="189">
        <f t="shared" ref="BI45" si="190">2*MIN(BE44,BE46)</f>
        <v>121.8</v>
      </c>
      <c r="BJ45" s="76" t="str">
        <f t="shared" ref="BJ45" si="191">IF(BE45&lt;=BI45,"OK","Pbm")</f>
        <v>OK</v>
      </c>
    </row>
    <row r="46" spans="1:63" x14ac:dyDescent="0.35">
      <c r="A46" s="209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6"/>
        <v>0.11014514893712971</v>
      </c>
      <c r="N46" s="10">
        <v>0</v>
      </c>
      <c r="O46" s="32">
        <f t="shared" si="89"/>
        <v>0.14098579063952602</v>
      </c>
      <c r="P46" s="11">
        <f t="shared" si="0"/>
        <v>48.118324330608637</v>
      </c>
      <c r="Q46" s="37">
        <f t="shared" si="1"/>
        <v>48.118324330608637</v>
      </c>
      <c r="R46" s="248"/>
      <c r="S46" s="218"/>
      <c r="T46" s="209"/>
      <c r="U46" s="120" t="s">
        <v>8</v>
      </c>
      <c r="V46" s="64" t="s">
        <v>134</v>
      </c>
      <c r="W46" s="69">
        <f t="shared" si="171"/>
        <v>6.7839999999999998</v>
      </c>
      <c r="X46" s="79">
        <f>W46+(W47+W45)/2</f>
        <v>6.7839999999999998</v>
      </c>
      <c r="Y46" s="79">
        <f>O46+(O47+O45)/2</f>
        <v>10.925749883373566</v>
      </c>
      <c r="Z46" s="80">
        <f>X46/Y46</f>
        <v>0.62091847904404807</v>
      </c>
      <c r="AA46" s="141">
        <v>3</v>
      </c>
      <c r="AB46" s="79">
        <f t="shared" si="172"/>
        <v>9.5668965517241382</v>
      </c>
      <c r="AC46" s="79">
        <f>X46+AB46+(AB45+AB47)/2</f>
        <v>22.510829903448276</v>
      </c>
      <c r="AD46" s="108">
        <f>AC46/Y46</f>
        <v>2.0603464424629094</v>
      </c>
      <c r="AE46">
        <v>1</v>
      </c>
      <c r="AF46">
        <f t="shared" si="155"/>
        <v>1.28</v>
      </c>
      <c r="AG46">
        <f t="shared" si="4"/>
        <v>1.28</v>
      </c>
      <c r="AH46">
        <f t="shared" si="5"/>
        <v>0.14098579063952602</v>
      </c>
      <c r="AI46">
        <f t="shared" si="9"/>
        <v>20</v>
      </c>
      <c r="AJ46">
        <v>20</v>
      </c>
      <c r="AK46">
        <v>454</v>
      </c>
      <c r="AL46">
        <f t="shared" si="10"/>
        <v>2.3584905660377359E-4</v>
      </c>
      <c r="AM46">
        <f t="shared" si="11"/>
        <v>2.9484609444255239E-4</v>
      </c>
      <c r="AN46">
        <f t="shared" si="12"/>
        <v>11.867099834863804</v>
      </c>
      <c r="AO46">
        <f t="shared" si="13"/>
        <v>1</v>
      </c>
      <c r="AP46">
        <f t="shared" si="14"/>
        <v>2.3587687555404191E-4</v>
      </c>
      <c r="AQ46">
        <f t="shared" si="15"/>
        <v>1.0391051786521671E-5</v>
      </c>
      <c r="AR46">
        <f t="shared" si="16"/>
        <v>0.11014514893712971</v>
      </c>
      <c r="AS46" s="72">
        <f>IF((0.63*Y46-X46)&lt;=0,"",0.63*Y46-X46)</f>
        <v>9.9222426525346741E-2</v>
      </c>
      <c r="AT46">
        <v>4</v>
      </c>
      <c r="AU46" s="184">
        <f>'Files A-Middle strip HS'!AB46</f>
        <v>0</v>
      </c>
      <c r="AV46" s="180">
        <f t="shared" si="173"/>
        <v>0</v>
      </c>
      <c r="AW46" s="180">
        <f t="shared" si="174"/>
        <v>0</v>
      </c>
      <c r="AX46" s="180">
        <f t="shared" si="175"/>
        <v>0</v>
      </c>
      <c r="AY46" s="180">
        <f t="shared" ref="AY46" si="192">N46+(N45+N47)/2</f>
        <v>82.5</v>
      </c>
      <c r="AZ46" s="180">
        <f t="shared" ref="AZ46" si="193">(AV46+AW46)+(AV47+AW47+AV45+AW45)/2</f>
        <v>63.03</v>
      </c>
      <c r="BA46" s="185">
        <f t="shared" ref="BA46" si="194">AY46/AZ46</f>
        <v>1.3089005235602094</v>
      </c>
      <c r="BB46" s="187"/>
      <c r="BC46" s="180">
        <f t="shared" ref="BC46" si="195">BB46+(BB45+BB47)/2</f>
        <v>0</v>
      </c>
      <c r="BD46" s="185">
        <f t="shared" ref="BD46" si="196">BC46/AZ46</f>
        <v>0</v>
      </c>
      <c r="BE46" s="187">
        <v>135.4</v>
      </c>
      <c r="BF46" s="180">
        <f t="shared" ref="BF46" si="197">BE46+(BE45+BE47)/2</f>
        <v>237.2</v>
      </c>
      <c r="BG46" s="185">
        <f t="shared" ref="BG46" si="198">BF46/$AY46</f>
        <v>2.875151515151515</v>
      </c>
      <c r="BH46" s="185">
        <f t="shared" ref="BH46" si="199">BE46/$AY46</f>
        <v>1.6412121212121213</v>
      </c>
      <c r="BI46" s="188">
        <f t="shared" ref="BI46" si="200">1.1*AY46/3</f>
        <v>30.250000000000004</v>
      </c>
      <c r="BJ46" s="76" t="str">
        <f t="shared" ref="BJ46" si="201">IF(BE46&gt;=BI46,"OK","Pbm")</f>
        <v>OK</v>
      </c>
      <c r="BK46" s="190">
        <f t="shared" ref="BK46" si="202">(1.1*AY46-BE46)</f>
        <v>-44.649999999999991</v>
      </c>
    </row>
    <row r="47" spans="1:63" x14ac:dyDescent="0.35">
      <c r="A47" s="209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6"/>
        <v>19.489583779778719</v>
      </c>
      <c r="N47" s="16">
        <v>165</v>
      </c>
      <c r="O47" s="34">
        <f t="shared" si="89"/>
        <v>21.438542157756594</v>
      </c>
      <c r="P47" s="17">
        <f t="shared" si="0"/>
        <v>0</v>
      </c>
      <c r="Q47" s="40">
        <f t="shared" si="1"/>
        <v>0</v>
      </c>
      <c r="R47" s="248"/>
      <c r="S47" s="218"/>
      <c r="T47" s="209"/>
      <c r="U47" s="119" t="s">
        <v>9</v>
      </c>
      <c r="V47" s="63" t="s">
        <v>134</v>
      </c>
      <c r="W47" s="68">
        <f t="shared" si="171"/>
        <v>0</v>
      </c>
      <c r="X47" s="81"/>
      <c r="Y47" s="81"/>
      <c r="Z47" s="81"/>
      <c r="AA47" s="141">
        <v>0</v>
      </c>
      <c r="AB47" s="79">
        <f t="shared" si="172"/>
        <v>6.1599333517241375</v>
      </c>
      <c r="AC47" s="81"/>
      <c r="AD47" s="107"/>
      <c r="AE47">
        <v>0</v>
      </c>
      <c r="AF47">
        <f t="shared" si="155"/>
        <v>1.1000000000000001</v>
      </c>
      <c r="AG47">
        <f t="shared" si="4"/>
        <v>176</v>
      </c>
      <c r="AH47">
        <f t="shared" si="5"/>
        <v>21.438542157756594</v>
      </c>
      <c r="AI47">
        <f t="shared" si="9"/>
        <v>18.5</v>
      </c>
      <c r="AJ47">
        <v>20</v>
      </c>
      <c r="AK47">
        <v>454</v>
      </c>
      <c r="AL47">
        <f t="shared" si="10"/>
        <v>4.4103256749865621E-2</v>
      </c>
      <c r="AM47">
        <f t="shared" si="11"/>
        <v>5.6401523687018978E-2</v>
      </c>
      <c r="AN47">
        <f t="shared" si="12"/>
        <v>5.8555061126044333E-2</v>
      </c>
      <c r="AO47">
        <f t="shared" si="13"/>
        <v>1</v>
      </c>
      <c r="AP47">
        <f t="shared" si="14"/>
        <v>4.5121218949615183E-2</v>
      </c>
      <c r="AQ47">
        <f t="shared" si="15"/>
        <v>1.9877188964588189E-3</v>
      </c>
      <c r="AR47">
        <f t="shared" si="16"/>
        <v>19.489583779778719</v>
      </c>
      <c r="AS47" s="72"/>
      <c r="AT47">
        <v>0</v>
      </c>
      <c r="AU47" s="79">
        <f>'Files A-Middle strip HS'!AB47</f>
        <v>6.1599333517241375</v>
      </c>
      <c r="AV47" s="179">
        <f t="shared" si="173"/>
        <v>96.69</v>
      </c>
      <c r="AW47" s="179">
        <f t="shared" si="174"/>
        <v>29.369999999999997</v>
      </c>
      <c r="AX47" s="179">
        <f t="shared" si="175"/>
        <v>126.06</v>
      </c>
      <c r="AY47" s="179"/>
      <c r="AZ47" s="179"/>
      <c r="BA47" s="179"/>
      <c r="BB47" s="187"/>
      <c r="BC47" s="179"/>
      <c r="BD47" s="179"/>
      <c r="BE47" s="187">
        <v>93.5</v>
      </c>
      <c r="BF47" s="179"/>
      <c r="BG47" s="179"/>
      <c r="BH47" s="179"/>
      <c r="BI47" s="189">
        <f t="shared" ref="BI47" si="203">2*MIN(BE46,BE48)</f>
        <v>270.8</v>
      </c>
      <c r="BJ47" s="76" t="str">
        <f t="shared" ref="BJ47" si="204">IF(BE47&lt;=BI47,"OK","Pbm")</f>
        <v>OK</v>
      </c>
    </row>
    <row r="48" spans="1:63" x14ac:dyDescent="0.35">
      <c r="A48" s="209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6"/>
        <v>16.25197800072922</v>
      </c>
      <c r="N48" s="10">
        <v>145</v>
      </c>
      <c r="O48" s="32">
        <f t="shared" si="89"/>
        <v>20.802531840933401</v>
      </c>
      <c r="P48" s="11">
        <f t="shared" si="0"/>
        <v>0.98089021836509482</v>
      </c>
      <c r="Q48" s="37">
        <f t="shared" si="1"/>
        <v>0.98089021836509482</v>
      </c>
      <c r="R48" s="248"/>
      <c r="S48" s="218"/>
      <c r="T48" s="209"/>
      <c r="U48" s="120" t="s">
        <v>10</v>
      </c>
      <c r="V48" s="64" t="s">
        <v>134</v>
      </c>
      <c r="W48" s="69">
        <f t="shared" si="171"/>
        <v>20.405000000000001</v>
      </c>
      <c r="X48" s="79">
        <f>W48+(W49+W47)/2</f>
        <v>20.405000000000001</v>
      </c>
      <c r="Y48" s="79">
        <f>O48+(O49+O47)/2</f>
        <v>33.230531701598274</v>
      </c>
      <c r="Z48" s="80">
        <f>X48/Y48</f>
        <v>0.61404374095580871</v>
      </c>
      <c r="AA48" s="141">
        <v>4</v>
      </c>
      <c r="AB48" s="79">
        <f t="shared" si="172"/>
        <v>12.755862068965516</v>
      </c>
      <c r="AC48" s="79">
        <f>X48+AB48+(AB47+AB49)/2</f>
        <v>39.320795420689649</v>
      </c>
      <c r="AD48" s="108">
        <f>AC48/Y48</f>
        <v>1.1832731348923453</v>
      </c>
      <c r="AE48">
        <v>1</v>
      </c>
      <c r="AF48">
        <f t="shared" si="155"/>
        <v>1.28</v>
      </c>
      <c r="AG48">
        <f t="shared" si="4"/>
        <v>185.6</v>
      </c>
      <c r="AH48">
        <f t="shared" si="5"/>
        <v>20.802531840933401</v>
      </c>
      <c r="AI48">
        <f t="shared" si="9"/>
        <v>20</v>
      </c>
      <c r="AJ48">
        <v>20</v>
      </c>
      <c r="AK48">
        <v>454</v>
      </c>
      <c r="AL48">
        <f t="shared" si="10"/>
        <v>3.4198113207547169E-2</v>
      </c>
      <c r="AM48">
        <f t="shared" si="11"/>
        <v>4.3504705261386001E-2</v>
      </c>
      <c r="AN48">
        <f t="shared" si="12"/>
        <v>7.6951067970032608E-2</v>
      </c>
      <c r="AO48">
        <f t="shared" si="13"/>
        <v>1</v>
      </c>
      <c r="AP48">
        <f t="shared" si="14"/>
        <v>3.4803764209108801E-2</v>
      </c>
      <c r="AQ48">
        <f t="shared" si="15"/>
        <v>1.5332054717669076E-3</v>
      </c>
      <c r="AR48">
        <f t="shared" si="16"/>
        <v>16.25197800072922</v>
      </c>
      <c r="AS48" s="72">
        <f>IF((0.63*Y48-X48)&lt;=0,"",0.63*Y48-X48)</f>
        <v>0.53023497200691239</v>
      </c>
      <c r="AT48">
        <v>4</v>
      </c>
      <c r="AU48" s="184">
        <f>'Files A-Middle strip HS'!AB48</f>
        <v>0</v>
      </c>
      <c r="AV48" s="180">
        <f t="shared" si="173"/>
        <v>84.97</v>
      </c>
      <c r="AW48" s="180">
        <f t="shared" si="174"/>
        <v>25.81</v>
      </c>
      <c r="AX48" s="180">
        <f t="shared" si="175"/>
        <v>110.78</v>
      </c>
      <c r="AY48" s="180">
        <f t="shared" ref="AY48" si="205">N48+(N47+N49)/2</f>
        <v>240.5</v>
      </c>
      <c r="AZ48" s="180">
        <f t="shared" ref="AZ48" si="206">(AV48+AW48)+(AV49+AW49+AV47+AW47)/2</f>
        <v>183.74200000000002</v>
      </c>
      <c r="BA48" s="185">
        <f t="shared" ref="BA48" si="207">AY48/AZ48</f>
        <v>1.3089005235602094</v>
      </c>
      <c r="BB48" s="187"/>
      <c r="BC48" s="180">
        <f t="shared" ref="BC48" si="208">BB48+(BB47+BB49)/2</f>
        <v>0</v>
      </c>
      <c r="BD48" s="185">
        <f t="shared" ref="BD48" si="209">BC48/AZ48</f>
        <v>0</v>
      </c>
      <c r="BE48" s="187">
        <v>287.10000000000002</v>
      </c>
      <c r="BF48" s="180">
        <f t="shared" ref="BF48" si="210">BE48+(BE47+BE49)/2</f>
        <v>388.90000000000003</v>
      </c>
      <c r="BG48" s="185">
        <f t="shared" ref="BG48" si="211">BF48/$AY48</f>
        <v>1.6170478170478171</v>
      </c>
      <c r="BH48" s="185">
        <f t="shared" ref="BH48" si="212">BE48/$AY48</f>
        <v>1.1937629937629939</v>
      </c>
      <c r="BI48" s="188">
        <f t="shared" ref="BI48" si="213">1.1*AY48/3</f>
        <v>88.183333333333337</v>
      </c>
      <c r="BJ48" s="76" t="str">
        <f t="shared" ref="BJ48" si="214">IF(BE48&gt;=BI48,"OK","Pbm")</f>
        <v>OK</v>
      </c>
      <c r="BK48" s="190">
        <f t="shared" ref="BK48" si="215">(1.1*AY48-BE48)</f>
        <v>-22.550000000000011</v>
      </c>
    </row>
    <row r="49" spans="1:63" x14ac:dyDescent="0.35">
      <c r="A49" s="209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6"/>
        <v>3.1067796032483161</v>
      </c>
      <c r="N49" s="16">
        <v>26</v>
      </c>
      <c r="O49" s="34">
        <f t="shared" si="89"/>
        <v>3.4174575635731479</v>
      </c>
      <c r="P49" s="17">
        <f t="shared" si="0"/>
        <v>0</v>
      </c>
      <c r="Q49" s="40">
        <f t="shared" si="1"/>
        <v>0</v>
      </c>
      <c r="R49" s="284"/>
      <c r="S49" s="285"/>
      <c r="T49" s="209"/>
      <c r="U49" s="119" t="s">
        <v>11</v>
      </c>
      <c r="V49" s="63" t="s">
        <v>134</v>
      </c>
      <c r="W49" s="68">
        <f t="shared" si="171"/>
        <v>0</v>
      </c>
      <c r="X49" s="81"/>
      <c r="Y49" s="81"/>
      <c r="Z49" s="81"/>
      <c r="AA49" s="141">
        <v>0</v>
      </c>
      <c r="AB49" s="79">
        <f t="shared" si="172"/>
        <v>6.1599333517241375</v>
      </c>
      <c r="AC49" s="81"/>
      <c r="AD49" s="107"/>
      <c r="AE49">
        <v>0</v>
      </c>
      <c r="AF49">
        <f t="shared" si="155"/>
        <v>1.1000000000000001</v>
      </c>
      <c r="AG49">
        <f t="shared" si="4"/>
        <v>28.6</v>
      </c>
      <c r="AH49">
        <f t="shared" si="5"/>
        <v>3.4174575635731479</v>
      </c>
      <c r="AI49">
        <f t="shared" si="9"/>
        <v>18.5</v>
      </c>
      <c r="AJ49">
        <v>20</v>
      </c>
      <c r="AK49">
        <v>454</v>
      </c>
      <c r="AL49">
        <f t="shared" si="10"/>
        <v>7.1667792218531633E-3</v>
      </c>
      <c r="AM49">
        <f t="shared" si="11"/>
        <v>8.9908078778348777E-3</v>
      </c>
      <c r="AN49">
        <f t="shared" si="12"/>
        <v>0.38578648543681848</v>
      </c>
      <c r="AO49">
        <f t="shared" si="13"/>
        <v>1</v>
      </c>
      <c r="AP49">
        <f t="shared" si="14"/>
        <v>7.1926463022679021E-3</v>
      </c>
      <c r="AQ49">
        <f t="shared" si="15"/>
        <v>3.1685666529814548E-4</v>
      </c>
      <c r="AR49">
        <f t="shared" si="16"/>
        <v>3.1067796032483161</v>
      </c>
      <c r="AS49" s="72"/>
      <c r="AT49">
        <v>0</v>
      </c>
      <c r="AU49" s="79">
        <f>'Files A-Middle strip HS'!AB49</f>
        <v>6.1599333517241375</v>
      </c>
      <c r="AV49" s="179">
        <f t="shared" si="173"/>
        <v>15.235999999999999</v>
      </c>
      <c r="AW49" s="179">
        <f t="shared" si="174"/>
        <v>4.6280000000000001</v>
      </c>
      <c r="AX49" s="179">
        <f t="shared" si="175"/>
        <v>19.863999999999997</v>
      </c>
      <c r="AY49" s="179"/>
      <c r="AZ49" s="179"/>
      <c r="BA49" s="179"/>
      <c r="BB49" s="187"/>
      <c r="BC49" s="179"/>
      <c r="BD49" s="179"/>
      <c r="BE49" s="187">
        <v>110.1</v>
      </c>
      <c r="BF49" s="179"/>
      <c r="BG49" s="179"/>
      <c r="BH49" s="179"/>
      <c r="BI49" s="189">
        <f t="shared" ref="BI49" si="216">2*MIN(BE48,BE50)</f>
        <v>274.8</v>
      </c>
      <c r="BJ49" s="76" t="str">
        <f t="shared" ref="BJ49" si="217">IF(BE49&lt;=BI49,"OK","Pbm")</f>
        <v>OK</v>
      </c>
    </row>
    <row r="50" spans="1:63" ht="15" thickBot="1" x14ac:dyDescent="0.4">
      <c r="A50" s="210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99</v>
      </c>
      <c r="K50" s="10">
        <v>6.7839999999999998</v>
      </c>
      <c r="L50" s="10">
        <v>1</v>
      </c>
      <c r="M50" s="32">
        <f t="shared" si="6"/>
        <v>9.7904375164309901E-2</v>
      </c>
      <c r="N50" s="10">
        <v>0</v>
      </c>
      <c r="O50" s="32">
        <f t="shared" si="89"/>
        <v>0.12531760021031668</v>
      </c>
      <c r="P50" s="11">
        <f t="shared" si="0"/>
        <v>108.69183560122676</v>
      </c>
      <c r="Q50" s="37">
        <f t="shared" si="1"/>
        <v>108.69183560122676</v>
      </c>
      <c r="R50" s="284"/>
      <c r="S50" s="285"/>
      <c r="T50" s="210"/>
      <c r="U50" s="120" t="s">
        <v>12</v>
      </c>
      <c r="V50" s="64" t="s">
        <v>135</v>
      </c>
      <c r="W50" s="69">
        <f t="shared" si="171"/>
        <v>6.7839999999999998</v>
      </c>
      <c r="X50" s="79">
        <f>W50+W49/2</f>
        <v>6.7839999999999998</v>
      </c>
      <c r="Y50" s="79">
        <f>O50+O49/2</f>
        <v>1.8340463819968906</v>
      </c>
      <c r="Z50" s="80">
        <f>X50/Y50</f>
        <v>3.698924992624042</v>
      </c>
      <c r="AA50" s="141">
        <v>0</v>
      </c>
      <c r="AB50" s="79">
        <f t="shared" si="172"/>
        <v>0</v>
      </c>
      <c r="AC50" s="79">
        <f>X50+AB50+AB49/2</f>
        <v>9.8639666758620681</v>
      </c>
      <c r="AD50" s="108">
        <f>AC50/Y50</f>
        <v>5.3782536650585051</v>
      </c>
      <c r="AE50">
        <v>1</v>
      </c>
      <c r="AF50">
        <f t="shared" si="155"/>
        <v>1.28</v>
      </c>
      <c r="AG50">
        <f t="shared" si="4"/>
        <v>1.28</v>
      </c>
      <c r="AH50">
        <f t="shared" si="5"/>
        <v>0.12531760021031668</v>
      </c>
      <c r="AI50">
        <f t="shared" si="9"/>
        <v>22.5</v>
      </c>
      <c r="AJ50">
        <v>20</v>
      </c>
      <c r="AK50">
        <v>454</v>
      </c>
      <c r="AL50">
        <f t="shared" si="10"/>
        <v>1.8634987188446308E-4</v>
      </c>
      <c r="AM50">
        <f t="shared" si="11"/>
        <v>2.3295904782283383E-4</v>
      </c>
      <c r="AN50">
        <f t="shared" si="12"/>
        <v>15.020599869526261</v>
      </c>
      <c r="AO50">
        <f t="shared" si="13"/>
        <v>1</v>
      </c>
      <c r="AP50">
        <f t="shared" si="14"/>
        <v>1.8636723825826707E-4</v>
      </c>
      <c r="AQ50">
        <f t="shared" si="15"/>
        <v>8.2100104959589021E-6</v>
      </c>
      <c r="AR50">
        <f t="shared" si="16"/>
        <v>9.7904375164309901E-2</v>
      </c>
      <c r="AS50" s="72" t="str">
        <f>IF((0.63*Y50-X50)&lt;=0,"",0.63*Y50-X50)</f>
        <v/>
      </c>
      <c r="AT50">
        <v>0</v>
      </c>
      <c r="AU50" s="184">
        <f>'Files A-Middle strip HS'!AB50</f>
        <v>0</v>
      </c>
      <c r="AV50" s="180">
        <f t="shared" si="173"/>
        <v>0</v>
      </c>
      <c r="AW50" s="180">
        <f t="shared" si="174"/>
        <v>0</v>
      </c>
      <c r="AX50" s="180">
        <f t="shared" si="175"/>
        <v>0</v>
      </c>
      <c r="AY50" s="180">
        <f>N50+N49/2</f>
        <v>13</v>
      </c>
      <c r="AZ50" s="180">
        <f>(AV50+AW50)+(AV49+AW49)/2</f>
        <v>9.9319999999999986</v>
      </c>
      <c r="BA50" s="185">
        <f t="shared" ref="BA50" si="218">AY50/AZ50</f>
        <v>1.3089005235602096</v>
      </c>
      <c r="BB50" s="187"/>
      <c r="BC50" s="180">
        <f>BB50+BB49/2</f>
        <v>0</v>
      </c>
      <c r="BD50" s="185">
        <f>BC50/$AZ50</f>
        <v>0</v>
      </c>
      <c r="BE50" s="187">
        <v>137.4</v>
      </c>
      <c r="BF50" s="180">
        <f>BE50+BE49/2</f>
        <v>192.45</v>
      </c>
      <c r="BG50" s="185">
        <f>BF50/$AY50</f>
        <v>14.803846153846154</v>
      </c>
      <c r="BH50" s="185">
        <f>BE50/$AY50</f>
        <v>10.569230769230769</v>
      </c>
      <c r="BI50" s="188">
        <f>1.15*AY50/2</f>
        <v>7.4749999999999996</v>
      </c>
      <c r="BJ50" s="76" t="str">
        <f t="shared" ref="BJ50" si="219">IF(BE50&gt;=BI50,"OK","Pbm")</f>
        <v>OK</v>
      </c>
      <c r="BK50" s="190">
        <f>2*(1.15*AY50-BE50)</f>
        <v>-244.9</v>
      </c>
    </row>
    <row r="51" spans="1:63" s="44" customFormat="1" ht="15" thickBot="1" x14ac:dyDescent="0.4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6"/>
        <v>#DIV/0!</v>
      </c>
      <c r="N51" s="57"/>
      <c r="O51" s="58" t="e">
        <f t="shared" si="89"/>
        <v>#DIV/0!</v>
      </c>
      <c r="P51" s="59" t="e">
        <f t="shared" si="0"/>
        <v>#DIV/0!</v>
      </c>
      <c r="Q51" s="60" t="e">
        <f t="shared" si="1"/>
        <v>#DIV/0!</v>
      </c>
      <c r="R51" s="261"/>
      <c r="S51" s="224"/>
      <c r="T51" s="43"/>
      <c r="U51" s="121"/>
      <c r="V51" s="65"/>
      <c r="W51" s="65"/>
      <c r="X51" s="65"/>
      <c r="Y51" s="65"/>
      <c r="Z51" s="65"/>
      <c r="AA51" s="146"/>
      <c r="AB51" s="65"/>
      <c r="AC51" s="65"/>
      <c r="AD51" s="118"/>
      <c r="AF51" s="44">
        <f t="shared" si="155"/>
        <v>1.1000000000000001</v>
      </c>
      <c r="AG51" s="44">
        <f t="shared" si="4"/>
        <v>0</v>
      </c>
      <c r="AH51" s="44" t="e">
        <f t="shared" si="5"/>
        <v>#DIV/0!</v>
      </c>
      <c r="AI51" s="44">
        <f t="shared" si="9"/>
        <v>-0.5</v>
      </c>
      <c r="AJ51" s="44">
        <v>20</v>
      </c>
      <c r="AK51" s="44">
        <v>454</v>
      </c>
      <c r="AL51" s="44" t="e">
        <f t="shared" si="10"/>
        <v>#DIV/0!</v>
      </c>
      <c r="AM51" s="44" t="e">
        <f t="shared" si="11"/>
        <v>#DIV/0!</v>
      </c>
      <c r="AN51" s="44" t="e">
        <f t="shared" si="12"/>
        <v>#DIV/0!</v>
      </c>
      <c r="AO51" s="44" t="e">
        <f t="shared" si="13"/>
        <v>#DIV/0!</v>
      </c>
      <c r="AP51" s="44" t="e">
        <f t="shared" si="14"/>
        <v>#DIV/0!</v>
      </c>
      <c r="AQ51" s="44" t="e">
        <f t="shared" si="15"/>
        <v>#DIV/0!</v>
      </c>
      <c r="AR51" s="44" t="e">
        <f t="shared" si="16"/>
        <v>#DIV/0!</v>
      </c>
      <c r="AS51" s="194"/>
    </row>
    <row r="52" spans="1:63" x14ac:dyDescent="0.35">
      <c r="A52" s="208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6"/>
        <v>8.1897518572864509</v>
      </c>
      <c r="N52" s="10">
        <v>84</v>
      </c>
      <c r="O52" s="32">
        <f t="shared" si="89"/>
        <v>10.482882377326657</v>
      </c>
      <c r="P52" s="11">
        <f t="shared" si="0"/>
        <v>1.928143355277691</v>
      </c>
      <c r="Q52" s="37">
        <f t="shared" si="1"/>
        <v>1.928143355277691</v>
      </c>
      <c r="R52" s="248"/>
      <c r="S52" s="218"/>
      <c r="T52" s="208" t="s">
        <v>93</v>
      </c>
      <c r="U52" s="120" t="s">
        <v>2</v>
      </c>
      <c r="V52" s="64" t="s">
        <v>134</v>
      </c>
      <c r="W52" s="69">
        <f t="shared" ref="W52:W54" si="220">IF(V52=0,G52,IF(V52="A",I52,K52))</f>
        <v>20.212499999999999</v>
      </c>
      <c r="X52" s="79">
        <f>W52+W53/2</f>
        <v>20.212499999999999</v>
      </c>
      <c r="Y52" s="79">
        <f>O52+O53/2</f>
        <v>13.514675700702876</v>
      </c>
      <c r="Z52" s="80">
        <f>X52/Y52</f>
        <v>1.4955963759418052</v>
      </c>
      <c r="AA52" s="141">
        <v>0</v>
      </c>
      <c r="AB52" s="79">
        <f t="shared" ref="AB52:AB54" si="221">AA52*$AB$1+AU52</f>
        <v>0</v>
      </c>
      <c r="AC52" s="79">
        <f>X52+AB52+AB53/2</f>
        <v>20.212499999999999</v>
      </c>
      <c r="AD52" s="108">
        <f>AC52/Y52</f>
        <v>1.4955963759418052</v>
      </c>
      <c r="AE52">
        <v>1</v>
      </c>
      <c r="AF52">
        <f t="shared" si="155"/>
        <v>1.28</v>
      </c>
      <c r="AG52">
        <f t="shared" si="4"/>
        <v>106.24000000000001</v>
      </c>
      <c r="AH52">
        <f t="shared" si="5"/>
        <v>10.482882377326657</v>
      </c>
      <c r="AI52">
        <f t="shared" si="9"/>
        <v>22.5</v>
      </c>
      <c r="AJ52">
        <v>20</v>
      </c>
      <c r="AK52">
        <v>454</v>
      </c>
      <c r="AL52">
        <f t="shared" si="10"/>
        <v>1.5614344503233393E-2</v>
      </c>
      <c r="AM52">
        <f t="shared" si="11"/>
        <v>1.9672737265651052E-2</v>
      </c>
      <c r="AN52">
        <f t="shared" si="12"/>
        <v>0.17441118504444533</v>
      </c>
      <c r="AO52">
        <f t="shared" si="13"/>
        <v>1</v>
      </c>
      <c r="AP52">
        <f t="shared" si="14"/>
        <v>1.5738189812520842E-2</v>
      </c>
      <c r="AQ52">
        <f t="shared" si="15"/>
        <v>6.9331232654276838E-4</v>
      </c>
      <c r="AR52">
        <f t="shared" si="16"/>
        <v>8.1897518572864509</v>
      </c>
      <c r="AS52" s="72" t="str">
        <f>IF((0.63*Y52-X52)&lt;=0,"",0.63*Y52-X52)</f>
        <v/>
      </c>
      <c r="AT52">
        <v>0</v>
      </c>
      <c r="AU52" s="184">
        <f>'Files A-Middle strip HS'!AB52</f>
        <v>0</v>
      </c>
      <c r="AV52" s="180">
        <f>N52*$AV$1</f>
        <v>49.223999999999997</v>
      </c>
      <c r="AW52" s="180">
        <f>N52*$AW$1</f>
        <v>14.952</v>
      </c>
      <c r="AX52" s="180">
        <f>AV52+AW52</f>
        <v>64.176000000000002</v>
      </c>
      <c r="AY52" s="180">
        <f>N52+N53/2</f>
        <v>107.5</v>
      </c>
      <c r="AZ52" s="180">
        <f>(AV52+AW52)+(AV53+AW53)/2</f>
        <v>82.13</v>
      </c>
      <c r="BA52" s="185">
        <f>AY52/AZ52</f>
        <v>1.3089005235602096</v>
      </c>
      <c r="BB52" s="187"/>
      <c r="BC52" s="180">
        <f>BB52+BB53/2</f>
        <v>0</v>
      </c>
      <c r="BD52" s="185">
        <f>BC52/AZ52</f>
        <v>0</v>
      </c>
      <c r="BE52" s="187">
        <v>202.6</v>
      </c>
      <c r="BF52" s="180">
        <f>BE52+BE53/2</f>
        <v>202.6</v>
      </c>
      <c r="BG52" s="185">
        <f>BF52/$AY52</f>
        <v>1.8846511627906977</v>
      </c>
      <c r="BH52" s="185">
        <f>BE52/$AY52</f>
        <v>1.8846511627906977</v>
      </c>
      <c r="BI52" s="188">
        <f>1.15*AY52/2</f>
        <v>61.812499999999993</v>
      </c>
      <c r="BJ52" s="76" t="str">
        <f>IF(BE52&gt;=BI52,"OK","Pbm")</f>
        <v>OK</v>
      </c>
      <c r="BK52" s="190">
        <f>2*(1.15*AY52-BE52)</f>
        <v>-157.95000000000002</v>
      </c>
    </row>
    <row r="53" spans="1:63" x14ac:dyDescent="0.35">
      <c r="A53" s="209"/>
      <c r="B53" s="63" t="s">
        <v>3</v>
      </c>
      <c r="C53" s="16">
        <v>5.25</v>
      </c>
      <c r="D53" s="16">
        <v>25</v>
      </c>
      <c r="E53" s="16">
        <v>6</v>
      </c>
      <c r="F53" s="39" t="s">
        <v>24</v>
      </c>
      <c r="G53" s="34"/>
      <c r="H53" s="39" t="s">
        <v>24</v>
      </c>
      <c r="I53" s="34"/>
      <c r="J53" s="16" t="s">
        <v>24</v>
      </c>
      <c r="K53" s="16" t="s">
        <v>24</v>
      </c>
      <c r="L53" s="16">
        <v>46</v>
      </c>
      <c r="M53" s="34">
        <f t="shared" si="6"/>
        <v>5.5123514970476704</v>
      </c>
      <c r="N53" s="16">
        <v>47</v>
      </c>
      <c r="O53" s="34">
        <f t="shared" si="89"/>
        <v>6.0635866467524382</v>
      </c>
      <c r="P53" s="17">
        <f t="shared" si="0"/>
        <v>0</v>
      </c>
      <c r="Q53" s="40">
        <f t="shared" si="1"/>
        <v>0</v>
      </c>
      <c r="R53" s="248"/>
      <c r="S53" s="218"/>
      <c r="T53" s="209"/>
      <c r="U53" s="119" t="s">
        <v>3</v>
      </c>
      <c r="V53" s="63" t="s">
        <v>134</v>
      </c>
      <c r="W53" s="68">
        <f t="shared" si="220"/>
        <v>0</v>
      </c>
      <c r="X53" s="81"/>
      <c r="Y53" s="81"/>
      <c r="Z53" s="81"/>
      <c r="AA53" s="141">
        <v>0</v>
      </c>
      <c r="AB53" s="79">
        <f t="shared" si="221"/>
        <v>0</v>
      </c>
      <c r="AC53" s="81"/>
      <c r="AD53" s="107"/>
      <c r="AE53">
        <v>0</v>
      </c>
      <c r="AF53">
        <f t="shared" si="155"/>
        <v>1.1000000000000001</v>
      </c>
      <c r="AG53">
        <f t="shared" si="4"/>
        <v>50.6</v>
      </c>
      <c r="AH53">
        <f t="shared" si="5"/>
        <v>6.0635866467524382</v>
      </c>
      <c r="AI53">
        <f t="shared" si="9"/>
        <v>18.5</v>
      </c>
      <c r="AJ53">
        <v>20</v>
      </c>
      <c r="AK53">
        <v>454</v>
      </c>
      <c r="AL53">
        <f t="shared" si="10"/>
        <v>1.2800445232877666E-2</v>
      </c>
      <c r="AM53">
        <f t="shared" si="11"/>
        <v>1.6104295879405678E-2</v>
      </c>
      <c r="AN53">
        <f t="shared" si="12"/>
        <v>0.21383331442797399</v>
      </c>
      <c r="AO53">
        <f t="shared" si="13"/>
        <v>1</v>
      </c>
      <c r="AP53">
        <f t="shared" si="14"/>
        <v>1.2883436703524542E-2</v>
      </c>
      <c r="AQ53">
        <f t="shared" si="15"/>
        <v>5.6755227768830587E-4</v>
      </c>
      <c r="AR53">
        <f t="shared" si="16"/>
        <v>5.5123514970476704</v>
      </c>
      <c r="AS53" s="72"/>
      <c r="AT53">
        <v>0</v>
      </c>
      <c r="AU53" s="79">
        <f>'Files A-Middle strip HS'!AB53</f>
        <v>0</v>
      </c>
      <c r="AV53" s="179">
        <f t="shared" ref="AV53:AV54" si="222">N53*$AV$1</f>
        <v>27.541999999999998</v>
      </c>
      <c r="AW53" s="179">
        <f t="shared" ref="AW53:AW54" si="223">N53*$AW$1</f>
        <v>8.3659999999999997</v>
      </c>
      <c r="AX53" s="179">
        <f t="shared" ref="AX53:AX54" si="224">AV53+AW53</f>
        <v>35.908000000000001</v>
      </c>
      <c r="AY53" s="179"/>
      <c r="AZ53" s="179"/>
      <c r="BA53" s="179"/>
      <c r="BB53" s="187"/>
      <c r="BC53" s="179"/>
      <c r="BD53" s="179"/>
      <c r="BE53" s="187">
        <v>0</v>
      </c>
      <c r="BF53" s="179"/>
      <c r="BG53" s="179"/>
      <c r="BH53" s="179"/>
      <c r="BI53" s="189">
        <f>2*MIN(BE52,BE54)</f>
        <v>405.2</v>
      </c>
      <c r="BJ53" s="76" t="str">
        <f>IF(BE53&lt;=BI53,"OK","Pbm")</f>
        <v>OK</v>
      </c>
    </row>
    <row r="54" spans="1:63" ht="15" thickBot="1" x14ac:dyDescent="0.4">
      <c r="A54" s="209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6"/>
        <v>13.977712457790743</v>
      </c>
      <c r="N54" s="14">
        <v>125</v>
      </c>
      <c r="O54" s="33">
        <f t="shared" si="89"/>
        <v>17.89147194597215</v>
      </c>
      <c r="P54" s="15">
        <f t="shared" si="0"/>
        <v>1.5053261174558212</v>
      </c>
      <c r="Q54" s="38">
        <f t="shared" si="1"/>
        <v>1.5053261174558212</v>
      </c>
      <c r="R54" s="248"/>
      <c r="S54" s="218"/>
      <c r="T54" s="210"/>
      <c r="U54" s="122" t="s">
        <v>4</v>
      </c>
      <c r="V54" s="67" t="s">
        <v>134</v>
      </c>
      <c r="W54" s="71">
        <f t="shared" si="220"/>
        <v>26.932500000000001</v>
      </c>
      <c r="X54" s="109">
        <f>W54+W53/2</f>
        <v>26.932500000000001</v>
      </c>
      <c r="Y54" s="109">
        <f>O54+O53/2</f>
        <v>20.92326526934837</v>
      </c>
      <c r="Z54" s="110">
        <f>X54/Y54</f>
        <v>1.2872034863246171</v>
      </c>
      <c r="AA54" s="144">
        <v>0</v>
      </c>
      <c r="AB54" s="109">
        <f t="shared" si="221"/>
        <v>0</v>
      </c>
      <c r="AC54" s="109">
        <f>X54+AB54+(AB53+AB55)/2</f>
        <v>26.932500000000001</v>
      </c>
      <c r="AD54" s="111">
        <f>AC54/Y54</f>
        <v>1.2872034863246171</v>
      </c>
      <c r="AE54">
        <v>1</v>
      </c>
      <c r="AF54">
        <f t="shared" si="155"/>
        <v>1.28</v>
      </c>
      <c r="AG54">
        <f t="shared" si="4"/>
        <v>160</v>
      </c>
      <c r="AH54">
        <f t="shared" si="5"/>
        <v>17.89147194597215</v>
      </c>
      <c r="AI54">
        <f t="shared" si="9"/>
        <v>20</v>
      </c>
      <c r="AJ54">
        <v>20</v>
      </c>
      <c r="AK54">
        <v>454</v>
      </c>
      <c r="AL54">
        <f t="shared" si="10"/>
        <v>2.976190476190476E-2</v>
      </c>
      <c r="AM54">
        <f t="shared" si="11"/>
        <v>3.7773103903791655E-2</v>
      </c>
      <c r="AN54">
        <f t="shared" si="12"/>
        <v>8.9158522553892408E-2</v>
      </c>
      <c r="AO54">
        <f t="shared" si="13"/>
        <v>1</v>
      </c>
      <c r="AP54">
        <f t="shared" si="14"/>
        <v>3.0218483123033324E-2</v>
      </c>
      <c r="AQ54">
        <f t="shared" si="15"/>
        <v>1.3312107102657852E-3</v>
      </c>
      <c r="AR54">
        <f t="shared" si="16"/>
        <v>13.977712457790743</v>
      </c>
      <c r="AS54" s="72" t="str">
        <f>IF((0.63*Y54-X54)&lt;=0,"",0.63*Y54-X54)</f>
        <v/>
      </c>
      <c r="AT54">
        <v>0</v>
      </c>
      <c r="AU54" s="184">
        <f>'Files A-Middle strip HS'!AB54</f>
        <v>0</v>
      </c>
      <c r="AV54" s="180">
        <f t="shared" si="222"/>
        <v>73.25</v>
      </c>
      <c r="AW54" s="180">
        <f t="shared" si="223"/>
        <v>22.25</v>
      </c>
      <c r="AX54" s="180">
        <f t="shared" si="224"/>
        <v>95.5</v>
      </c>
      <c r="AY54" s="180">
        <f>N54+N53/2</f>
        <v>148.5</v>
      </c>
      <c r="AZ54" s="180">
        <f>(AV54+AW54)+(AV53+AW53)/2</f>
        <v>113.45400000000001</v>
      </c>
      <c r="BA54" s="185">
        <f t="shared" ref="BA54" si="225">AY54/AZ54</f>
        <v>1.3089005235602094</v>
      </c>
      <c r="BB54" s="187"/>
      <c r="BC54" s="180">
        <f>BB54+BB53/2</f>
        <v>0</v>
      </c>
      <c r="BD54" s="185">
        <f>BC54/$AZ54</f>
        <v>0</v>
      </c>
      <c r="BE54" s="187">
        <v>236.2</v>
      </c>
      <c r="BF54" s="180">
        <f>BE54+BE53/2</f>
        <v>236.2</v>
      </c>
      <c r="BG54" s="185">
        <f>BF54/$AY54</f>
        <v>1.5905723905723905</v>
      </c>
      <c r="BH54" s="185">
        <f>BE54/$AY54</f>
        <v>1.5905723905723905</v>
      </c>
      <c r="BI54" s="188">
        <f>1.15*AY54/2</f>
        <v>85.387499999999989</v>
      </c>
      <c r="BJ54" s="76" t="str">
        <f t="shared" ref="BJ54" si="226">IF(BE54&gt;=BI54,"OK","Pbm")</f>
        <v>OK</v>
      </c>
      <c r="BK54" s="190">
        <f>2*(1.15*AY54-BE54)</f>
        <v>-130.85000000000002</v>
      </c>
    </row>
    <row r="55" spans="1:63" x14ac:dyDescent="0.35">
      <c r="AA55" s="145"/>
    </row>
    <row r="56" spans="1:63" x14ac:dyDescent="0.35">
      <c r="AA56" s="145"/>
    </row>
    <row r="57" spans="1:63" x14ac:dyDescent="0.35">
      <c r="AA57" s="145"/>
    </row>
    <row r="58" spans="1:63" x14ac:dyDescent="0.35">
      <c r="AA58" s="145"/>
    </row>
    <row r="59" spans="1:63" x14ac:dyDescent="0.35">
      <c r="AA59" s="145"/>
    </row>
    <row r="60" spans="1:63" x14ac:dyDescent="0.35">
      <c r="AA60" s="145"/>
    </row>
    <row r="61" spans="1:63" x14ac:dyDescent="0.35">
      <c r="AA61" s="145"/>
    </row>
    <row r="62" spans="1:63" x14ac:dyDescent="0.35">
      <c r="AA62" s="145"/>
    </row>
    <row r="63" spans="1:63" x14ac:dyDescent="0.35">
      <c r="AA63" s="145"/>
    </row>
    <row r="64" spans="1:63" x14ac:dyDescent="0.35">
      <c r="AA64" s="145"/>
    </row>
    <row r="65" spans="27:27" x14ac:dyDescent="0.35">
      <c r="AA65" s="145"/>
    </row>
    <row r="66" spans="27:27" x14ac:dyDescent="0.35">
      <c r="AA66" s="145"/>
    </row>
    <row r="67" spans="27:27" x14ac:dyDescent="0.35">
      <c r="AA67" s="145"/>
    </row>
    <row r="68" spans="27:27" x14ac:dyDescent="0.35">
      <c r="AA68" s="145"/>
    </row>
    <row r="69" spans="27:27" x14ac:dyDescent="0.35">
      <c r="AA69" s="145"/>
    </row>
    <row r="70" spans="27:27" x14ac:dyDescent="0.35">
      <c r="AA70" s="145"/>
    </row>
    <row r="71" spans="27:27" x14ac:dyDescent="0.35">
      <c r="AA71" s="145"/>
    </row>
    <row r="72" spans="27:27" x14ac:dyDescent="0.35">
      <c r="AA72" s="145"/>
    </row>
  </sheetData>
  <mergeCells count="48">
    <mergeCell ref="BI2:BI3"/>
    <mergeCell ref="BD2:BD3"/>
    <mergeCell ref="BE2:BE3"/>
    <mergeCell ref="BF2:BF3"/>
    <mergeCell ref="BG2:BG3"/>
    <mergeCell ref="BH2:BH3"/>
    <mergeCell ref="AY2:AY3"/>
    <mergeCell ref="AZ2:AZ3"/>
    <mergeCell ref="BA2:BA3"/>
    <mergeCell ref="BB2:BB3"/>
    <mergeCell ref="BC2:BC3"/>
    <mergeCell ref="AI2:AQ2"/>
    <mergeCell ref="AU2:AU3"/>
    <mergeCell ref="AV2:AV3"/>
    <mergeCell ref="AW2:AW3"/>
    <mergeCell ref="AX2:AX3"/>
    <mergeCell ref="A4:A14"/>
    <mergeCell ref="R4:S14"/>
    <mergeCell ref="T4:T14"/>
    <mergeCell ref="AA2:AB2"/>
    <mergeCell ref="C2:C3"/>
    <mergeCell ref="D2:D3"/>
    <mergeCell ref="E2:E3"/>
    <mergeCell ref="N2:N3"/>
    <mergeCell ref="O2:O3"/>
    <mergeCell ref="P2:P3"/>
    <mergeCell ref="Q2:Q3"/>
    <mergeCell ref="R2:R3"/>
    <mergeCell ref="S2:S3"/>
    <mergeCell ref="F2:G2"/>
    <mergeCell ref="H2:I2"/>
    <mergeCell ref="J2:K2"/>
    <mergeCell ref="R15:S15"/>
    <mergeCell ref="A16:A26"/>
    <mergeCell ref="R16:S26"/>
    <mergeCell ref="R27:S27"/>
    <mergeCell ref="A28:A38"/>
    <mergeCell ref="R39:S39"/>
    <mergeCell ref="A40:A50"/>
    <mergeCell ref="R40:S50"/>
    <mergeCell ref="R51:S51"/>
    <mergeCell ref="A52:A54"/>
    <mergeCell ref="R52:S54"/>
    <mergeCell ref="T16:T26"/>
    <mergeCell ref="T28:T38"/>
    <mergeCell ref="T40:T50"/>
    <mergeCell ref="T52:T54"/>
    <mergeCell ref="W2:X2"/>
  </mergeCells>
  <conditionalFormatting sqref="R4 P4:Q54 R15:R16">
    <cfRule type="cellIs" dxfId="217" priority="62" operator="lessThan">
      <formula>1</formula>
    </cfRule>
  </conditionalFormatting>
  <conditionalFormatting sqref="R27:R28">
    <cfRule type="cellIs" dxfId="216" priority="61" operator="lessThan">
      <formula>1</formula>
    </cfRule>
  </conditionalFormatting>
  <conditionalFormatting sqref="R30">
    <cfRule type="cellIs" dxfId="215" priority="6" operator="lessThan">
      <formula>1</formula>
    </cfRule>
  </conditionalFormatting>
  <conditionalFormatting sqref="R32">
    <cfRule type="cellIs" dxfId="214" priority="5" operator="lessThan">
      <formula>1</formula>
    </cfRule>
  </conditionalFormatting>
  <conditionalFormatting sqref="R34">
    <cfRule type="cellIs" dxfId="213" priority="4" operator="lessThan">
      <formula>1</formula>
    </cfRule>
  </conditionalFormatting>
  <conditionalFormatting sqref="R36">
    <cfRule type="cellIs" dxfId="212" priority="3" operator="lessThan">
      <formula>1</formula>
    </cfRule>
  </conditionalFormatting>
  <conditionalFormatting sqref="R39:R40">
    <cfRule type="cellIs" dxfId="211" priority="60" operator="lessThan">
      <formula>1</formula>
    </cfRule>
  </conditionalFormatting>
  <conditionalFormatting sqref="R51:R52">
    <cfRule type="cellIs" dxfId="210" priority="59" operator="lessThan">
      <formula>1</formula>
    </cfRule>
  </conditionalFormatting>
  <conditionalFormatting sqref="W5 W7 W9 W11 W13 W17 W19 W21 W23 W25 W29 W31 W33 W35 W37 W41 W43 W45 W47 W49 W53">
    <cfRule type="expression" dxfId="209" priority="2">
      <formula>0</formula>
    </cfRule>
    <cfRule type="cellIs" dxfId="208" priority="1" operator="equal">
      <formula>0</formula>
    </cfRule>
  </conditionalFormatting>
  <conditionalFormatting sqref="Z4">
    <cfRule type="cellIs" dxfId="207" priority="58" operator="lessThan">
      <formula>1</formula>
    </cfRule>
  </conditionalFormatting>
  <conditionalFormatting sqref="Z6">
    <cfRule type="cellIs" dxfId="206" priority="57" operator="lessThan">
      <formula>1</formula>
    </cfRule>
  </conditionalFormatting>
  <conditionalFormatting sqref="Z8">
    <cfRule type="cellIs" dxfId="205" priority="56" operator="lessThan">
      <formula>1</formula>
    </cfRule>
  </conditionalFormatting>
  <conditionalFormatting sqref="Z10">
    <cfRule type="cellIs" dxfId="204" priority="55" operator="lessThan">
      <formula>1</formula>
    </cfRule>
  </conditionalFormatting>
  <conditionalFormatting sqref="Z12">
    <cfRule type="cellIs" dxfId="203" priority="54" operator="lessThan">
      <formula>1</formula>
    </cfRule>
  </conditionalFormatting>
  <conditionalFormatting sqref="Z14">
    <cfRule type="cellIs" dxfId="202" priority="53" operator="lessThan">
      <formula>1</formula>
    </cfRule>
  </conditionalFormatting>
  <conditionalFormatting sqref="Z16">
    <cfRule type="cellIs" dxfId="201" priority="46" operator="lessThan">
      <formula>1</formula>
    </cfRule>
  </conditionalFormatting>
  <conditionalFormatting sqref="Z18">
    <cfRule type="cellIs" dxfId="200" priority="45" operator="lessThan">
      <formula>1</formula>
    </cfRule>
  </conditionalFormatting>
  <conditionalFormatting sqref="Z20">
    <cfRule type="cellIs" dxfId="199" priority="44" operator="lessThan">
      <formula>1</formula>
    </cfRule>
  </conditionalFormatting>
  <conditionalFormatting sqref="Z22">
    <cfRule type="cellIs" dxfId="198" priority="43" operator="lessThan">
      <formula>1</formula>
    </cfRule>
  </conditionalFormatting>
  <conditionalFormatting sqref="Z24">
    <cfRule type="cellIs" dxfId="197" priority="42" operator="lessThan">
      <formula>1</formula>
    </cfRule>
  </conditionalFormatting>
  <conditionalFormatting sqref="Z26">
    <cfRule type="cellIs" dxfId="196" priority="41" operator="lessThan">
      <formula>1</formula>
    </cfRule>
  </conditionalFormatting>
  <conditionalFormatting sqref="Z28">
    <cfRule type="cellIs" dxfId="195" priority="34" operator="lessThan">
      <formula>1</formula>
    </cfRule>
  </conditionalFormatting>
  <conditionalFormatting sqref="Z30">
    <cfRule type="cellIs" dxfId="194" priority="33" operator="lessThan">
      <formula>1</formula>
    </cfRule>
  </conditionalFormatting>
  <conditionalFormatting sqref="Z32">
    <cfRule type="cellIs" dxfId="193" priority="32" operator="lessThan">
      <formula>1</formula>
    </cfRule>
  </conditionalFormatting>
  <conditionalFormatting sqref="Z34">
    <cfRule type="cellIs" dxfId="192" priority="31" operator="lessThan">
      <formula>1</formula>
    </cfRule>
  </conditionalFormatting>
  <conditionalFormatting sqref="Z36">
    <cfRule type="cellIs" dxfId="191" priority="30" operator="lessThan">
      <formula>1</formula>
    </cfRule>
  </conditionalFormatting>
  <conditionalFormatting sqref="Z38">
    <cfRule type="cellIs" dxfId="190" priority="29" operator="lessThan">
      <formula>1</formula>
    </cfRule>
  </conditionalFormatting>
  <conditionalFormatting sqref="Z40">
    <cfRule type="cellIs" dxfId="189" priority="22" operator="lessThan">
      <formula>1</formula>
    </cfRule>
  </conditionalFormatting>
  <conditionalFormatting sqref="Z42">
    <cfRule type="cellIs" dxfId="188" priority="21" operator="lessThan">
      <formula>1</formula>
    </cfRule>
  </conditionalFormatting>
  <conditionalFormatting sqref="Z44">
    <cfRule type="cellIs" dxfId="187" priority="20" operator="lessThan">
      <formula>1</formula>
    </cfRule>
  </conditionalFormatting>
  <conditionalFormatting sqref="Z46">
    <cfRule type="cellIs" dxfId="186" priority="19" operator="lessThan">
      <formula>1</formula>
    </cfRule>
  </conditionalFormatting>
  <conditionalFormatting sqref="Z48">
    <cfRule type="cellIs" dxfId="185" priority="18" operator="lessThan">
      <formula>1</formula>
    </cfRule>
  </conditionalFormatting>
  <conditionalFormatting sqref="Z50">
    <cfRule type="cellIs" dxfId="184" priority="17" operator="lessThan">
      <formula>1</formula>
    </cfRule>
  </conditionalFormatting>
  <conditionalFormatting sqref="Z52">
    <cfRule type="cellIs" dxfId="183" priority="10" operator="lessThan">
      <formula>1</formula>
    </cfRule>
  </conditionalFormatting>
  <conditionalFormatting sqref="Z54">
    <cfRule type="cellIs" dxfId="182" priority="9" operator="lessThan">
      <formula>1</formula>
    </cfRule>
  </conditionalFormatting>
  <conditionalFormatting sqref="AD4">
    <cfRule type="cellIs" dxfId="181" priority="51" operator="lessThan">
      <formula>1</formula>
    </cfRule>
  </conditionalFormatting>
  <conditionalFormatting sqref="AD6">
    <cfRule type="cellIs" dxfId="180" priority="52" operator="lessThan">
      <formula>1</formula>
    </cfRule>
  </conditionalFormatting>
  <conditionalFormatting sqref="AD8">
    <cfRule type="cellIs" dxfId="179" priority="50" operator="lessThan">
      <formula>1</formula>
    </cfRule>
  </conditionalFormatting>
  <conditionalFormatting sqref="AD10">
    <cfRule type="cellIs" dxfId="178" priority="49" operator="lessThan">
      <formula>1</formula>
    </cfRule>
  </conditionalFormatting>
  <conditionalFormatting sqref="AD12">
    <cfRule type="cellIs" dxfId="177" priority="48" operator="lessThan">
      <formula>1</formula>
    </cfRule>
  </conditionalFormatting>
  <conditionalFormatting sqref="AD14">
    <cfRule type="cellIs" dxfId="176" priority="47" operator="lessThan">
      <formula>1</formula>
    </cfRule>
  </conditionalFormatting>
  <conditionalFormatting sqref="AD16">
    <cfRule type="cellIs" dxfId="175" priority="39" operator="lessThan">
      <formula>1</formula>
    </cfRule>
  </conditionalFormatting>
  <conditionalFormatting sqref="AD18">
    <cfRule type="cellIs" dxfId="174" priority="40" operator="lessThan">
      <formula>1</formula>
    </cfRule>
  </conditionalFormatting>
  <conditionalFormatting sqref="AD20">
    <cfRule type="cellIs" dxfId="173" priority="38" operator="lessThan">
      <formula>1</formula>
    </cfRule>
  </conditionalFormatting>
  <conditionalFormatting sqref="AD22">
    <cfRule type="cellIs" dxfId="172" priority="37" operator="lessThan">
      <formula>1</formula>
    </cfRule>
  </conditionalFormatting>
  <conditionalFormatting sqref="AD24">
    <cfRule type="cellIs" dxfId="171" priority="36" operator="lessThan">
      <formula>1</formula>
    </cfRule>
  </conditionalFormatting>
  <conditionalFormatting sqref="AD26">
    <cfRule type="cellIs" dxfId="170" priority="35" operator="lessThan">
      <formula>1</formula>
    </cfRule>
  </conditionalFormatting>
  <conditionalFormatting sqref="AD28">
    <cfRule type="cellIs" dxfId="169" priority="27" operator="lessThan">
      <formula>1</formula>
    </cfRule>
  </conditionalFormatting>
  <conditionalFormatting sqref="AD30">
    <cfRule type="cellIs" dxfId="168" priority="28" operator="lessThan">
      <formula>1</formula>
    </cfRule>
  </conditionalFormatting>
  <conditionalFormatting sqref="AD32">
    <cfRule type="cellIs" dxfId="167" priority="26" operator="lessThan">
      <formula>1</formula>
    </cfRule>
  </conditionalFormatting>
  <conditionalFormatting sqref="AD34">
    <cfRule type="cellIs" dxfId="166" priority="25" operator="lessThan">
      <formula>1</formula>
    </cfRule>
  </conditionalFormatting>
  <conditionalFormatting sqref="AD36">
    <cfRule type="cellIs" dxfId="165" priority="24" operator="lessThan">
      <formula>1</formula>
    </cfRule>
  </conditionalFormatting>
  <conditionalFormatting sqref="AD38">
    <cfRule type="cellIs" dxfId="164" priority="23" operator="lessThan">
      <formula>1</formula>
    </cfRule>
  </conditionalFormatting>
  <conditionalFormatting sqref="AD40">
    <cfRule type="cellIs" dxfId="163" priority="15" operator="lessThan">
      <formula>1</formula>
    </cfRule>
  </conditionalFormatting>
  <conditionalFormatting sqref="AD42">
    <cfRule type="cellIs" dxfId="162" priority="16" operator="lessThan">
      <formula>1</formula>
    </cfRule>
  </conditionalFormatting>
  <conditionalFormatting sqref="AD44">
    <cfRule type="cellIs" dxfId="161" priority="14" operator="lessThan">
      <formula>1</formula>
    </cfRule>
  </conditionalFormatting>
  <conditionalFormatting sqref="AD46">
    <cfRule type="cellIs" dxfId="160" priority="13" operator="lessThan">
      <formula>1</formula>
    </cfRule>
  </conditionalFormatting>
  <conditionalFormatting sqref="AD48">
    <cfRule type="cellIs" dxfId="159" priority="12" operator="lessThan">
      <formula>1</formula>
    </cfRule>
  </conditionalFormatting>
  <conditionalFormatting sqref="AD50">
    <cfRule type="cellIs" dxfId="158" priority="11" operator="lessThan">
      <formula>1</formula>
    </cfRule>
  </conditionalFormatting>
  <conditionalFormatting sqref="AD52">
    <cfRule type="cellIs" dxfId="157" priority="7" operator="lessThan">
      <formula>1</formula>
    </cfRule>
  </conditionalFormatting>
  <conditionalFormatting sqref="AD54">
    <cfRule type="cellIs" dxfId="156" priority="8" operator="lessThan">
      <formula>1</formula>
    </cfRule>
  </conditionalFormatting>
  <dataValidations count="1">
    <dataValidation type="list" allowBlank="1" showInputMessage="1" showErrorMessage="1" sqref="V4:V14 V16:V26 V28:V38 V40:V50 V52:V54" xr:uid="{4FBFBCB7-63CE-45DE-B2FC-78A768AF6B82}">
      <formula1>"0,A,place"</formula1>
    </dataValidation>
  </dataValidations>
  <pageMargins left="0.17" right="0.17" top="0.75" bottom="0.75" header="0.3" footer="0.3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Files A</vt:lpstr>
      <vt:lpstr>Files B</vt:lpstr>
      <vt:lpstr>Files A-Piano</vt:lpstr>
      <vt:lpstr>Files B-Piano</vt:lpstr>
      <vt:lpstr>Files A-HS</vt:lpstr>
      <vt:lpstr>Files B-HS</vt:lpstr>
      <vt:lpstr>Files A-Middle strip</vt:lpstr>
      <vt:lpstr>Files B-Middle strip</vt:lpstr>
      <vt:lpstr>Files A-Middle strip Piano</vt:lpstr>
      <vt:lpstr>Files B-Middle strip Piano</vt:lpstr>
      <vt:lpstr>Files A-Middle strip HS</vt:lpstr>
      <vt:lpstr>Files B-Middle strip HS</vt:lpstr>
      <vt:lpstr>'Files A'!Zone_d_impression</vt:lpstr>
      <vt:lpstr>'Files A-HS'!Zone_d_impression</vt:lpstr>
      <vt:lpstr>'Files A-Middle strip'!Zone_d_impression</vt:lpstr>
      <vt:lpstr>'Files A-Middle strip HS'!Zone_d_impression</vt:lpstr>
      <vt:lpstr>'Files A-Middle strip Piano'!Zone_d_impression</vt:lpstr>
      <vt:lpstr>'Files A-Piano'!Zone_d_impression</vt:lpstr>
      <vt:lpstr>'Files B'!Zone_d_impression</vt:lpstr>
      <vt:lpstr>'Files B-HS'!Zone_d_impression</vt:lpstr>
      <vt:lpstr>'Files B-Middle strip'!Zone_d_impression</vt:lpstr>
      <vt:lpstr>'Files B-Middle strip HS'!Zone_d_impression</vt:lpstr>
      <vt:lpstr>'Files B-Middle strip Piano'!Zone_d_impression</vt:lpstr>
      <vt:lpstr>'Files B-Piano'!Zone_d_impression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r.boutros</dc:creator>
  <cp:lastModifiedBy>j.moutet</cp:lastModifiedBy>
  <cp:lastPrinted>2024-03-22T15:38:11Z</cp:lastPrinted>
  <dcterms:created xsi:type="dcterms:W3CDTF">2021-11-12T15:33:54Z</dcterms:created>
  <dcterms:modified xsi:type="dcterms:W3CDTF">2025-10-29T17:48:08Z</dcterms:modified>
</cp:coreProperties>
</file>