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use01" sheetId="1" r:id="rId3"/>
    <sheet state="visible" name="mouse02" sheetId="2" r:id="rId4"/>
    <sheet state="visible" name="mouse03" sheetId="3" r:id="rId5"/>
  </sheets>
  <definedNames/>
  <calcPr/>
</workbook>
</file>

<file path=xl/sharedStrings.xml><?xml version="1.0" encoding="utf-8"?>
<sst xmlns="http://schemas.openxmlformats.org/spreadsheetml/2006/main" count="98" uniqueCount="48">
  <si>
    <t>mo</t>
  </si>
  <si>
    <t>股票名稱</t>
  </si>
  <si>
    <t>代碼</t>
  </si>
  <si>
    <t>市價</t>
  </si>
  <si>
    <t>open</t>
  </si>
  <si>
    <t>high</t>
  </si>
  <si>
    <t>low</t>
  </si>
  <si>
    <t>1.05市價</t>
  </si>
  <si>
    <t>1.07市價</t>
  </si>
  <si>
    <t>漲停價</t>
  </si>
  <si>
    <t>1.09市價</t>
  </si>
  <si>
    <t>庫存</t>
  </si>
  <si>
    <t>損益試算</t>
  </si>
  <si>
    <t>市值</t>
  </si>
  <si>
    <t>買進均價</t>
  </si>
  <si>
    <t>投資成本</t>
  </si>
  <si>
    <t>買入手續費</t>
  </si>
  <si>
    <t>損益率</t>
  </si>
  <si>
    <t>買進日期</t>
  </si>
  <si>
    <t>賣出日期</t>
  </si>
  <si>
    <t>除息日</t>
  </si>
  <si>
    <t>勝悅-KY(1340)</t>
  </si>
  <si>
    <t>詩肯(6195)</t>
  </si>
  <si>
    <t>循環</t>
  </si>
  <si>
    <t>千附(8383)</t>
  </si>
  <si>
    <t>聯強(2347)</t>
  </si>
  <si>
    <t xml:space="preserve"> 波段</t>
  </si>
  <si>
    <t>茂順(9942)</t>
  </si>
  <si>
    <t>大聯大(3702)</t>
  </si>
  <si>
    <t>大成(1210)</t>
  </si>
  <si>
    <t>緯創(3231)</t>
  </si>
  <si>
    <t>鴻海(2317)</t>
  </si>
  <si>
    <t>南亞(1303)</t>
  </si>
  <si>
    <t>錩泰(1541)</t>
  </si>
  <si>
    <t>中菲(5403)</t>
  </si>
  <si>
    <t>群益期(6024)</t>
  </si>
  <si>
    <t>江興鍛(4528)</t>
  </si>
  <si>
    <t>上奇(6123)</t>
  </si>
  <si>
    <t>富堡(8929)</t>
  </si>
  <si>
    <t>豐藝(6189)</t>
  </si>
  <si>
    <t>中砂(1560)</t>
  </si>
  <si>
    <t>summary</t>
  </si>
  <si>
    <t>資本</t>
  </si>
  <si>
    <t>銀行現金</t>
  </si>
  <si>
    <t>持股比例</t>
  </si>
  <si>
    <t>持有現金</t>
  </si>
  <si>
    <t>大盤指數</t>
  </si>
  <si>
    <t>加權持股比率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</si>
</sst>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</font>
    <font/>
    <font>
      <i/>
      <name val="Arial"/>
    </font>
    <font>
      <name val="Arial"/>
    </font>
    <font>
      <sz val="12.0"/>
      <name val="Arial"/>
    </font>
    <font>
      <sz val="12.0"/>
      <name val="Arial Unicode MS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shrinkToFit="0" vertical="bottom" wrapText="0"/>
    </xf>
    <xf borderId="0" fillId="0" fontId="3" numFmtId="10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4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1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top"/>
    </xf>
    <xf borderId="0" fillId="2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2" fontId="3" numFmtId="14" xfId="0" applyAlignment="1" applyFont="1" applyNumberFormat="1">
      <alignment horizontal="right" vertical="bottom"/>
    </xf>
    <xf borderId="0" fillId="0" fontId="3" numFmtId="10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3" max="3" width="9.43"/>
    <col customWidth="1" min="4" max="4" width="8.14"/>
    <col customWidth="1" min="5" max="5" width="7.71"/>
    <col customWidth="1" min="6" max="6" width="6.86"/>
    <col customWidth="1" min="7" max="7" width="8.14"/>
    <col customWidth="1" min="8" max="8" width="9.71"/>
    <col customWidth="1" min="9" max="9" width="10.43"/>
    <col customWidth="1" min="10" max="10" width="9.29"/>
    <col customWidth="1" min="11" max="12" width="10.57"/>
    <col customWidth="1" min="13" max="13" width="10.43"/>
    <col customWidth="1" min="14" max="14" width="8.43"/>
    <col customWidth="1" min="15" max="15" width="10.29"/>
    <col customWidth="1" min="16" max="16" width="9.14"/>
    <col customWidth="1" min="17" max="17" width="10.71"/>
    <col customWidth="1" min="18" max="18" width="10.0"/>
    <col customWidth="1" min="19" max="19" width="11.0"/>
    <col customWidth="1" min="20" max="20" width="10.14"/>
    <col customWidth="1" min="21" max="21" width="10.43"/>
    <col customWidth="1" min="22" max="22" width="9.57"/>
    <col customWidth="1" min="23" max="23" width="10.14"/>
  </cols>
  <sheetData>
    <row r="1">
      <c r="A1" s="2" t="s">
        <v>1</v>
      </c>
      <c r="B1" s="3" t="s">
        <v>2</v>
      </c>
      <c r="C1" s="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</v>
      </c>
      <c r="L1" s="3" t="s">
        <v>8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>
      <c r="A2" s="1" t="s">
        <v>22</v>
      </c>
      <c r="B2" s="4">
        <v>6195.0</v>
      </c>
      <c r="C2" s="3" t="s">
        <v>23</v>
      </c>
      <c r="D2" s="5">
        <v>81.9</v>
      </c>
      <c r="E2" s="5">
        <v>81.1</v>
      </c>
      <c r="F2" s="5">
        <v>82.0</v>
      </c>
      <c r="G2" s="5">
        <v>81.0</v>
      </c>
      <c r="H2" s="6">
        <f t="shared" ref="H2:H9" si="1">(1.05*$D2*$N2-$R2)/$R2</f>
        <v>0.8768005238</v>
      </c>
      <c r="I2" s="6">
        <f t="shared" ref="I2:I9" si="2">(1.07*$D2*$N2-$R2)/$R2</f>
        <v>0.9125491052</v>
      </c>
      <c r="J2" s="6">
        <f t="shared" ref="J2:J9" si="3">(1.095*$D2*$N2-$R2)/$R2</f>
        <v>0.957234832</v>
      </c>
      <c r="K2" s="7">
        <f t="shared" ref="K2:K9" si="4">1.05*$D2</f>
        <v>85.995</v>
      </c>
      <c r="L2" s="7">
        <f t="shared" ref="L2:L9" si="5">1.07*$D2</f>
        <v>87.633</v>
      </c>
      <c r="M2" s="7">
        <f t="shared" ref="M2:M9" si="6">1.095*$D2</f>
        <v>89.6805</v>
      </c>
      <c r="N2" s="8">
        <v>1000.0</v>
      </c>
      <c r="O2" s="9">
        <f t="shared" ref="O2:O9" si="7">((D2-Q2-(D2*0.003))*N2)-S2</f>
        <v>35834.3</v>
      </c>
      <c r="P2" s="8">
        <f t="shared" ref="P2:P9" si="8">D2*N2</f>
        <v>81900</v>
      </c>
      <c r="Q2" s="1">
        <v>45.8</v>
      </c>
      <c r="R2" s="8">
        <f t="shared" ref="R2:R11" si="9">Q2*N2+S2</f>
        <v>45820</v>
      </c>
      <c r="S2" s="10">
        <v>20.0</v>
      </c>
      <c r="T2" s="6">
        <f t="shared" ref="T2:T11" si="10">O2/R2</f>
        <v>0.7820667831</v>
      </c>
      <c r="U2" s="11">
        <v>43378.0</v>
      </c>
      <c r="V2" s="3"/>
      <c r="W2" s="12"/>
    </row>
    <row r="3">
      <c r="A3" s="1" t="s">
        <v>24</v>
      </c>
      <c r="B3" s="4">
        <v>8383.0</v>
      </c>
      <c r="C3" s="3" t="s">
        <v>26</v>
      </c>
      <c r="D3" s="13">
        <v>56.8</v>
      </c>
      <c r="E3" s="13">
        <v>56.5</v>
      </c>
      <c r="F3" s="13">
        <v>58.4</v>
      </c>
      <c r="G3" s="13">
        <v>56.5</v>
      </c>
      <c r="H3" s="6">
        <f t="shared" si="1"/>
        <v>0.5304080062</v>
      </c>
      <c r="I3" s="6">
        <f t="shared" si="2"/>
        <v>0.5595586348</v>
      </c>
      <c r="J3" s="6">
        <f t="shared" si="3"/>
        <v>0.5959969207</v>
      </c>
      <c r="K3" s="7">
        <f t="shared" si="4"/>
        <v>59.64</v>
      </c>
      <c r="L3" s="7">
        <f t="shared" si="5"/>
        <v>60.776</v>
      </c>
      <c r="M3" s="7">
        <f t="shared" si="6"/>
        <v>62.196</v>
      </c>
      <c r="N3" s="8">
        <v>1000.0</v>
      </c>
      <c r="O3" s="9">
        <f t="shared" si="7"/>
        <v>17659.6</v>
      </c>
      <c r="P3" s="8">
        <f t="shared" si="8"/>
        <v>56800</v>
      </c>
      <c r="Q3" s="1">
        <v>38.95</v>
      </c>
      <c r="R3" s="8">
        <f t="shared" si="9"/>
        <v>38970</v>
      </c>
      <c r="S3" s="8">
        <v>20.0</v>
      </c>
      <c r="T3" s="6">
        <f t="shared" si="10"/>
        <v>0.4531588401</v>
      </c>
      <c r="U3" s="11">
        <v>43378.0</v>
      </c>
      <c r="V3" s="3"/>
      <c r="W3" s="12"/>
    </row>
    <row r="4">
      <c r="A4" s="1" t="s">
        <v>27</v>
      </c>
      <c r="B4" s="4">
        <v>9942.0</v>
      </c>
      <c r="C4" s="3" t="s">
        <v>23</v>
      </c>
      <c r="D4" s="5">
        <v>36.8</v>
      </c>
      <c r="E4" s="5">
        <v>37.3</v>
      </c>
      <c r="F4" s="5">
        <v>37.3</v>
      </c>
      <c r="G4" s="5">
        <v>36.8</v>
      </c>
      <c r="H4" s="6">
        <f t="shared" si="1"/>
        <v>-0.4983121267</v>
      </c>
      <c r="I4" s="6">
        <f t="shared" si="2"/>
        <v>-0.4887561672</v>
      </c>
      <c r="J4" s="6">
        <f t="shared" si="3"/>
        <v>-0.4768112179</v>
      </c>
      <c r="K4" s="7">
        <f t="shared" si="4"/>
        <v>38.64</v>
      </c>
      <c r="L4" s="7">
        <f t="shared" si="5"/>
        <v>39.376</v>
      </c>
      <c r="M4" s="7">
        <f t="shared" si="6"/>
        <v>40.296</v>
      </c>
      <c r="N4" s="8">
        <v>1000.0</v>
      </c>
      <c r="O4" s="9">
        <f t="shared" si="7"/>
        <v>-40330.4</v>
      </c>
      <c r="P4" s="8">
        <f t="shared" si="8"/>
        <v>36800</v>
      </c>
      <c r="Q4" s="1">
        <v>77.0</v>
      </c>
      <c r="R4" s="8">
        <f t="shared" si="9"/>
        <v>77020</v>
      </c>
      <c r="S4" s="8">
        <v>20.0</v>
      </c>
      <c r="T4" s="6">
        <f t="shared" si="10"/>
        <v>-0.5236354194</v>
      </c>
      <c r="U4" s="11">
        <v>43378.0</v>
      </c>
      <c r="V4" s="3"/>
      <c r="W4" s="14"/>
    </row>
    <row r="5">
      <c r="A5" s="1" t="s">
        <v>29</v>
      </c>
      <c r="B5" s="4">
        <v>1210.0</v>
      </c>
      <c r="C5" s="3" t="s">
        <v>26</v>
      </c>
      <c r="D5" s="5">
        <v>77.0</v>
      </c>
      <c r="E5" s="5">
        <v>77.0</v>
      </c>
      <c r="F5" s="5">
        <v>77.8</v>
      </c>
      <c r="G5" s="5">
        <v>76.0</v>
      </c>
      <c r="H5" s="6">
        <f t="shared" si="1"/>
        <v>1.470210816</v>
      </c>
      <c r="I5" s="6">
        <f t="shared" si="2"/>
        <v>1.51726245</v>
      </c>
      <c r="J5" s="6">
        <f t="shared" si="3"/>
        <v>1.576076994</v>
      </c>
      <c r="K5" s="7">
        <f t="shared" si="4"/>
        <v>80.85</v>
      </c>
      <c r="L5" s="7">
        <f t="shared" si="5"/>
        <v>82.39</v>
      </c>
      <c r="M5" s="7">
        <f t="shared" si="6"/>
        <v>84.315</v>
      </c>
      <c r="N5" s="8">
        <v>1000.0</v>
      </c>
      <c r="O5" s="9">
        <f t="shared" si="7"/>
        <v>44039</v>
      </c>
      <c r="P5" s="8">
        <f t="shared" si="8"/>
        <v>77000</v>
      </c>
      <c r="Q5" s="1">
        <v>32.7</v>
      </c>
      <c r="R5" s="8">
        <f t="shared" si="9"/>
        <v>32730</v>
      </c>
      <c r="S5" s="8">
        <v>30.0</v>
      </c>
      <c r="T5" s="6">
        <f t="shared" si="10"/>
        <v>1.345523984</v>
      </c>
      <c r="U5" s="11">
        <v>43385.0</v>
      </c>
      <c r="V5" s="3"/>
      <c r="W5" s="14"/>
    </row>
    <row r="6">
      <c r="A6" s="1" t="s">
        <v>31</v>
      </c>
      <c r="B6" s="15">
        <v>2317.0</v>
      </c>
      <c r="C6" s="3" t="s">
        <v>26</v>
      </c>
      <c r="D6" s="5">
        <v>43.45</v>
      </c>
      <c r="E6" s="5">
        <v>42.0</v>
      </c>
      <c r="F6" s="5">
        <v>43.6</v>
      </c>
      <c r="G6" s="5">
        <v>42.0</v>
      </c>
      <c r="H6" s="6">
        <f t="shared" si="1"/>
        <v>-0.3484361611</v>
      </c>
      <c r="I6" s="6">
        <f t="shared" si="2"/>
        <v>-0.3360254213</v>
      </c>
      <c r="J6" s="6">
        <f t="shared" si="3"/>
        <v>-0.3205119966</v>
      </c>
      <c r="K6" s="7">
        <f t="shared" si="4"/>
        <v>45.6225</v>
      </c>
      <c r="L6" s="7">
        <f t="shared" si="5"/>
        <v>46.4915</v>
      </c>
      <c r="M6" s="7">
        <f t="shared" si="6"/>
        <v>47.57775</v>
      </c>
      <c r="N6" s="8">
        <v>1000.0</v>
      </c>
      <c r="O6" s="9">
        <f t="shared" si="7"/>
        <v>-26700.35</v>
      </c>
      <c r="P6" s="8">
        <f t="shared" si="8"/>
        <v>43450</v>
      </c>
      <c r="Q6" s="1">
        <v>70.0</v>
      </c>
      <c r="R6" s="8">
        <f t="shared" si="9"/>
        <v>70020</v>
      </c>
      <c r="S6" s="16">
        <v>20.0</v>
      </c>
      <c r="T6" s="6">
        <f t="shared" si="10"/>
        <v>-0.3813246215</v>
      </c>
      <c r="U6" s="11">
        <v>43385.0</v>
      </c>
      <c r="V6" s="3"/>
      <c r="W6" s="12"/>
    </row>
    <row r="7">
      <c r="A7" s="1" t="s">
        <v>33</v>
      </c>
      <c r="B7" s="4">
        <v>1541.0</v>
      </c>
      <c r="C7" s="3" t="s">
        <v>23</v>
      </c>
      <c r="D7" s="13">
        <v>131.0</v>
      </c>
      <c r="E7" s="13">
        <v>133.5</v>
      </c>
      <c r="F7" s="13">
        <v>133.5</v>
      </c>
      <c r="G7" s="13">
        <v>131.0</v>
      </c>
      <c r="H7" s="6">
        <f t="shared" si="1"/>
        <v>4.553088413</v>
      </c>
      <c r="I7" s="6">
        <f t="shared" si="2"/>
        <v>4.658861526</v>
      </c>
      <c r="J7" s="6">
        <f t="shared" si="3"/>
        <v>4.791077917</v>
      </c>
      <c r="K7" s="7">
        <f t="shared" si="4"/>
        <v>137.55</v>
      </c>
      <c r="L7" s="7">
        <f t="shared" si="5"/>
        <v>140.17</v>
      </c>
      <c r="M7" s="7">
        <f t="shared" si="6"/>
        <v>143.445</v>
      </c>
      <c r="N7" s="8">
        <v>1000.0</v>
      </c>
      <c r="O7" s="9">
        <f t="shared" si="7"/>
        <v>105837</v>
      </c>
      <c r="P7" s="8">
        <f t="shared" si="8"/>
        <v>131000</v>
      </c>
      <c r="Q7" s="17">
        <v>24.75</v>
      </c>
      <c r="R7" s="8">
        <f t="shared" si="9"/>
        <v>24770</v>
      </c>
      <c r="S7" s="17">
        <v>20.0</v>
      </c>
      <c r="T7" s="6">
        <f t="shared" si="10"/>
        <v>4.272789665</v>
      </c>
      <c r="U7" s="11">
        <v>43385.0</v>
      </c>
      <c r="V7" s="3"/>
      <c r="W7" s="12"/>
    </row>
    <row r="8">
      <c r="A8" s="1" t="s">
        <v>35</v>
      </c>
      <c r="B8" s="4">
        <v>6024.0</v>
      </c>
      <c r="C8" s="3" t="s">
        <v>26</v>
      </c>
      <c r="D8" s="5">
        <v>52.3</v>
      </c>
      <c r="E8" s="5">
        <v>52.0</v>
      </c>
      <c r="F8" s="5">
        <v>52.3</v>
      </c>
      <c r="G8" s="5">
        <v>51.7</v>
      </c>
      <c r="H8" s="6">
        <f t="shared" si="1"/>
        <v>0.1100218305</v>
      </c>
      <c r="I8" s="6">
        <f t="shared" si="2"/>
        <v>0.1311651035</v>
      </c>
      <c r="J8" s="6">
        <f t="shared" si="3"/>
        <v>0.1575941947</v>
      </c>
      <c r="K8" s="7">
        <f t="shared" si="4"/>
        <v>54.915</v>
      </c>
      <c r="L8" s="7">
        <f t="shared" si="5"/>
        <v>55.961</v>
      </c>
      <c r="M8" s="7">
        <f t="shared" si="6"/>
        <v>57.2685</v>
      </c>
      <c r="N8" s="8">
        <v>1000.0</v>
      </c>
      <c r="O8" s="9">
        <f t="shared" si="7"/>
        <v>2671.1</v>
      </c>
      <c r="P8" s="8">
        <f t="shared" si="8"/>
        <v>52300</v>
      </c>
      <c r="Q8" s="1">
        <v>49.45</v>
      </c>
      <c r="R8" s="8">
        <f t="shared" si="9"/>
        <v>49472</v>
      </c>
      <c r="S8" s="8">
        <v>22.0</v>
      </c>
      <c r="T8" s="6">
        <f t="shared" si="10"/>
        <v>0.05399215718</v>
      </c>
      <c r="U8" s="11">
        <v>43385.0</v>
      </c>
      <c r="V8" s="3"/>
      <c r="W8" s="18"/>
    </row>
    <row r="9">
      <c r="A9" s="1" t="s">
        <v>36</v>
      </c>
      <c r="B9" s="19">
        <v>4528.0</v>
      </c>
      <c r="C9" s="20" t="s">
        <v>23</v>
      </c>
      <c r="D9" s="5">
        <v>64.8</v>
      </c>
      <c r="E9" s="5">
        <v>65.5</v>
      </c>
      <c r="F9" s="5">
        <v>65.9</v>
      </c>
      <c r="G9" s="5">
        <v>64.6</v>
      </c>
      <c r="H9" s="6">
        <f t="shared" si="1"/>
        <v>0.7847025496</v>
      </c>
      <c r="I9" s="6">
        <f t="shared" si="2"/>
        <v>0.8186968839</v>
      </c>
      <c r="J9" s="6">
        <f t="shared" si="3"/>
        <v>0.8611898017</v>
      </c>
      <c r="K9" s="7">
        <f t="shared" si="4"/>
        <v>68.04</v>
      </c>
      <c r="L9" s="7">
        <f t="shared" si="5"/>
        <v>69.336</v>
      </c>
      <c r="M9" s="7">
        <f t="shared" si="6"/>
        <v>70.956</v>
      </c>
      <c r="N9" s="8">
        <v>1000.0</v>
      </c>
      <c r="O9" s="9">
        <f t="shared" si="7"/>
        <v>26481.6</v>
      </c>
      <c r="P9" s="8">
        <f t="shared" si="8"/>
        <v>64800</v>
      </c>
      <c r="Q9" s="10">
        <v>38.1</v>
      </c>
      <c r="R9" s="8">
        <f t="shared" si="9"/>
        <v>38124</v>
      </c>
      <c r="S9" s="16">
        <v>24.0</v>
      </c>
      <c r="T9" s="6">
        <f t="shared" si="10"/>
        <v>0.6946175637</v>
      </c>
      <c r="U9" s="11">
        <v>43385.0</v>
      </c>
      <c r="V9" s="3"/>
      <c r="W9" s="12"/>
    </row>
    <row r="10">
      <c r="A10" s="1" t="s">
        <v>38</v>
      </c>
      <c r="B10" s="4">
        <v>8929.0</v>
      </c>
      <c r="C10" s="3" t="s">
        <v>26</v>
      </c>
      <c r="D10" s="5">
        <v>50.9</v>
      </c>
      <c r="E10" s="5">
        <v>50.5</v>
      </c>
      <c r="F10" s="5">
        <v>50.9</v>
      </c>
      <c r="G10" s="5">
        <v>50.5</v>
      </c>
      <c r="H10" s="6">
        <f t="shared" ref="H10:H11" si="11">(1.05*$D9:$D10*$N10-$R10)/$R10</f>
        <v>1.28690629</v>
      </c>
      <c r="I10" s="6">
        <f t="shared" ref="I10:I11" si="12">(1.07*$D9:$D10*$N10-$R10)/$R10</f>
        <v>1.33046641</v>
      </c>
      <c r="J10" s="6">
        <f t="shared" ref="J10:J11" si="13">(1.095*$D9:$D10*$N10-$R10)/$R10</f>
        <v>1.38491656</v>
      </c>
      <c r="K10" s="7">
        <f t="shared" ref="K10:K11" si="14">1.05*$D9:$D10</f>
        <v>53.445</v>
      </c>
      <c r="L10" s="7">
        <f t="shared" ref="L10:L11" si="15">1.07*$D9:$D10</f>
        <v>54.463</v>
      </c>
      <c r="M10" s="7">
        <f t="shared" ref="M10:M11" si="16">1.095*$D9:$D10</f>
        <v>55.7355</v>
      </c>
      <c r="N10" s="8">
        <v>1000.0</v>
      </c>
      <c r="O10" s="9">
        <f t="shared" ref="O10:O11" si="17">((D9:D10-Q10-(D9:D10*0.003))*N10)-S10</f>
        <v>27377.3</v>
      </c>
      <c r="P10" s="8">
        <f t="shared" ref="P10:P11" si="18">D9:D10*N10</f>
        <v>50900</v>
      </c>
      <c r="Q10" s="17">
        <v>23.35</v>
      </c>
      <c r="R10" s="8">
        <f t="shared" si="9"/>
        <v>23370</v>
      </c>
      <c r="S10" s="8">
        <v>20.0</v>
      </c>
      <c r="T10" s="6">
        <f t="shared" si="10"/>
        <v>1.171471973</v>
      </c>
      <c r="U10" s="11">
        <v>43385.0</v>
      </c>
      <c r="V10" s="3"/>
      <c r="W10" s="14"/>
    </row>
    <row r="11">
      <c r="A11" s="1" t="s">
        <v>40</v>
      </c>
      <c r="B11" s="15">
        <v>1560.0</v>
      </c>
      <c r="C11" s="3"/>
      <c r="D11" s="5">
        <v>50.9</v>
      </c>
      <c r="E11" s="5">
        <v>50.5</v>
      </c>
      <c r="F11" s="5">
        <v>50.9</v>
      </c>
      <c r="G11" s="5">
        <v>50.5</v>
      </c>
      <c r="H11" s="6">
        <f t="shared" si="11"/>
        <v>-0.06269729919</v>
      </c>
      <c r="I11" s="6">
        <f t="shared" si="12"/>
        <v>-0.04484391442</v>
      </c>
      <c r="J11" s="6">
        <f t="shared" si="13"/>
        <v>-0.02252718344</v>
      </c>
      <c r="K11" s="7">
        <f t="shared" si="14"/>
        <v>53.445</v>
      </c>
      <c r="L11" s="7">
        <f t="shared" si="15"/>
        <v>54.463</v>
      </c>
      <c r="M11" s="7">
        <f t="shared" si="16"/>
        <v>55.7355</v>
      </c>
      <c r="N11" s="8">
        <v>1000.0</v>
      </c>
      <c r="O11" s="9">
        <f t="shared" si="17"/>
        <v>-6272.7</v>
      </c>
      <c r="P11" s="8">
        <f t="shared" si="18"/>
        <v>50900</v>
      </c>
      <c r="Q11" s="17">
        <v>57.0</v>
      </c>
      <c r="R11" s="8">
        <f t="shared" si="9"/>
        <v>57020</v>
      </c>
      <c r="S11" s="8">
        <v>20.0</v>
      </c>
      <c r="T11" s="6">
        <f t="shared" si="10"/>
        <v>-0.1100087689</v>
      </c>
      <c r="U11" s="11">
        <v>43385.0</v>
      </c>
      <c r="V11" s="3"/>
      <c r="W11" s="3"/>
    </row>
    <row r="12">
      <c r="A12" s="20"/>
      <c r="B12" s="3"/>
      <c r="C12" s="3"/>
      <c r="D12" s="5"/>
      <c r="E12" s="5"/>
      <c r="F12" s="5"/>
      <c r="G12" s="5"/>
      <c r="H12" s="6"/>
      <c r="I12" s="6"/>
      <c r="J12" s="6"/>
      <c r="K12" s="7"/>
      <c r="L12" s="7"/>
      <c r="M12" s="7"/>
      <c r="N12" s="8"/>
      <c r="O12" s="9"/>
      <c r="P12" s="8"/>
      <c r="Q12" s="8"/>
      <c r="R12" s="8"/>
      <c r="S12" s="8"/>
      <c r="T12" s="6"/>
      <c r="U12" s="14"/>
      <c r="V12" s="3"/>
      <c r="W12" s="3"/>
    </row>
    <row r="13">
      <c r="A13" s="23"/>
      <c r="B13" s="3"/>
      <c r="C13" s="3"/>
      <c r="D13" s="5"/>
      <c r="E13" s="5"/>
      <c r="F13" s="5"/>
      <c r="G13" s="5"/>
      <c r="H13" s="6"/>
      <c r="I13" s="6"/>
      <c r="J13" s="6"/>
      <c r="K13" s="7"/>
      <c r="L13" s="7"/>
      <c r="M13" s="7"/>
      <c r="N13" s="8"/>
      <c r="O13" s="9"/>
      <c r="P13" s="8"/>
      <c r="Q13" s="8"/>
      <c r="R13" s="8"/>
      <c r="S13" s="8"/>
      <c r="T13" s="6"/>
      <c r="U13" s="18"/>
      <c r="V13" s="3"/>
      <c r="W13" s="14"/>
    </row>
    <row r="14">
      <c r="A14" s="20"/>
      <c r="B14" s="20"/>
      <c r="C14" s="20"/>
      <c r="D14" s="5"/>
      <c r="E14" s="5"/>
      <c r="F14" s="5"/>
      <c r="G14" s="5"/>
      <c r="H14" s="6"/>
      <c r="I14" s="6"/>
      <c r="J14" s="6"/>
      <c r="K14" s="7"/>
      <c r="L14" s="7"/>
      <c r="M14" s="7"/>
      <c r="N14" s="8"/>
      <c r="O14" s="9"/>
      <c r="P14" s="8"/>
      <c r="Q14" s="16"/>
      <c r="R14" s="8"/>
      <c r="S14" s="16"/>
      <c r="T14" s="6"/>
      <c r="U14" s="14"/>
      <c r="V14" s="3"/>
      <c r="W14" s="12"/>
    </row>
    <row r="15">
      <c r="A15" s="20"/>
      <c r="B15" s="3"/>
      <c r="C15" s="3"/>
      <c r="D15" s="5"/>
      <c r="E15" s="5"/>
      <c r="F15" s="5"/>
      <c r="G15" s="5"/>
      <c r="H15" s="6"/>
      <c r="I15" s="6"/>
      <c r="J15" s="6"/>
      <c r="K15" s="7"/>
      <c r="L15" s="7"/>
      <c r="M15" s="7"/>
      <c r="N15" s="8"/>
      <c r="O15" s="9"/>
      <c r="P15" s="8"/>
      <c r="Q15" s="16"/>
      <c r="R15" s="8"/>
      <c r="S15" s="16"/>
      <c r="T15" s="6"/>
      <c r="U15" s="14"/>
      <c r="V15" s="3"/>
      <c r="W15" s="12"/>
    </row>
    <row r="16">
      <c r="A16" s="23"/>
      <c r="B16" s="3"/>
      <c r="C16" s="3"/>
      <c r="D16" s="5"/>
      <c r="E16" s="5"/>
      <c r="F16" s="5"/>
      <c r="G16" s="5"/>
      <c r="H16" s="6"/>
      <c r="I16" s="6"/>
      <c r="J16" s="6"/>
      <c r="K16" s="7"/>
      <c r="L16" s="7"/>
      <c r="M16" s="7"/>
      <c r="N16" s="8"/>
      <c r="O16" s="9"/>
      <c r="P16" s="8"/>
      <c r="Q16" s="8"/>
      <c r="R16" s="8"/>
      <c r="S16" s="8"/>
      <c r="T16" s="6"/>
      <c r="U16" s="14"/>
      <c r="V16" s="3"/>
      <c r="W16" s="12"/>
    </row>
    <row r="17">
      <c r="A17" s="23"/>
      <c r="B17" s="3"/>
      <c r="C17" s="3"/>
      <c r="D17" s="5"/>
      <c r="E17" s="5"/>
      <c r="F17" s="5"/>
      <c r="G17" s="5"/>
      <c r="H17" s="6"/>
      <c r="I17" s="6"/>
      <c r="J17" s="6"/>
      <c r="K17" s="7"/>
      <c r="L17" s="7"/>
      <c r="M17" s="7"/>
      <c r="N17" s="8"/>
      <c r="O17" s="9"/>
      <c r="P17" s="8"/>
      <c r="Q17" s="8"/>
      <c r="R17" s="8"/>
      <c r="S17" s="8"/>
      <c r="T17" s="6"/>
      <c r="U17" s="14"/>
      <c r="V17" s="3"/>
      <c r="W17" s="24"/>
    </row>
    <row r="18">
      <c r="A18" s="20"/>
      <c r="B18" s="3"/>
      <c r="C18" s="3"/>
      <c r="D18" s="5"/>
      <c r="E18" s="5"/>
      <c r="F18" s="5"/>
      <c r="G18" s="5"/>
      <c r="H18" s="6"/>
      <c r="I18" s="6"/>
      <c r="J18" s="6"/>
      <c r="K18" s="7"/>
      <c r="L18" s="7"/>
      <c r="M18" s="7"/>
      <c r="N18" s="8"/>
      <c r="O18" s="9"/>
      <c r="P18" s="8"/>
      <c r="Q18" s="8"/>
      <c r="R18" s="8"/>
      <c r="S18" s="8"/>
      <c r="T18" s="6"/>
      <c r="U18" s="18"/>
      <c r="V18" s="3"/>
      <c r="W18" s="14"/>
    </row>
    <row r="19">
      <c r="A19" s="23"/>
      <c r="B19" s="3"/>
      <c r="C19" s="3"/>
      <c r="D19" s="5"/>
      <c r="E19" s="5"/>
      <c r="F19" s="5"/>
      <c r="G19" s="5"/>
      <c r="H19" s="6"/>
      <c r="I19" s="6"/>
      <c r="J19" s="6"/>
      <c r="K19" s="7"/>
      <c r="L19" s="7"/>
      <c r="M19" s="7"/>
      <c r="N19" s="8"/>
      <c r="O19" s="9"/>
      <c r="P19" s="8"/>
      <c r="Q19" s="8"/>
      <c r="R19" s="8"/>
      <c r="S19" s="8"/>
      <c r="T19" s="6"/>
      <c r="U19" s="18"/>
      <c r="V19" s="3"/>
      <c r="W19" s="14"/>
    </row>
    <row r="20">
      <c r="A20" s="20"/>
      <c r="B20" s="3"/>
      <c r="C20" s="3"/>
      <c r="D20" s="5"/>
      <c r="E20" s="5"/>
      <c r="F20" s="5"/>
      <c r="G20" s="5"/>
      <c r="H20" s="6"/>
      <c r="I20" s="6"/>
      <c r="J20" s="6"/>
      <c r="K20" s="7"/>
      <c r="L20" s="7"/>
      <c r="M20" s="7"/>
      <c r="N20" s="8"/>
      <c r="O20" s="9"/>
      <c r="P20" s="8"/>
      <c r="Q20" s="16"/>
      <c r="R20" s="8"/>
      <c r="S20" s="16"/>
      <c r="T20" s="6"/>
      <c r="U20" s="14"/>
      <c r="V20" s="3"/>
      <c r="W20" s="12"/>
    </row>
    <row r="21">
      <c r="A21" s="20"/>
      <c r="B21" s="3"/>
      <c r="C21" s="3"/>
      <c r="D21" s="13"/>
      <c r="E21" s="13"/>
      <c r="F21" s="13"/>
      <c r="G21" s="13"/>
      <c r="H21" s="6"/>
      <c r="I21" s="6"/>
      <c r="J21" s="6"/>
      <c r="K21" s="7"/>
      <c r="L21" s="7"/>
      <c r="M21" s="7"/>
      <c r="N21" s="8"/>
      <c r="O21" s="9"/>
      <c r="P21" s="8"/>
      <c r="Q21" s="8"/>
      <c r="R21" s="8"/>
      <c r="S21" s="8"/>
      <c r="T21" s="6"/>
      <c r="U21" s="14"/>
      <c r="V21" s="3"/>
      <c r="W21" s="3"/>
    </row>
    <row r="22">
      <c r="A22" s="21"/>
      <c r="B22" s="22"/>
      <c r="C22" s="3"/>
      <c r="D22" s="5"/>
      <c r="E22" s="5"/>
      <c r="F22" s="5"/>
      <c r="G22" s="5"/>
      <c r="H22" s="6"/>
      <c r="I22" s="6"/>
      <c r="J22" s="6"/>
      <c r="K22" s="7"/>
      <c r="L22" s="7"/>
      <c r="M22" s="7"/>
      <c r="N22" s="8"/>
      <c r="O22" s="9"/>
      <c r="P22" s="8"/>
      <c r="Q22" s="16"/>
      <c r="R22" s="8"/>
      <c r="S22" s="16"/>
      <c r="T22" s="6"/>
      <c r="U22" s="14"/>
      <c r="V22" s="3"/>
      <c r="W22" s="24"/>
    </row>
    <row r="23">
      <c r="A23" s="23"/>
      <c r="B23" s="3"/>
      <c r="C23" s="3"/>
      <c r="D23" s="5"/>
      <c r="E23" s="5"/>
      <c r="F23" s="5"/>
      <c r="G23" s="5"/>
      <c r="H23" s="6"/>
      <c r="I23" s="6"/>
      <c r="J23" s="6"/>
      <c r="K23" s="7"/>
      <c r="L23" s="7"/>
      <c r="M23" s="7"/>
      <c r="N23" s="8"/>
      <c r="O23" s="9"/>
      <c r="P23" s="8"/>
      <c r="Q23" s="8"/>
      <c r="R23" s="8"/>
      <c r="S23" s="8"/>
      <c r="T23" s="6"/>
      <c r="U23" s="18"/>
      <c r="V23" s="3"/>
      <c r="W23" s="14"/>
    </row>
    <row r="24">
      <c r="A24" s="21"/>
      <c r="B24" s="3"/>
      <c r="C24" s="3"/>
      <c r="D24" s="5"/>
      <c r="E24" s="5"/>
      <c r="F24" s="5"/>
      <c r="G24" s="5"/>
      <c r="H24" s="6"/>
      <c r="I24" s="6"/>
      <c r="J24" s="6"/>
      <c r="K24" s="7"/>
      <c r="L24" s="7"/>
      <c r="M24" s="7"/>
      <c r="N24" s="8"/>
      <c r="O24" s="9"/>
      <c r="P24" s="8"/>
      <c r="Q24" s="16"/>
      <c r="R24" s="8"/>
      <c r="S24" s="16"/>
      <c r="T24" s="6"/>
      <c r="U24" s="14"/>
      <c r="V24" s="3"/>
      <c r="W24" s="12"/>
    </row>
    <row r="25">
      <c r="A25" s="20"/>
      <c r="B25" s="3"/>
      <c r="C25" s="3"/>
      <c r="D25" s="5"/>
      <c r="E25" s="5"/>
      <c r="F25" s="5"/>
      <c r="G25" s="5"/>
      <c r="H25" s="6"/>
      <c r="I25" s="6"/>
      <c r="J25" s="6"/>
      <c r="K25" s="7"/>
      <c r="L25" s="7"/>
      <c r="M25" s="7"/>
      <c r="N25" s="8"/>
      <c r="O25" s="9"/>
      <c r="P25" s="8"/>
      <c r="Q25" s="8"/>
      <c r="R25" s="8"/>
      <c r="S25" s="8"/>
      <c r="T25" s="6"/>
      <c r="U25" s="18"/>
      <c r="V25" s="3"/>
      <c r="W25" s="14"/>
    </row>
    <row r="26">
      <c r="A26" s="23"/>
      <c r="B26" s="3"/>
      <c r="C26" s="3"/>
      <c r="D26" s="5"/>
      <c r="E26" s="5"/>
      <c r="F26" s="5"/>
      <c r="G26" s="5"/>
      <c r="H26" s="6"/>
      <c r="I26" s="6"/>
      <c r="J26" s="6"/>
      <c r="K26" s="7"/>
      <c r="L26" s="7"/>
      <c r="M26" s="7"/>
      <c r="N26" s="8"/>
      <c r="O26" s="9"/>
      <c r="P26" s="8"/>
      <c r="Q26" s="8"/>
      <c r="R26" s="8"/>
      <c r="S26" s="8"/>
      <c r="T26" s="6"/>
      <c r="U26" s="18"/>
      <c r="V26" s="3"/>
      <c r="W26" s="14"/>
    </row>
    <row r="27">
      <c r="A27" s="21"/>
      <c r="B27" s="3"/>
      <c r="C27" s="3"/>
      <c r="D27" s="5"/>
      <c r="E27" s="5"/>
      <c r="F27" s="5"/>
      <c r="G27" s="5"/>
      <c r="H27" s="6"/>
      <c r="I27" s="6"/>
      <c r="J27" s="6"/>
      <c r="K27" s="7"/>
      <c r="L27" s="7"/>
      <c r="M27" s="7"/>
      <c r="N27" s="8"/>
      <c r="O27" s="9"/>
      <c r="P27" s="8"/>
      <c r="Q27" s="8"/>
      <c r="R27" s="8"/>
      <c r="S27" s="8"/>
      <c r="T27" s="6"/>
      <c r="U27" s="14"/>
      <c r="V27" s="3"/>
      <c r="W27" s="12"/>
    </row>
    <row r="28">
      <c r="A28" s="20"/>
      <c r="B28" s="3"/>
      <c r="C28" s="3"/>
      <c r="D28" s="5"/>
      <c r="E28" s="5"/>
      <c r="F28" s="5"/>
      <c r="G28" s="5"/>
      <c r="H28" s="6"/>
      <c r="I28" s="6"/>
      <c r="J28" s="6"/>
      <c r="K28" s="7"/>
      <c r="L28" s="7"/>
      <c r="M28" s="7"/>
      <c r="N28" s="8"/>
      <c r="O28" s="9"/>
      <c r="P28" s="8"/>
      <c r="Q28" s="8"/>
      <c r="R28" s="8"/>
      <c r="S28" s="8"/>
      <c r="T28" s="6"/>
      <c r="U28" s="18"/>
      <c r="V28" s="3"/>
      <c r="W28" s="18"/>
    </row>
    <row r="29">
      <c r="A29" s="21"/>
      <c r="B29" s="8"/>
      <c r="C29" s="3"/>
      <c r="D29" s="5"/>
      <c r="E29" s="5"/>
      <c r="F29" s="5"/>
      <c r="G29" s="5"/>
      <c r="H29" s="6"/>
      <c r="I29" s="6"/>
      <c r="J29" s="6"/>
      <c r="K29" s="7"/>
      <c r="L29" s="7"/>
      <c r="M29" s="7"/>
      <c r="N29" s="8"/>
      <c r="O29" s="9"/>
      <c r="P29" s="8"/>
      <c r="Q29" s="16"/>
      <c r="R29" s="8"/>
      <c r="S29" s="16"/>
      <c r="T29" s="6"/>
      <c r="U29" s="14"/>
      <c r="V29" s="3"/>
      <c r="W29" s="12"/>
    </row>
    <row r="30">
      <c r="A30" s="21"/>
      <c r="B30" s="8"/>
      <c r="C30" s="3"/>
      <c r="D30" s="13"/>
      <c r="E30" s="13"/>
      <c r="F30" s="13"/>
      <c r="G30" s="13"/>
      <c r="H30" s="6"/>
      <c r="I30" s="6"/>
      <c r="J30" s="6"/>
      <c r="K30" s="7"/>
      <c r="L30" s="7"/>
      <c r="M30" s="7"/>
      <c r="N30" s="8"/>
      <c r="O30" s="9"/>
      <c r="P30" s="8"/>
      <c r="Q30" s="8"/>
      <c r="R30" s="8"/>
      <c r="S30" s="8"/>
      <c r="T30" s="6"/>
      <c r="U30" s="14"/>
      <c r="V30" s="3"/>
      <c r="W30" s="3"/>
    </row>
    <row r="31">
      <c r="A31" s="25"/>
      <c r="B31" s="3"/>
      <c r="C31" s="3"/>
      <c r="D31" s="5"/>
      <c r="E31" s="5"/>
      <c r="F31" s="5"/>
      <c r="G31" s="5"/>
      <c r="H31" s="6"/>
      <c r="I31" s="6"/>
      <c r="J31" s="6"/>
      <c r="K31" s="7"/>
      <c r="L31" s="7"/>
      <c r="M31" s="7"/>
      <c r="N31" s="8"/>
      <c r="O31" s="9"/>
      <c r="P31" s="8"/>
      <c r="Q31" s="8"/>
      <c r="R31" s="8"/>
      <c r="S31" s="8"/>
      <c r="T31" s="6"/>
      <c r="U31" s="18"/>
      <c r="V31" s="3"/>
      <c r="W31" s="12"/>
    </row>
    <row r="32">
      <c r="A32" s="20"/>
      <c r="B32" s="3"/>
      <c r="C32" s="3"/>
      <c r="D32" s="8"/>
      <c r="E32" s="8"/>
      <c r="F32" s="8"/>
      <c r="G32" s="8"/>
      <c r="H32" s="6"/>
      <c r="I32" s="6"/>
      <c r="J32" s="6"/>
      <c r="K32" s="7"/>
      <c r="L32" s="7"/>
      <c r="M32" s="7"/>
      <c r="N32" s="8"/>
      <c r="O32" s="9"/>
      <c r="P32" s="8"/>
      <c r="Q32" s="8"/>
      <c r="R32" s="8"/>
      <c r="S32" s="8"/>
      <c r="T32" s="6"/>
      <c r="U32" s="14"/>
      <c r="V32" s="3"/>
      <c r="W32" s="3"/>
    </row>
    <row r="33">
      <c r="A33" s="23"/>
      <c r="B33" s="3"/>
      <c r="C33" s="3"/>
      <c r="D33" s="5"/>
      <c r="E33" s="5"/>
      <c r="F33" s="5"/>
      <c r="G33" s="5"/>
      <c r="H33" s="6"/>
      <c r="I33" s="6"/>
      <c r="J33" s="6"/>
      <c r="K33" s="7"/>
      <c r="L33" s="7"/>
      <c r="M33" s="7"/>
      <c r="N33" s="8"/>
      <c r="O33" s="9"/>
      <c r="P33" s="8"/>
      <c r="Q33" s="8"/>
      <c r="R33" s="8"/>
      <c r="S33" s="8"/>
      <c r="T33" s="6"/>
      <c r="U33" s="18"/>
      <c r="V33" s="3"/>
      <c r="W33" s="14"/>
    </row>
    <row r="34">
      <c r="A34" s="20"/>
      <c r="B34" s="3"/>
      <c r="C34" s="3"/>
      <c r="D34" s="5"/>
      <c r="E34" s="5"/>
      <c r="F34" s="5"/>
      <c r="G34" s="5"/>
      <c r="H34" s="6"/>
      <c r="I34" s="6"/>
      <c r="J34" s="6"/>
      <c r="K34" s="7"/>
      <c r="L34" s="7"/>
      <c r="M34" s="7"/>
      <c r="N34" s="8"/>
      <c r="O34" s="9"/>
      <c r="P34" s="8"/>
      <c r="Q34" s="8"/>
      <c r="R34" s="8"/>
      <c r="S34" s="8"/>
      <c r="T34" s="6"/>
      <c r="U34" s="18"/>
      <c r="V34" s="3"/>
      <c r="W34" s="14"/>
    </row>
    <row r="35">
      <c r="A35" s="26"/>
      <c r="B35" s="3"/>
      <c r="C35" s="3"/>
      <c r="D35" s="5"/>
      <c r="E35" s="5"/>
      <c r="F35" s="5"/>
      <c r="G35" s="5"/>
      <c r="H35" s="6"/>
      <c r="I35" s="6"/>
      <c r="J35" s="6"/>
      <c r="K35" s="7"/>
      <c r="L35" s="7"/>
      <c r="M35" s="7"/>
      <c r="N35" s="8"/>
      <c r="O35" s="9"/>
      <c r="P35" s="8"/>
      <c r="Q35" s="8"/>
      <c r="R35" s="8"/>
      <c r="S35" s="8"/>
      <c r="T35" s="6"/>
      <c r="U35" s="18"/>
      <c r="V35" s="3"/>
      <c r="W35" s="14"/>
    </row>
    <row r="36">
      <c r="A36" s="27"/>
      <c r="B36" s="3"/>
      <c r="C36" s="3"/>
      <c r="D36" s="5"/>
      <c r="E36" s="5"/>
      <c r="F36" s="5"/>
      <c r="G36" s="5"/>
      <c r="H36" s="6"/>
      <c r="I36" s="6"/>
      <c r="J36" s="6"/>
      <c r="K36" s="7"/>
      <c r="L36" s="7"/>
      <c r="M36" s="7"/>
      <c r="N36" s="8"/>
      <c r="O36" s="9"/>
      <c r="P36" s="8"/>
      <c r="Q36" s="8"/>
      <c r="R36" s="8"/>
      <c r="S36" s="8"/>
      <c r="T36" s="6"/>
      <c r="U36" s="18"/>
      <c r="V36" s="3"/>
      <c r="W36" s="14"/>
    </row>
    <row r="37">
      <c r="A37" s="20"/>
      <c r="B37" s="3"/>
      <c r="C37" s="3"/>
      <c r="D37" s="5"/>
      <c r="E37" s="5"/>
      <c r="F37" s="5"/>
      <c r="G37" s="5"/>
      <c r="H37" s="6"/>
      <c r="I37" s="6"/>
      <c r="J37" s="6"/>
      <c r="K37" s="7"/>
      <c r="L37" s="7"/>
      <c r="M37" s="7"/>
      <c r="N37" s="8"/>
      <c r="O37" s="9"/>
      <c r="P37" s="8"/>
      <c r="Q37" s="8"/>
      <c r="R37" s="8"/>
      <c r="S37" s="8"/>
      <c r="T37" s="6"/>
      <c r="U37" s="18"/>
      <c r="V37" s="3"/>
      <c r="W37" s="18"/>
    </row>
    <row r="38">
      <c r="A38" s="23"/>
      <c r="B38" s="3"/>
      <c r="C38" s="3"/>
      <c r="D38" s="5"/>
      <c r="E38" s="5"/>
      <c r="F38" s="5"/>
      <c r="G38" s="5"/>
      <c r="H38" s="6"/>
      <c r="I38" s="6"/>
      <c r="J38" s="6"/>
      <c r="K38" s="7"/>
      <c r="L38" s="7"/>
      <c r="M38" s="7"/>
      <c r="N38" s="8"/>
      <c r="O38" s="9"/>
      <c r="P38" s="8"/>
      <c r="Q38" s="8"/>
      <c r="R38" s="8"/>
      <c r="S38" s="8"/>
      <c r="T38" s="6"/>
      <c r="U38" s="18"/>
      <c r="V38" s="3"/>
      <c r="W38" s="14"/>
    </row>
    <row r="39">
      <c r="A39" s="20"/>
      <c r="B39" s="3"/>
      <c r="C39" s="3"/>
      <c r="D39" s="5"/>
      <c r="E39" s="5"/>
      <c r="F39" s="5"/>
      <c r="G39" s="5"/>
      <c r="H39" s="6"/>
      <c r="I39" s="6"/>
      <c r="J39" s="6"/>
      <c r="K39" s="7"/>
      <c r="L39" s="7"/>
      <c r="M39" s="7"/>
      <c r="N39" s="8"/>
      <c r="O39" s="9"/>
      <c r="P39" s="8"/>
      <c r="Q39" s="8"/>
      <c r="R39" s="8"/>
      <c r="S39" s="8"/>
      <c r="T39" s="6"/>
      <c r="U39" s="18"/>
      <c r="V39" s="3"/>
      <c r="W39" s="14"/>
    </row>
    <row r="40">
      <c r="A40" s="20"/>
      <c r="B40" s="3"/>
      <c r="C40" s="3"/>
      <c r="D40" s="5"/>
      <c r="E40" s="5"/>
      <c r="F40" s="5"/>
      <c r="G40" s="5"/>
      <c r="H40" s="6"/>
      <c r="I40" s="6"/>
      <c r="J40" s="6"/>
      <c r="K40" s="7"/>
      <c r="L40" s="7"/>
      <c r="M40" s="7"/>
      <c r="N40" s="8"/>
      <c r="O40" s="9"/>
      <c r="P40" s="8"/>
      <c r="Q40" s="8"/>
      <c r="R40" s="8"/>
      <c r="S40" s="8"/>
      <c r="T40" s="6"/>
      <c r="U40" s="18"/>
      <c r="V40" s="3"/>
      <c r="W40" s="14"/>
    </row>
    <row r="41">
      <c r="A41" s="23"/>
      <c r="B41" s="3"/>
      <c r="C41" s="3"/>
      <c r="D41" s="5"/>
      <c r="E41" s="5"/>
      <c r="F41" s="5"/>
      <c r="G41" s="5"/>
      <c r="H41" s="6"/>
      <c r="I41" s="6"/>
      <c r="J41" s="6"/>
      <c r="K41" s="7"/>
      <c r="L41" s="7"/>
      <c r="M41" s="7"/>
      <c r="N41" s="8"/>
      <c r="O41" s="9"/>
      <c r="P41" s="8"/>
      <c r="Q41" s="8"/>
      <c r="R41" s="8"/>
      <c r="S41" s="8"/>
      <c r="T41" s="6"/>
      <c r="U41" s="18"/>
      <c r="V41" s="3"/>
      <c r="W41" s="14"/>
    </row>
    <row r="42">
      <c r="A42" s="23"/>
      <c r="B42" s="22"/>
      <c r="C42" s="3"/>
      <c r="D42" s="5"/>
      <c r="E42" s="5"/>
      <c r="F42" s="5"/>
      <c r="G42" s="5"/>
      <c r="H42" s="6"/>
      <c r="I42" s="6"/>
      <c r="J42" s="6"/>
      <c r="K42" s="7"/>
      <c r="L42" s="7"/>
      <c r="M42" s="7"/>
      <c r="N42" s="8"/>
      <c r="O42" s="9"/>
      <c r="P42" s="8"/>
      <c r="Q42" s="16"/>
      <c r="R42" s="8"/>
      <c r="S42" s="16"/>
      <c r="T42" s="6"/>
      <c r="U42" s="18"/>
      <c r="V42" s="22"/>
      <c r="W42" s="28"/>
    </row>
    <row r="43">
      <c r="A43" s="27"/>
      <c r="B43" s="22"/>
      <c r="C43" s="3"/>
      <c r="D43" s="5"/>
      <c r="E43" s="5"/>
      <c r="F43" s="5"/>
      <c r="G43" s="5"/>
      <c r="H43" s="6"/>
      <c r="I43" s="6"/>
      <c r="J43" s="6"/>
      <c r="K43" s="7"/>
      <c r="L43" s="7"/>
      <c r="M43" s="7"/>
      <c r="N43" s="8"/>
      <c r="O43" s="9"/>
      <c r="P43" s="8"/>
      <c r="Q43" s="16"/>
      <c r="R43" s="8"/>
      <c r="S43" s="16"/>
      <c r="T43" s="6"/>
      <c r="U43" s="18"/>
      <c r="V43" s="22"/>
      <c r="W43" s="14"/>
    </row>
    <row r="44">
      <c r="A44" s="20"/>
      <c r="B44" s="3"/>
      <c r="C44" s="3"/>
      <c r="D44" s="5"/>
      <c r="E44" s="5"/>
      <c r="F44" s="5"/>
      <c r="G44" s="5"/>
      <c r="H44" s="6"/>
      <c r="I44" s="6"/>
      <c r="J44" s="6"/>
      <c r="K44" s="7"/>
      <c r="L44" s="7"/>
      <c r="M44" s="7"/>
      <c r="N44" s="8"/>
      <c r="O44" s="9"/>
      <c r="P44" s="8"/>
      <c r="Q44" s="8"/>
      <c r="R44" s="8"/>
      <c r="S44" s="8"/>
      <c r="T44" s="6"/>
      <c r="U44" s="18"/>
      <c r="V44" s="3"/>
      <c r="W44" s="18"/>
    </row>
    <row r="45">
      <c r="A45" s="20"/>
      <c r="B45" s="3"/>
      <c r="C45" s="3"/>
      <c r="D45" s="5"/>
      <c r="E45" s="5"/>
      <c r="F45" s="5"/>
      <c r="G45" s="5"/>
      <c r="H45" s="6"/>
      <c r="I45" s="6"/>
      <c r="J45" s="6"/>
      <c r="K45" s="7"/>
      <c r="L45" s="7"/>
      <c r="M45" s="7"/>
      <c r="N45" s="8"/>
      <c r="O45" s="9"/>
      <c r="P45" s="8"/>
      <c r="Q45" s="8"/>
      <c r="R45" s="8"/>
      <c r="S45" s="8"/>
      <c r="T45" s="6"/>
      <c r="U45" s="18"/>
      <c r="V45" s="3"/>
      <c r="W45" s="18"/>
    </row>
    <row r="46">
      <c r="A46" s="23"/>
      <c r="B46" s="3"/>
      <c r="C46" s="3"/>
      <c r="D46" s="5"/>
      <c r="E46" s="5"/>
      <c r="F46" s="5"/>
      <c r="G46" s="5"/>
      <c r="H46" s="6"/>
      <c r="I46" s="6"/>
      <c r="J46" s="6"/>
      <c r="K46" s="7"/>
      <c r="L46" s="7"/>
      <c r="M46" s="7"/>
      <c r="N46" s="8"/>
      <c r="O46" s="9"/>
      <c r="P46" s="8"/>
      <c r="Q46" s="8"/>
      <c r="R46" s="8"/>
      <c r="S46" s="8"/>
      <c r="T46" s="6"/>
      <c r="U46" s="18"/>
      <c r="V46" s="3"/>
      <c r="W46" s="12"/>
    </row>
    <row r="47">
      <c r="A47" s="20"/>
      <c r="B47" s="3"/>
      <c r="C47" s="3"/>
      <c r="D47" s="5"/>
      <c r="E47" s="5"/>
      <c r="F47" s="5"/>
      <c r="G47" s="5"/>
      <c r="H47" s="29"/>
      <c r="I47" s="29"/>
      <c r="J47" s="29"/>
      <c r="K47" s="30"/>
      <c r="L47" s="30"/>
      <c r="M47" s="30"/>
      <c r="N47" s="3"/>
      <c r="O47" s="31"/>
      <c r="P47" s="3"/>
      <c r="Q47" s="3"/>
      <c r="R47" s="3"/>
      <c r="S47" s="3"/>
      <c r="T47" s="29"/>
      <c r="U47" s="12"/>
      <c r="V47" s="3"/>
      <c r="W47" s="24"/>
    </row>
    <row r="48">
      <c r="A48" s="3"/>
      <c r="B48" s="3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1"/>
      <c r="P48" s="31"/>
      <c r="Q48" s="3"/>
      <c r="R48" s="31"/>
      <c r="S48" s="3"/>
      <c r="T48" s="3"/>
      <c r="U48" s="3"/>
      <c r="V48" s="3"/>
      <c r="W48" s="3"/>
    </row>
    <row r="49">
      <c r="A49" s="3"/>
      <c r="B49" s="3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1"/>
      <c r="P49" s="31"/>
      <c r="Q49" s="3"/>
      <c r="R49" s="31"/>
      <c r="S49" s="3"/>
      <c r="T49" s="3"/>
      <c r="U49" s="3"/>
      <c r="V49" s="3"/>
      <c r="W49" s="3"/>
    </row>
    <row r="50">
      <c r="A50" s="3"/>
      <c r="B50" s="3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1"/>
      <c r="P50" s="31"/>
      <c r="Q50" s="3"/>
      <c r="R50" s="31"/>
      <c r="S50" s="3"/>
      <c r="T50" s="3"/>
      <c r="U50" s="3"/>
      <c r="V50" s="3"/>
      <c r="W50" s="3"/>
    </row>
    <row r="51">
      <c r="A51" s="3" t="s">
        <v>41</v>
      </c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9">
        <f t="shared" ref="O51:P51" si="19">sum(O2:O48)</f>
        <v>186596.45</v>
      </c>
      <c r="P51" s="9">
        <f t="shared" si="19"/>
        <v>645850</v>
      </c>
      <c r="Q51" s="3"/>
      <c r="R51" s="9">
        <f>sum(R2:R48)</f>
        <v>457316</v>
      </c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 t="s">
        <v>42</v>
      </c>
      <c r="D56" s="9">
        <f>1500000</f>
        <v>1500000</v>
      </c>
      <c r="E56" s="3"/>
      <c r="F56" s="3"/>
      <c r="G56" s="3"/>
      <c r="H56" s="3"/>
      <c r="I56" s="3"/>
      <c r="J56" s="3"/>
      <c r="K56" s="3" t="s">
        <v>13</v>
      </c>
      <c r="L56" s="3" t="s">
        <v>43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 t="s">
        <v>44</v>
      </c>
      <c r="D57" s="6">
        <f>R51/D56</f>
        <v>0.3048773333</v>
      </c>
      <c r="E57" s="3"/>
      <c r="F57" s="3"/>
      <c r="G57" s="3"/>
      <c r="H57" s="3"/>
      <c r="I57" s="3"/>
      <c r="J57" s="3"/>
      <c r="K57" s="9">
        <f>P51</f>
        <v>645850</v>
      </c>
      <c r="L57" s="9">
        <f>832890-45670+107632-64226+106636</f>
        <v>937262</v>
      </c>
      <c r="M57" s="9">
        <f>K57+L57</f>
        <v>1583112</v>
      </c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 t="s">
        <v>45</v>
      </c>
      <c r="D58" s="9">
        <f>D56-R51</f>
        <v>1042684</v>
      </c>
      <c r="E58" s="3"/>
      <c r="F58" s="3"/>
      <c r="G58" s="3"/>
      <c r="H58" s="3"/>
      <c r="I58" s="3"/>
      <c r="J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9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 t="s">
        <v>46</v>
      </c>
      <c r="D61" s="8">
        <v>9888.0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 t="s">
        <v>47</v>
      </c>
      <c r="D62" s="8">
        <f>(12000-D61)/100*0.02</f>
        <v>0.4224</v>
      </c>
      <c r="E62" s="3"/>
      <c r="F62" s="3"/>
      <c r="G62" s="3"/>
      <c r="H62" s="3"/>
      <c r="I62" s="3"/>
      <c r="J62" s="3"/>
      <c r="K62" s="3"/>
      <c r="L62" s="9"/>
      <c r="M62" s="9"/>
      <c r="N62" s="3"/>
      <c r="O62" s="3"/>
      <c r="P62" s="3"/>
      <c r="Q62" s="3"/>
      <c r="R62" s="3"/>
      <c r="S62" s="3"/>
      <c r="T62" s="3"/>
      <c r="U62" s="3"/>
      <c r="V62" s="3"/>
      <c r="W6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71"/>
    <col customWidth="1" min="3" max="3" width="8.29"/>
    <col customWidth="1" min="4" max="4" width="9.43"/>
    <col customWidth="1" min="5" max="5" width="9.86"/>
    <col customWidth="1" min="6" max="6" width="8.86"/>
    <col customWidth="1" min="7" max="7" width="7.29"/>
    <col customWidth="1" min="8" max="8" width="10.71"/>
    <col customWidth="1" min="9" max="9" width="9.86"/>
    <col customWidth="1" min="10" max="10" width="9.43"/>
    <col customWidth="1" min="11" max="11" width="10.0"/>
    <col customWidth="1" min="12" max="12" width="10.43"/>
    <col customWidth="1" min="13" max="13" width="10.71"/>
    <col customWidth="1" min="14" max="14" width="9.0"/>
    <col customWidth="1" min="15" max="15" width="10.43"/>
    <col customWidth="1" min="16" max="16" width="10.0"/>
    <col customWidth="1" min="17" max="17" width="8.86"/>
    <col customWidth="1" min="18" max="19" width="8.71"/>
    <col customWidth="1" min="20" max="20" width="9.71"/>
    <col customWidth="1" min="21" max="21" width="10.86"/>
    <col customWidth="1" min="22" max="22" width="10.14"/>
    <col customWidth="1" min="23" max="23" width="8.43"/>
  </cols>
  <sheetData>
    <row r="1" ht="20.25" customHeight="1">
      <c r="A1" s="2" t="s">
        <v>1</v>
      </c>
      <c r="B1" s="3" t="s">
        <v>2</v>
      </c>
      <c r="C1" s="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7</v>
      </c>
      <c r="L1" s="3" t="s">
        <v>8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>
      <c r="A2" s="1" t="s">
        <v>21</v>
      </c>
      <c r="B2" s="4">
        <v>1340.0</v>
      </c>
      <c r="C2" s="3" t="s">
        <v>23</v>
      </c>
      <c r="D2" s="5">
        <v>81.9</v>
      </c>
      <c r="E2" s="5">
        <v>81.1</v>
      </c>
      <c r="F2" s="5">
        <v>82.0</v>
      </c>
      <c r="G2" s="5">
        <v>81.0</v>
      </c>
      <c r="H2" s="6">
        <f t="shared" ref="H2:H9" si="1">(1.05*$D2*$N2-$R2)/$R2</f>
        <v>2.107878569</v>
      </c>
      <c r="I2" s="6">
        <f t="shared" ref="I2:I9" si="2">(1.07*$D2*$N2-$R2)/$R2</f>
        <v>2.167076256</v>
      </c>
      <c r="J2" s="6">
        <f t="shared" ref="J2:J9" si="3">(1.095*$D2*$N2-$R2)/$R2</f>
        <v>2.241073365</v>
      </c>
      <c r="K2" s="7">
        <f t="shared" ref="K2:K9" si="4">1.05*$D2</f>
        <v>85.995</v>
      </c>
      <c r="L2" s="7">
        <f t="shared" ref="L2:L9" si="5">1.07*$D2</f>
        <v>87.633</v>
      </c>
      <c r="M2" s="7">
        <f t="shared" ref="M2:M9" si="6">1.095*$D2</f>
        <v>89.6805</v>
      </c>
      <c r="N2" s="8">
        <v>1000.0</v>
      </c>
      <c r="O2" s="9">
        <f t="shared" ref="O2:O9" si="7">((D2-Q2-(D2*0.003))*N2)-S2</f>
        <v>53984.3</v>
      </c>
      <c r="P2" s="8">
        <f t="shared" ref="P2:P9" si="8">D2*N2</f>
        <v>81900</v>
      </c>
      <c r="Q2" s="1">
        <v>27.65</v>
      </c>
      <c r="R2" s="8">
        <f t="shared" ref="R2:R10" si="9">Q2*N2+S2</f>
        <v>27670</v>
      </c>
      <c r="S2" s="10">
        <v>20.0</v>
      </c>
      <c r="T2" s="6">
        <f t="shared" ref="T2:T10" si="10">O2/R2</f>
        <v>1.951004698</v>
      </c>
      <c r="U2" s="11">
        <v>43377.0</v>
      </c>
      <c r="V2" s="3"/>
      <c r="W2" s="12"/>
    </row>
    <row r="3">
      <c r="A3" s="1" t="s">
        <v>25</v>
      </c>
      <c r="B3" s="4">
        <v>2347.0</v>
      </c>
      <c r="C3" s="3" t="s">
        <v>26</v>
      </c>
      <c r="D3" s="13">
        <v>56.8</v>
      </c>
      <c r="E3" s="13">
        <v>56.5</v>
      </c>
      <c r="F3" s="13">
        <v>58.4</v>
      </c>
      <c r="G3" s="13">
        <v>56.5</v>
      </c>
      <c r="H3" s="6">
        <f t="shared" si="1"/>
        <v>0.5748613678</v>
      </c>
      <c r="I3" s="6">
        <f t="shared" si="2"/>
        <v>0.6048587272</v>
      </c>
      <c r="J3" s="6">
        <f t="shared" si="3"/>
        <v>0.6423554265</v>
      </c>
      <c r="K3" s="7">
        <f t="shared" si="4"/>
        <v>59.64</v>
      </c>
      <c r="L3" s="7">
        <f t="shared" si="5"/>
        <v>60.776</v>
      </c>
      <c r="M3" s="7">
        <f t="shared" si="6"/>
        <v>62.196</v>
      </c>
      <c r="N3" s="8">
        <v>1000.0</v>
      </c>
      <c r="O3" s="9">
        <f t="shared" si="7"/>
        <v>18759.6</v>
      </c>
      <c r="P3" s="8">
        <f t="shared" si="8"/>
        <v>56800</v>
      </c>
      <c r="Q3" s="1">
        <v>37.85</v>
      </c>
      <c r="R3" s="8">
        <f t="shared" si="9"/>
        <v>37870</v>
      </c>
      <c r="S3" s="8">
        <v>20.0</v>
      </c>
      <c r="T3" s="6">
        <f t="shared" si="10"/>
        <v>0.4953683655</v>
      </c>
      <c r="U3" s="11">
        <v>43377.0</v>
      </c>
      <c r="V3" s="3"/>
      <c r="W3" s="12"/>
    </row>
    <row r="4">
      <c r="A4" s="1" t="s">
        <v>28</v>
      </c>
      <c r="B4" s="4">
        <v>3702.0</v>
      </c>
      <c r="C4" s="3" t="s">
        <v>23</v>
      </c>
      <c r="D4" s="5">
        <v>36.8</v>
      </c>
      <c r="E4" s="5">
        <v>37.3</v>
      </c>
      <c r="F4" s="5">
        <v>37.3</v>
      </c>
      <c r="G4" s="5">
        <v>36.8</v>
      </c>
      <c r="H4" s="6">
        <f t="shared" si="1"/>
        <v>-0.01226993865</v>
      </c>
      <c r="I4" s="6">
        <f t="shared" si="2"/>
        <v>0.00654396728</v>
      </c>
      <c r="J4" s="6">
        <f t="shared" si="3"/>
        <v>0.03006134969</v>
      </c>
      <c r="K4" s="7">
        <f t="shared" si="4"/>
        <v>38.64</v>
      </c>
      <c r="L4" s="7">
        <f t="shared" si="5"/>
        <v>39.376</v>
      </c>
      <c r="M4" s="7">
        <f t="shared" si="6"/>
        <v>40.296</v>
      </c>
      <c r="N4" s="8">
        <v>1000.0</v>
      </c>
      <c r="O4" s="9">
        <f t="shared" si="7"/>
        <v>-2430.4</v>
      </c>
      <c r="P4" s="8">
        <f t="shared" si="8"/>
        <v>36800</v>
      </c>
      <c r="Q4" s="1">
        <v>39.1</v>
      </c>
      <c r="R4" s="8">
        <f t="shared" si="9"/>
        <v>39120</v>
      </c>
      <c r="S4" s="8">
        <v>20.0</v>
      </c>
      <c r="T4" s="6">
        <f t="shared" si="10"/>
        <v>-0.06212678937</v>
      </c>
      <c r="U4" s="11">
        <v>43377.0</v>
      </c>
      <c r="V4" s="3"/>
      <c r="W4" s="14"/>
    </row>
    <row r="5">
      <c r="A5" s="1" t="s">
        <v>30</v>
      </c>
      <c r="B5" s="4">
        <v>3231.0</v>
      </c>
      <c r="C5" s="3" t="s">
        <v>26</v>
      </c>
      <c r="D5" s="5">
        <v>77.0</v>
      </c>
      <c r="E5" s="5">
        <v>77.0</v>
      </c>
      <c r="F5" s="5">
        <v>77.8</v>
      </c>
      <c r="G5" s="5">
        <v>76.0</v>
      </c>
      <c r="H5" s="6">
        <f t="shared" si="1"/>
        <v>3.270998415</v>
      </c>
      <c r="I5" s="6">
        <f t="shared" si="2"/>
        <v>3.352350766</v>
      </c>
      <c r="J5" s="6">
        <f t="shared" si="3"/>
        <v>3.454041204</v>
      </c>
      <c r="K5" s="7">
        <f t="shared" si="4"/>
        <v>80.85</v>
      </c>
      <c r="L5" s="7">
        <f t="shared" si="5"/>
        <v>82.39</v>
      </c>
      <c r="M5" s="7">
        <f t="shared" si="6"/>
        <v>84.315</v>
      </c>
      <c r="N5" s="8">
        <v>1000.0</v>
      </c>
      <c r="O5" s="9">
        <f t="shared" si="7"/>
        <v>57839</v>
      </c>
      <c r="P5" s="8">
        <f t="shared" si="8"/>
        <v>77000</v>
      </c>
      <c r="Q5" s="1">
        <v>18.9</v>
      </c>
      <c r="R5" s="8">
        <f t="shared" si="9"/>
        <v>18930</v>
      </c>
      <c r="S5" s="8">
        <v>30.0</v>
      </c>
      <c r="T5" s="6">
        <f t="shared" si="10"/>
        <v>3.055414686</v>
      </c>
      <c r="U5" s="11">
        <v>43378.0</v>
      </c>
      <c r="V5" s="3"/>
      <c r="W5" s="14"/>
    </row>
    <row r="6">
      <c r="A6" s="1" t="s">
        <v>32</v>
      </c>
      <c r="B6" s="15">
        <v>1303.0</v>
      </c>
      <c r="C6" s="3" t="s">
        <v>26</v>
      </c>
      <c r="D6" s="5">
        <v>43.45</v>
      </c>
      <c r="E6" s="5">
        <v>42.0</v>
      </c>
      <c r="F6" s="5">
        <v>43.6</v>
      </c>
      <c r="G6" s="5">
        <v>42.0</v>
      </c>
      <c r="H6" s="6">
        <f t="shared" si="1"/>
        <v>-0.4444410619</v>
      </c>
      <c r="I6" s="6">
        <f t="shared" si="2"/>
        <v>-0.4338589868</v>
      </c>
      <c r="J6" s="6">
        <f t="shared" si="3"/>
        <v>-0.4206313931</v>
      </c>
      <c r="K6" s="7">
        <f t="shared" si="4"/>
        <v>45.6225</v>
      </c>
      <c r="L6" s="7">
        <f t="shared" si="5"/>
        <v>46.4915</v>
      </c>
      <c r="M6" s="7">
        <f t="shared" si="6"/>
        <v>47.57775</v>
      </c>
      <c r="N6" s="8">
        <v>1000.0</v>
      </c>
      <c r="O6" s="9">
        <f t="shared" si="7"/>
        <v>-38800.35</v>
      </c>
      <c r="P6" s="8">
        <f t="shared" si="8"/>
        <v>43450</v>
      </c>
      <c r="Q6" s="1">
        <v>82.1</v>
      </c>
      <c r="R6" s="8">
        <f t="shared" si="9"/>
        <v>82120</v>
      </c>
      <c r="S6" s="16">
        <v>20.0</v>
      </c>
      <c r="T6" s="6">
        <f t="shared" si="10"/>
        <v>-0.4724835606</v>
      </c>
      <c r="U6" s="11">
        <v>43378.0</v>
      </c>
      <c r="V6" s="3"/>
      <c r="W6" s="12"/>
    </row>
    <row r="7">
      <c r="A7" s="1" t="s">
        <v>34</v>
      </c>
      <c r="B7" s="4">
        <v>5403.0</v>
      </c>
      <c r="C7" s="3" t="s">
        <v>23</v>
      </c>
      <c r="D7" s="13">
        <v>131.0</v>
      </c>
      <c r="E7" s="13">
        <v>133.5</v>
      </c>
      <c r="F7" s="13">
        <v>133.5</v>
      </c>
      <c r="G7" s="13">
        <v>131.0</v>
      </c>
      <c r="H7" s="6">
        <f t="shared" si="1"/>
        <v>2.792390405</v>
      </c>
      <c r="I7" s="6">
        <f t="shared" si="2"/>
        <v>2.864626413</v>
      </c>
      <c r="J7" s="6">
        <f t="shared" si="3"/>
        <v>2.954921423</v>
      </c>
      <c r="K7" s="7">
        <f t="shared" si="4"/>
        <v>137.55</v>
      </c>
      <c r="L7" s="7">
        <f t="shared" si="5"/>
        <v>140.17</v>
      </c>
      <c r="M7" s="7">
        <f t="shared" si="6"/>
        <v>143.445</v>
      </c>
      <c r="N7" s="8">
        <v>1000.0</v>
      </c>
      <c r="O7" s="9">
        <f t="shared" si="7"/>
        <v>94337</v>
      </c>
      <c r="P7" s="8">
        <f t="shared" si="8"/>
        <v>131000</v>
      </c>
      <c r="Q7" s="17">
        <v>36.25</v>
      </c>
      <c r="R7" s="8">
        <f t="shared" si="9"/>
        <v>36270</v>
      </c>
      <c r="S7" s="17">
        <v>20.0</v>
      </c>
      <c r="T7" s="6">
        <f t="shared" si="10"/>
        <v>2.600964985</v>
      </c>
      <c r="U7" s="11">
        <v>43378.0</v>
      </c>
      <c r="V7" s="3"/>
      <c r="W7" s="12"/>
    </row>
    <row r="8">
      <c r="A8" s="1" t="s">
        <v>35</v>
      </c>
      <c r="B8" s="4">
        <v>6024.0</v>
      </c>
      <c r="C8" s="3" t="s">
        <v>26</v>
      </c>
      <c r="D8" s="5">
        <v>52.3</v>
      </c>
      <c r="E8" s="5">
        <v>52.0</v>
      </c>
      <c r="F8" s="5">
        <v>52.3</v>
      </c>
      <c r="G8" s="5">
        <v>51.7</v>
      </c>
      <c r="H8" s="6">
        <f t="shared" si="1"/>
        <v>0.1100218305</v>
      </c>
      <c r="I8" s="6">
        <f t="shared" si="2"/>
        <v>0.1311651035</v>
      </c>
      <c r="J8" s="6">
        <f t="shared" si="3"/>
        <v>0.1575941947</v>
      </c>
      <c r="K8" s="7">
        <f t="shared" si="4"/>
        <v>54.915</v>
      </c>
      <c r="L8" s="7">
        <f t="shared" si="5"/>
        <v>55.961</v>
      </c>
      <c r="M8" s="7">
        <f t="shared" si="6"/>
        <v>57.2685</v>
      </c>
      <c r="N8" s="8">
        <v>1000.0</v>
      </c>
      <c r="O8" s="9">
        <f t="shared" si="7"/>
        <v>2671.1</v>
      </c>
      <c r="P8" s="8">
        <f t="shared" si="8"/>
        <v>52300</v>
      </c>
      <c r="Q8" s="1">
        <v>49.45</v>
      </c>
      <c r="R8" s="8">
        <f t="shared" si="9"/>
        <v>49472</v>
      </c>
      <c r="S8" s="8">
        <v>22.0</v>
      </c>
      <c r="T8" s="6">
        <f t="shared" si="10"/>
        <v>0.05399215718</v>
      </c>
      <c r="U8" s="11">
        <v>43378.0</v>
      </c>
      <c r="V8" s="3"/>
      <c r="W8" s="18"/>
    </row>
    <row r="9">
      <c r="A9" s="1" t="s">
        <v>37</v>
      </c>
      <c r="B9" s="19">
        <v>6123.0</v>
      </c>
      <c r="C9" s="20" t="s">
        <v>23</v>
      </c>
      <c r="D9" s="5">
        <v>64.8</v>
      </c>
      <c r="E9" s="5">
        <v>65.5</v>
      </c>
      <c r="F9" s="5">
        <v>65.9</v>
      </c>
      <c r="G9" s="5">
        <v>64.6</v>
      </c>
      <c r="H9" s="6">
        <f t="shared" si="1"/>
        <v>0.7547841337</v>
      </c>
      <c r="I9" s="6">
        <f t="shared" si="2"/>
        <v>0.7882085934</v>
      </c>
      <c r="J9" s="6">
        <f t="shared" si="3"/>
        <v>0.829989168</v>
      </c>
      <c r="K9" s="7">
        <f t="shared" si="4"/>
        <v>68.04</v>
      </c>
      <c r="L9" s="7">
        <f t="shared" si="5"/>
        <v>69.336</v>
      </c>
      <c r="M9" s="7">
        <f t="shared" si="6"/>
        <v>70.956</v>
      </c>
      <c r="N9" s="8">
        <v>1000.0</v>
      </c>
      <c r="O9" s="9">
        <f t="shared" si="7"/>
        <v>25831.6</v>
      </c>
      <c r="P9" s="8">
        <f t="shared" si="8"/>
        <v>64800</v>
      </c>
      <c r="Q9" s="10">
        <v>38.75</v>
      </c>
      <c r="R9" s="8">
        <f t="shared" si="9"/>
        <v>38774</v>
      </c>
      <c r="S9" s="16">
        <v>24.0</v>
      </c>
      <c r="T9" s="6">
        <f t="shared" si="10"/>
        <v>0.6662093155</v>
      </c>
      <c r="U9" s="11">
        <v>43378.0</v>
      </c>
      <c r="V9" s="3"/>
      <c r="W9" s="12"/>
    </row>
    <row r="10">
      <c r="A10" s="1" t="s">
        <v>39</v>
      </c>
      <c r="B10" s="4">
        <v>6189.0</v>
      </c>
      <c r="C10" s="3" t="s">
        <v>26</v>
      </c>
      <c r="D10" s="5">
        <v>50.9</v>
      </c>
      <c r="E10" s="5">
        <v>50.5</v>
      </c>
      <c r="F10" s="5">
        <v>50.9</v>
      </c>
      <c r="G10" s="5">
        <v>50.5</v>
      </c>
      <c r="H10" s="6">
        <f>(1.05*$D9:$D10*$N10-$R10)/$R10</f>
        <v>0.8905199859</v>
      </c>
      <c r="I10" s="6">
        <f>(1.07*$D9:$D10*$N10-$R10)/$R10</f>
        <v>0.9265298903</v>
      </c>
      <c r="J10" s="6">
        <f>(1.095*$D9:$D10*$N10-$R10)/$R10</f>
        <v>0.971542271</v>
      </c>
      <c r="K10" s="7">
        <f>1.05*$D9:$D10</f>
        <v>53.445</v>
      </c>
      <c r="L10" s="7">
        <f>1.07*$D9:$D10</f>
        <v>54.463</v>
      </c>
      <c r="M10" s="7">
        <f>1.095*$D9:$D10</f>
        <v>55.7355</v>
      </c>
      <c r="N10" s="8">
        <v>1000.0</v>
      </c>
      <c r="O10" s="9">
        <f>((D9:D10-Q10-(D9:D10*0.003))*N10)-S10</f>
        <v>22477.3</v>
      </c>
      <c r="P10" s="8">
        <f>D9:D10*N10</f>
        <v>50900</v>
      </c>
      <c r="Q10" s="17">
        <v>28.25</v>
      </c>
      <c r="R10" s="8">
        <f t="shared" si="9"/>
        <v>28270</v>
      </c>
      <c r="S10" s="8">
        <v>20.0</v>
      </c>
      <c r="T10" s="6">
        <f t="shared" si="10"/>
        <v>0.7950937389</v>
      </c>
      <c r="U10" s="11">
        <v>43378.0</v>
      </c>
      <c r="V10" s="3"/>
      <c r="W10" s="14"/>
    </row>
    <row r="11">
      <c r="A11" s="21"/>
      <c r="B11" s="22"/>
      <c r="C11" s="3"/>
      <c r="D11" s="5"/>
      <c r="E11" s="5"/>
      <c r="F11" s="5"/>
      <c r="G11" s="5"/>
      <c r="H11" s="6"/>
      <c r="I11" s="6"/>
      <c r="J11" s="6"/>
      <c r="K11" s="7"/>
      <c r="L11" s="7"/>
      <c r="M11" s="7"/>
      <c r="N11" s="8"/>
      <c r="O11" s="9"/>
      <c r="P11" s="8"/>
      <c r="Q11" s="16"/>
      <c r="R11" s="8"/>
      <c r="S11" s="16"/>
      <c r="T11" s="6"/>
      <c r="U11" s="14"/>
      <c r="V11" s="3"/>
      <c r="W11" s="3"/>
    </row>
    <row r="12">
      <c r="A12" s="20"/>
      <c r="B12" s="3"/>
      <c r="C12" s="3"/>
      <c r="D12" s="5"/>
      <c r="E12" s="5"/>
      <c r="F12" s="5"/>
      <c r="G12" s="5"/>
      <c r="H12" s="6"/>
      <c r="I12" s="6"/>
      <c r="J12" s="6"/>
      <c r="K12" s="7"/>
      <c r="L12" s="7"/>
      <c r="M12" s="7"/>
      <c r="N12" s="8"/>
      <c r="O12" s="9"/>
      <c r="P12" s="8"/>
      <c r="Q12" s="8"/>
      <c r="R12" s="8"/>
      <c r="S12" s="8"/>
      <c r="T12" s="6"/>
      <c r="U12" s="14"/>
      <c r="V12" s="3"/>
      <c r="W12" s="3"/>
    </row>
    <row r="13">
      <c r="A13" s="23"/>
      <c r="B13" s="3"/>
      <c r="C13" s="3"/>
      <c r="D13" s="5"/>
      <c r="E13" s="5"/>
      <c r="F13" s="5"/>
      <c r="G13" s="5"/>
      <c r="H13" s="6"/>
      <c r="I13" s="6"/>
      <c r="J13" s="6"/>
      <c r="K13" s="7"/>
      <c r="L13" s="7"/>
      <c r="M13" s="7"/>
      <c r="N13" s="8"/>
      <c r="O13" s="9"/>
      <c r="P13" s="8"/>
      <c r="Q13" s="8"/>
      <c r="R13" s="8"/>
      <c r="S13" s="8"/>
      <c r="T13" s="6"/>
      <c r="U13" s="18"/>
      <c r="V13" s="3"/>
      <c r="W13" s="14"/>
    </row>
    <row r="14">
      <c r="A14" s="20"/>
      <c r="B14" s="20"/>
      <c r="C14" s="20"/>
      <c r="D14" s="5"/>
      <c r="E14" s="5"/>
      <c r="F14" s="5"/>
      <c r="G14" s="5"/>
      <c r="H14" s="6"/>
      <c r="I14" s="6"/>
      <c r="J14" s="6"/>
      <c r="K14" s="7"/>
      <c r="L14" s="7"/>
      <c r="M14" s="7"/>
      <c r="N14" s="8"/>
      <c r="O14" s="9"/>
      <c r="P14" s="8"/>
      <c r="Q14" s="16"/>
      <c r="R14" s="8"/>
      <c r="S14" s="16"/>
      <c r="T14" s="6"/>
      <c r="U14" s="14"/>
      <c r="V14" s="3"/>
      <c r="W14" s="12"/>
    </row>
    <row r="15">
      <c r="A15" s="20"/>
      <c r="B15" s="3"/>
      <c r="C15" s="3"/>
      <c r="D15" s="5"/>
      <c r="E15" s="5"/>
      <c r="F15" s="5"/>
      <c r="G15" s="5"/>
      <c r="H15" s="6"/>
      <c r="I15" s="6"/>
      <c r="J15" s="6"/>
      <c r="K15" s="7"/>
      <c r="L15" s="7"/>
      <c r="M15" s="7"/>
      <c r="N15" s="8"/>
      <c r="O15" s="9"/>
      <c r="P15" s="8"/>
      <c r="Q15" s="16"/>
      <c r="R15" s="8"/>
      <c r="S15" s="16"/>
      <c r="T15" s="6"/>
      <c r="U15" s="14"/>
      <c r="V15" s="3"/>
      <c r="W15" s="12"/>
    </row>
    <row r="16">
      <c r="A16" s="23"/>
      <c r="B16" s="3"/>
      <c r="C16" s="3"/>
      <c r="D16" s="5"/>
      <c r="E16" s="5"/>
      <c r="F16" s="5"/>
      <c r="G16" s="5"/>
      <c r="H16" s="6"/>
      <c r="I16" s="6"/>
      <c r="J16" s="6"/>
      <c r="K16" s="7"/>
      <c r="L16" s="7"/>
      <c r="M16" s="7"/>
      <c r="N16" s="8"/>
      <c r="O16" s="9"/>
      <c r="P16" s="8"/>
      <c r="Q16" s="8"/>
      <c r="R16" s="8"/>
      <c r="S16" s="8"/>
      <c r="T16" s="6"/>
      <c r="U16" s="14"/>
      <c r="V16" s="3"/>
      <c r="W16" s="12"/>
    </row>
    <row r="17">
      <c r="A17" s="23"/>
      <c r="B17" s="3"/>
      <c r="C17" s="3"/>
      <c r="D17" s="5"/>
      <c r="E17" s="5"/>
      <c r="F17" s="5"/>
      <c r="G17" s="5"/>
      <c r="H17" s="6"/>
      <c r="I17" s="6"/>
      <c r="J17" s="6"/>
      <c r="K17" s="7"/>
      <c r="L17" s="7"/>
      <c r="M17" s="7"/>
      <c r="N17" s="8"/>
      <c r="O17" s="9"/>
      <c r="P17" s="8"/>
      <c r="Q17" s="8"/>
      <c r="R17" s="8"/>
      <c r="S17" s="8"/>
      <c r="T17" s="6"/>
      <c r="U17" s="14"/>
      <c r="V17" s="3"/>
      <c r="W17" s="24"/>
    </row>
    <row r="18">
      <c r="A18" s="20"/>
      <c r="B18" s="3"/>
      <c r="C18" s="3"/>
      <c r="D18" s="5"/>
      <c r="E18" s="5"/>
      <c r="F18" s="5"/>
      <c r="G18" s="5"/>
      <c r="H18" s="6"/>
      <c r="I18" s="6"/>
      <c r="J18" s="6"/>
      <c r="K18" s="7"/>
      <c r="L18" s="7"/>
      <c r="M18" s="7"/>
      <c r="N18" s="8"/>
      <c r="O18" s="9"/>
      <c r="P18" s="8"/>
      <c r="Q18" s="8"/>
      <c r="R18" s="8"/>
      <c r="S18" s="8"/>
      <c r="T18" s="6"/>
      <c r="U18" s="18"/>
      <c r="V18" s="3"/>
      <c r="W18" s="14"/>
    </row>
    <row r="19">
      <c r="A19" s="23"/>
      <c r="B19" s="3"/>
      <c r="C19" s="3"/>
      <c r="D19" s="5"/>
      <c r="E19" s="5"/>
      <c r="F19" s="5"/>
      <c r="G19" s="5"/>
      <c r="H19" s="6"/>
      <c r="I19" s="6"/>
      <c r="J19" s="6"/>
      <c r="K19" s="7"/>
      <c r="L19" s="7"/>
      <c r="M19" s="7"/>
      <c r="N19" s="8"/>
      <c r="O19" s="9"/>
      <c r="P19" s="8"/>
      <c r="Q19" s="8"/>
      <c r="R19" s="8"/>
      <c r="S19" s="8"/>
      <c r="T19" s="6"/>
      <c r="U19" s="18"/>
      <c r="V19" s="3"/>
      <c r="W19" s="14"/>
    </row>
    <row r="20">
      <c r="A20" s="20"/>
      <c r="B20" s="3"/>
      <c r="C20" s="3"/>
      <c r="D20" s="5"/>
      <c r="E20" s="5"/>
      <c r="F20" s="5"/>
      <c r="G20" s="5"/>
      <c r="H20" s="6"/>
      <c r="I20" s="6"/>
      <c r="J20" s="6"/>
      <c r="K20" s="7"/>
      <c r="L20" s="7"/>
      <c r="M20" s="7"/>
      <c r="N20" s="8"/>
      <c r="O20" s="9"/>
      <c r="P20" s="8"/>
      <c r="Q20" s="16"/>
      <c r="R20" s="8"/>
      <c r="S20" s="16"/>
      <c r="T20" s="6"/>
      <c r="U20" s="14"/>
      <c r="V20" s="3"/>
      <c r="W20" s="12"/>
    </row>
    <row r="21">
      <c r="A21" s="20"/>
      <c r="B21" s="3"/>
      <c r="C21" s="3"/>
      <c r="D21" s="13"/>
      <c r="E21" s="13"/>
      <c r="F21" s="13"/>
      <c r="G21" s="13"/>
      <c r="H21" s="6"/>
      <c r="I21" s="6"/>
      <c r="J21" s="6"/>
      <c r="K21" s="7"/>
      <c r="L21" s="7"/>
      <c r="M21" s="7"/>
      <c r="N21" s="8"/>
      <c r="O21" s="9"/>
      <c r="P21" s="8"/>
      <c r="Q21" s="8"/>
      <c r="R21" s="8"/>
      <c r="S21" s="8"/>
      <c r="T21" s="6"/>
      <c r="U21" s="14"/>
      <c r="V21" s="3"/>
      <c r="W21" s="3"/>
    </row>
    <row r="22">
      <c r="A22" s="21"/>
      <c r="B22" s="22"/>
      <c r="C22" s="3"/>
      <c r="D22" s="5"/>
      <c r="E22" s="5"/>
      <c r="F22" s="5"/>
      <c r="G22" s="5"/>
      <c r="H22" s="6"/>
      <c r="I22" s="6"/>
      <c r="J22" s="6"/>
      <c r="K22" s="7"/>
      <c r="L22" s="7"/>
      <c r="M22" s="7"/>
      <c r="N22" s="8"/>
      <c r="O22" s="9"/>
      <c r="P22" s="8"/>
      <c r="Q22" s="16"/>
      <c r="R22" s="8"/>
      <c r="S22" s="16"/>
      <c r="T22" s="6"/>
      <c r="U22" s="14"/>
      <c r="V22" s="3"/>
      <c r="W22" s="24"/>
    </row>
    <row r="23">
      <c r="A23" s="23"/>
      <c r="B23" s="3"/>
      <c r="C23" s="3"/>
      <c r="D23" s="5"/>
      <c r="E23" s="5"/>
      <c r="F23" s="5"/>
      <c r="G23" s="5"/>
      <c r="H23" s="6"/>
      <c r="I23" s="6"/>
      <c r="J23" s="6"/>
      <c r="K23" s="7"/>
      <c r="L23" s="7"/>
      <c r="M23" s="7"/>
      <c r="N23" s="8"/>
      <c r="O23" s="9"/>
      <c r="P23" s="8"/>
      <c r="Q23" s="8"/>
      <c r="R23" s="8"/>
      <c r="S23" s="8"/>
      <c r="T23" s="6"/>
      <c r="U23" s="18"/>
      <c r="V23" s="3"/>
      <c r="W23" s="14"/>
    </row>
    <row r="24">
      <c r="A24" s="21"/>
      <c r="B24" s="3"/>
      <c r="C24" s="3"/>
      <c r="D24" s="5"/>
      <c r="E24" s="5"/>
      <c r="F24" s="5"/>
      <c r="G24" s="5"/>
      <c r="H24" s="6"/>
      <c r="I24" s="6"/>
      <c r="J24" s="6"/>
      <c r="K24" s="7"/>
      <c r="L24" s="7"/>
      <c r="M24" s="7"/>
      <c r="N24" s="8"/>
      <c r="O24" s="9"/>
      <c r="P24" s="8"/>
      <c r="Q24" s="16"/>
      <c r="R24" s="8"/>
      <c r="S24" s="16"/>
      <c r="T24" s="6"/>
      <c r="U24" s="14"/>
      <c r="V24" s="3"/>
      <c r="W24" s="12"/>
    </row>
    <row r="25">
      <c r="A25" s="20"/>
      <c r="B25" s="3"/>
      <c r="C25" s="3"/>
      <c r="D25" s="5"/>
      <c r="E25" s="5"/>
      <c r="F25" s="5"/>
      <c r="G25" s="5"/>
      <c r="H25" s="6"/>
      <c r="I25" s="6"/>
      <c r="J25" s="6"/>
      <c r="K25" s="7"/>
      <c r="L25" s="7"/>
      <c r="M25" s="7"/>
      <c r="N25" s="8"/>
      <c r="O25" s="9"/>
      <c r="P25" s="8"/>
      <c r="Q25" s="8"/>
      <c r="R25" s="8"/>
      <c r="S25" s="8"/>
      <c r="T25" s="6"/>
      <c r="U25" s="18"/>
      <c r="V25" s="3"/>
      <c r="W25" s="14"/>
    </row>
    <row r="26">
      <c r="A26" s="23"/>
      <c r="B26" s="3"/>
      <c r="C26" s="3"/>
      <c r="D26" s="5"/>
      <c r="E26" s="5"/>
      <c r="F26" s="5"/>
      <c r="G26" s="5"/>
      <c r="H26" s="6"/>
      <c r="I26" s="6"/>
      <c r="J26" s="6"/>
      <c r="K26" s="7"/>
      <c r="L26" s="7"/>
      <c r="M26" s="7"/>
      <c r="N26" s="8"/>
      <c r="O26" s="9"/>
      <c r="P26" s="8"/>
      <c r="Q26" s="8"/>
      <c r="R26" s="8"/>
      <c r="S26" s="8"/>
      <c r="T26" s="6"/>
      <c r="U26" s="18"/>
      <c r="V26" s="3"/>
      <c r="W26" s="14"/>
    </row>
    <row r="27">
      <c r="A27" s="21"/>
      <c r="B27" s="3"/>
      <c r="C27" s="3"/>
      <c r="D27" s="5"/>
      <c r="E27" s="5"/>
      <c r="F27" s="5"/>
      <c r="G27" s="5"/>
      <c r="H27" s="6"/>
      <c r="I27" s="6"/>
      <c r="J27" s="6"/>
      <c r="K27" s="7"/>
      <c r="L27" s="7"/>
      <c r="M27" s="7"/>
      <c r="N27" s="8"/>
      <c r="O27" s="9"/>
      <c r="P27" s="8"/>
      <c r="Q27" s="8"/>
      <c r="R27" s="8"/>
      <c r="S27" s="8"/>
      <c r="T27" s="6"/>
      <c r="U27" s="14"/>
      <c r="V27" s="3"/>
      <c r="W27" s="12"/>
    </row>
    <row r="28">
      <c r="A28" s="20"/>
      <c r="B28" s="3"/>
      <c r="C28" s="3"/>
      <c r="D28" s="5"/>
      <c r="E28" s="5"/>
      <c r="F28" s="5"/>
      <c r="G28" s="5"/>
      <c r="H28" s="6"/>
      <c r="I28" s="6"/>
      <c r="J28" s="6"/>
      <c r="K28" s="7"/>
      <c r="L28" s="7"/>
      <c r="M28" s="7"/>
      <c r="N28" s="8"/>
      <c r="O28" s="9"/>
      <c r="P28" s="8"/>
      <c r="Q28" s="8"/>
      <c r="R28" s="8"/>
      <c r="S28" s="8"/>
      <c r="T28" s="6"/>
      <c r="U28" s="18"/>
      <c r="V28" s="3"/>
      <c r="W28" s="18"/>
    </row>
    <row r="29">
      <c r="A29" s="21"/>
      <c r="B29" s="8"/>
      <c r="C29" s="3"/>
      <c r="D29" s="5"/>
      <c r="E29" s="5"/>
      <c r="F29" s="5"/>
      <c r="G29" s="5"/>
      <c r="H29" s="6"/>
      <c r="I29" s="6"/>
      <c r="J29" s="6"/>
      <c r="K29" s="7"/>
      <c r="L29" s="7"/>
      <c r="M29" s="7"/>
      <c r="N29" s="8"/>
      <c r="O29" s="9"/>
      <c r="P29" s="8"/>
      <c r="Q29" s="16"/>
      <c r="R29" s="8"/>
      <c r="S29" s="16"/>
      <c r="T29" s="6"/>
      <c r="U29" s="14"/>
      <c r="V29" s="3"/>
      <c r="W29" s="12"/>
    </row>
    <row r="30">
      <c r="A30" s="21"/>
      <c r="B30" s="8"/>
      <c r="C30" s="3"/>
      <c r="D30" s="13"/>
      <c r="E30" s="13"/>
      <c r="F30" s="13"/>
      <c r="G30" s="13"/>
      <c r="H30" s="6"/>
      <c r="I30" s="6"/>
      <c r="J30" s="6"/>
      <c r="K30" s="7"/>
      <c r="L30" s="7"/>
      <c r="M30" s="7"/>
      <c r="N30" s="8"/>
      <c r="O30" s="9"/>
      <c r="P30" s="8"/>
      <c r="Q30" s="8"/>
      <c r="R30" s="8"/>
      <c r="S30" s="8"/>
      <c r="T30" s="6"/>
      <c r="U30" s="14"/>
      <c r="V30" s="3"/>
      <c r="W30" s="3"/>
    </row>
    <row r="31">
      <c r="A31" s="25"/>
      <c r="B31" s="3"/>
      <c r="C31" s="3"/>
      <c r="D31" s="5"/>
      <c r="E31" s="5"/>
      <c r="F31" s="5"/>
      <c r="G31" s="5"/>
      <c r="H31" s="6"/>
      <c r="I31" s="6"/>
      <c r="J31" s="6"/>
      <c r="K31" s="7"/>
      <c r="L31" s="7"/>
      <c r="M31" s="7"/>
      <c r="N31" s="8"/>
      <c r="O31" s="9"/>
      <c r="P31" s="8"/>
      <c r="Q31" s="8"/>
      <c r="R31" s="8"/>
      <c r="S31" s="8"/>
      <c r="T31" s="6"/>
      <c r="U31" s="18"/>
      <c r="V31" s="3"/>
      <c r="W31" s="12"/>
    </row>
    <row r="32">
      <c r="A32" s="20"/>
      <c r="B32" s="3"/>
      <c r="C32" s="3"/>
      <c r="D32" s="8"/>
      <c r="E32" s="8"/>
      <c r="F32" s="8"/>
      <c r="G32" s="8"/>
      <c r="H32" s="6"/>
      <c r="I32" s="6"/>
      <c r="J32" s="6"/>
      <c r="K32" s="7"/>
      <c r="L32" s="7"/>
      <c r="M32" s="7"/>
      <c r="N32" s="8"/>
      <c r="O32" s="9"/>
      <c r="P32" s="8"/>
      <c r="Q32" s="8"/>
      <c r="R32" s="8"/>
      <c r="S32" s="8"/>
      <c r="T32" s="6"/>
      <c r="U32" s="14"/>
      <c r="V32" s="3"/>
      <c r="W32" s="3"/>
    </row>
    <row r="33">
      <c r="A33" s="23"/>
      <c r="B33" s="3"/>
      <c r="C33" s="3"/>
      <c r="D33" s="5"/>
      <c r="E33" s="5"/>
      <c r="F33" s="5"/>
      <c r="G33" s="5"/>
      <c r="H33" s="6"/>
      <c r="I33" s="6"/>
      <c r="J33" s="6"/>
      <c r="K33" s="7"/>
      <c r="L33" s="7"/>
      <c r="M33" s="7"/>
      <c r="N33" s="8"/>
      <c r="O33" s="9"/>
      <c r="P33" s="8"/>
      <c r="Q33" s="8"/>
      <c r="R33" s="8"/>
      <c r="S33" s="8"/>
      <c r="T33" s="6"/>
      <c r="U33" s="18"/>
      <c r="V33" s="3"/>
      <c r="W33" s="14"/>
    </row>
    <row r="34">
      <c r="A34" s="20"/>
      <c r="B34" s="3"/>
      <c r="C34" s="3"/>
      <c r="D34" s="5"/>
      <c r="E34" s="5"/>
      <c r="F34" s="5"/>
      <c r="G34" s="5"/>
      <c r="H34" s="6"/>
      <c r="I34" s="6"/>
      <c r="J34" s="6"/>
      <c r="K34" s="7"/>
      <c r="L34" s="7"/>
      <c r="M34" s="7"/>
      <c r="N34" s="8"/>
      <c r="O34" s="9"/>
      <c r="P34" s="8"/>
      <c r="Q34" s="8"/>
      <c r="R34" s="8"/>
      <c r="S34" s="8"/>
      <c r="T34" s="6"/>
      <c r="U34" s="18"/>
      <c r="V34" s="3"/>
      <c r="W34" s="14"/>
    </row>
    <row r="35">
      <c r="A35" s="26"/>
      <c r="B35" s="3"/>
      <c r="C35" s="3"/>
      <c r="D35" s="5"/>
      <c r="E35" s="5"/>
      <c r="F35" s="5"/>
      <c r="G35" s="5"/>
      <c r="H35" s="6"/>
      <c r="I35" s="6"/>
      <c r="J35" s="6"/>
      <c r="K35" s="7"/>
      <c r="L35" s="7"/>
      <c r="M35" s="7"/>
      <c r="N35" s="8"/>
      <c r="O35" s="9"/>
      <c r="P35" s="8"/>
      <c r="Q35" s="8"/>
      <c r="R35" s="8"/>
      <c r="S35" s="8"/>
      <c r="T35" s="6"/>
      <c r="U35" s="18"/>
      <c r="V35" s="3"/>
      <c r="W35" s="14"/>
    </row>
    <row r="36">
      <c r="A36" s="27"/>
      <c r="B36" s="3"/>
      <c r="C36" s="3"/>
      <c r="D36" s="5"/>
      <c r="E36" s="5"/>
      <c r="F36" s="5"/>
      <c r="G36" s="5"/>
      <c r="H36" s="6"/>
      <c r="I36" s="6"/>
      <c r="J36" s="6"/>
      <c r="K36" s="7"/>
      <c r="L36" s="7"/>
      <c r="M36" s="7"/>
      <c r="N36" s="8"/>
      <c r="O36" s="9"/>
      <c r="P36" s="8"/>
      <c r="Q36" s="8"/>
      <c r="R36" s="8"/>
      <c r="S36" s="8"/>
      <c r="T36" s="6"/>
      <c r="U36" s="18"/>
      <c r="V36" s="3"/>
      <c r="W36" s="14"/>
    </row>
    <row r="37">
      <c r="A37" s="20"/>
      <c r="B37" s="3"/>
      <c r="C37" s="3"/>
      <c r="D37" s="5"/>
      <c r="E37" s="5"/>
      <c r="F37" s="5"/>
      <c r="G37" s="5"/>
      <c r="H37" s="6"/>
      <c r="I37" s="6"/>
      <c r="J37" s="6"/>
      <c r="K37" s="7"/>
      <c r="L37" s="7"/>
      <c r="M37" s="7"/>
      <c r="N37" s="8"/>
      <c r="O37" s="9"/>
      <c r="P37" s="8"/>
      <c r="Q37" s="8"/>
      <c r="R37" s="8"/>
      <c r="S37" s="8"/>
      <c r="T37" s="6"/>
      <c r="U37" s="18"/>
      <c r="V37" s="3"/>
      <c r="W37" s="18"/>
    </row>
    <row r="38">
      <c r="A38" s="23"/>
      <c r="B38" s="3"/>
      <c r="C38" s="3"/>
      <c r="D38" s="5"/>
      <c r="E38" s="5"/>
      <c r="F38" s="5"/>
      <c r="G38" s="5"/>
      <c r="H38" s="6"/>
      <c r="I38" s="6"/>
      <c r="J38" s="6"/>
      <c r="K38" s="7"/>
      <c r="L38" s="7"/>
      <c r="M38" s="7"/>
      <c r="N38" s="8"/>
      <c r="O38" s="9"/>
      <c r="P38" s="8"/>
      <c r="Q38" s="8"/>
      <c r="R38" s="8"/>
      <c r="S38" s="8"/>
      <c r="T38" s="6"/>
      <c r="U38" s="18"/>
      <c r="V38" s="3"/>
      <c r="W38" s="14"/>
    </row>
    <row r="39">
      <c r="A39" s="20"/>
      <c r="B39" s="3"/>
      <c r="C39" s="3"/>
      <c r="D39" s="5"/>
      <c r="E39" s="5"/>
      <c r="F39" s="5"/>
      <c r="G39" s="5"/>
      <c r="H39" s="6"/>
      <c r="I39" s="6"/>
      <c r="J39" s="6"/>
      <c r="K39" s="7"/>
      <c r="L39" s="7"/>
      <c r="M39" s="7"/>
      <c r="N39" s="8"/>
      <c r="O39" s="9"/>
      <c r="P39" s="8"/>
      <c r="Q39" s="8"/>
      <c r="R39" s="8"/>
      <c r="S39" s="8"/>
      <c r="T39" s="6"/>
      <c r="U39" s="18"/>
      <c r="V39" s="3"/>
      <c r="W39" s="14"/>
    </row>
    <row r="40">
      <c r="A40" s="20"/>
      <c r="B40" s="3"/>
      <c r="C40" s="3"/>
      <c r="D40" s="5"/>
      <c r="E40" s="5"/>
      <c r="F40" s="5"/>
      <c r="G40" s="5"/>
      <c r="H40" s="6"/>
      <c r="I40" s="6"/>
      <c r="J40" s="6"/>
      <c r="K40" s="7"/>
      <c r="L40" s="7"/>
      <c r="M40" s="7"/>
      <c r="N40" s="8"/>
      <c r="O40" s="9"/>
      <c r="P40" s="8"/>
      <c r="Q40" s="8"/>
      <c r="R40" s="8"/>
      <c r="S40" s="8"/>
      <c r="T40" s="6"/>
      <c r="U40" s="18"/>
      <c r="V40" s="3"/>
      <c r="W40" s="14"/>
    </row>
    <row r="41">
      <c r="A41" s="23"/>
      <c r="B41" s="3"/>
      <c r="C41" s="3"/>
      <c r="D41" s="5"/>
      <c r="E41" s="5"/>
      <c r="F41" s="5"/>
      <c r="G41" s="5"/>
      <c r="H41" s="6"/>
      <c r="I41" s="6"/>
      <c r="J41" s="6"/>
      <c r="K41" s="7"/>
      <c r="L41" s="7"/>
      <c r="M41" s="7"/>
      <c r="N41" s="8"/>
      <c r="O41" s="9"/>
      <c r="P41" s="8"/>
      <c r="Q41" s="8"/>
      <c r="R41" s="8"/>
      <c r="S41" s="8"/>
      <c r="T41" s="6"/>
      <c r="U41" s="18"/>
      <c r="V41" s="3"/>
      <c r="W41" s="14"/>
    </row>
    <row r="42">
      <c r="A42" s="23"/>
      <c r="B42" s="22"/>
      <c r="C42" s="3"/>
      <c r="D42" s="5"/>
      <c r="E42" s="5"/>
      <c r="F42" s="5"/>
      <c r="G42" s="5"/>
      <c r="H42" s="6"/>
      <c r="I42" s="6"/>
      <c r="J42" s="6"/>
      <c r="K42" s="7"/>
      <c r="L42" s="7"/>
      <c r="M42" s="7"/>
      <c r="N42" s="8"/>
      <c r="O42" s="9"/>
      <c r="P42" s="8"/>
      <c r="Q42" s="16"/>
      <c r="R42" s="8"/>
      <c r="S42" s="16"/>
      <c r="T42" s="6"/>
      <c r="U42" s="18"/>
      <c r="V42" s="22"/>
      <c r="W42" s="28"/>
    </row>
    <row r="43">
      <c r="A43" s="27"/>
      <c r="B43" s="22"/>
      <c r="C43" s="3"/>
      <c r="D43" s="5"/>
      <c r="E43" s="5"/>
      <c r="F43" s="5"/>
      <c r="G43" s="5"/>
      <c r="H43" s="6"/>
      <c r="I43" s="6"/>
      <c r="J43" s="6"/>
      <c r="K43" s="7"/>
      <c r="L43" s="7"/>
      <c r="M43" s="7"/>
      <c r="N43" s="8"/>
      <c r="O43" s="9"/>
      <c r="P43" s="8"/>
      <c r="Q43" s="16"/>
      <c r="R43" s="8"/>
      <c r="S43" s="16"/>
      <c r="T43" s="6"/>
      <c r="U43" s="18"/>
      <c r="V43" s="22"/>
      <c r="W43" s="14"/>
    </row>
    <row r="44">
      <c r="A44" s="20"/>
      <c r="B44" s="3"/>
      <c r="C44" s="3"/>
      <c r="D44" s="5"/>
      <c r="E44" s="5"/>
      <c r="F44" s="5"/>
      <c r="G44" s="5"/>
      <c r="H44" s="6"/>
      <c r="I44" s="6"/>
      <c r="J44" s="6"/>
      <c r="K44" s="7"/>
      <c r="L44" s="7"/>
      <c r="M44" s="7"/>
      <c r="N44" s="8"/>
      <c r="O44" s="9"/>
      <c r="P44" s="8"/>
      <c r="Q44" s="8"/>
      <c r="R44" s="8"/>
      <c r="S44" s="8"/>
      <c r="T44" s="6"/>
      <c r="U44" s="18"/>
      <c r="V44" s="3"/>
      <c r="W44" s="18"/>
    </row>
    <row r="45">
      <c r="A45" s="20"/>
      <c r="B45" s="3"/>
      <c r="C45" s="3"/>
      <c r="D45" s="5"/>
      <c r="E45" s="5"/>
      <c r="F45" s="5"/>
      <c r="G45" s="5"/>
      <c r="H45" s="6"/>
      <c r="I45" s="6"/>
      <c r="J45" s="6"/>
      <c r="K45" s="7"/>
      <c r="L45" s="7"/>
      <c r="M45" s="7"/>
      <c r="N45" s="8"/>
      <c r="O45" s="9"/>
      <c r="P45" s="8"/>
      <c r="Q45" s="8"/>
      <c r="R45" s="8"/>
      <c r="S45" s="8"/>
      <c r="T45" s="6"/>
      <c r="U45" s="18"/>
      <c r="V45" s="3"/>
      <c r="W45" s="18"/>
    </row>
    <row r="46">
      <c r="A46" s="23"/>
      <c r="B46" s="3"/>
      <c r="C46" s="3"/>
      <c r="D46" s="5"/>
      <c r="E46" s="5"/>
      <c r="F46" s="5"/>
      <c r="G46" s="5"/>
      <c r="H46" s="6"/>
      <c r="I46" s="6"/>
      <c r="J46" s="6"/>
      <c r="K46" s="7"/>
      <c r="L46" s="7"/>
      <c r="M46" s="7"/>
      <c r="N46" s="8"/>
      <c r="O46" s="9"/>
      <c r="P46" s="8"/>
      <c r="Q46" s="8"/>
      <c r="R46" s="8"/>
      <c r="S46" s="8"/>
      <c r="T46" s="6"/>
      <c r="U46" s="18"/>
      <c r="V46" s="3"/>
      <c r="W46" s="12"/>
    </row>
    <row r="47">
      <c r="A47" s="20"/>
      <c r="B47" s="3"/>
      <c r="C47" s="3"/>
      <c r="D47" s="5"/>
      <c r="E47" s="5"/>
      <c r="F47" s="5"/>
      <c r="G47" s="5"/>
      <c r="H47" s="29"/>
      <c r="I47" s="29"/>
      <c r="J47" s="29"/>
      <c r="K47" s="30"/>
      <c r="L47" s="30"/>
      <c r="M47" s="30"/>
      <c r="N47" s="3"/>
      <c r="O47" s="31"/>
      <c r="P47" s="3"/>
      <c r="Q47" s="3"/>
      <c r="R47" s="3"/>
      <c r="S47" s="3"/>
      <c r="T47" s="29"/>
      <c r="U47" s="12"/>
      <c r="V47" s="3"/>
      <c r="W47" s="24"/>
    </row>
    <row r="48">
      <c r="A48" s="3"/>
      <c r="B48" s="3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1"/>
      <c r="P48" s="31"/>
      <c r="Q48" s="3"/>
      <c r="R48" s="31"/>
      <c r="S48" s="3"/>
      <c r="T48" s="3"/>
      <c r="U48" s="3"/>
      <c r="V48" s="3"/>
      <c r="W48" s="3"/>
    </row>
    <row r="49">
      <c r="A49" s="3"/>
      <c r="B49" s="3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1"/>
      <c r="P49" s="31"/>
      <c r="Q49" s="3"/>
      <c r="R49" s="31"/>
      <c r="S49" s="3"/>
      <c r="T49" s="3"/>
      <c r="U49" s="3"/>
      <c r="V49" s="3"/>
      <c r="W49" s="3"/>
    </row>
    <row r="50">
      <c r="A50" s="3"/>
      <c r="B50" s="3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1"/>
      <c r="P50" s="31"/>
      <c r="Q50" s="3"/>
      <c r="R50" s="31"/>
      <c r="S50" s="3"/>
      <c r="T50" s="3"/>
      <c r="U50" s="3"/>
      <c r="V50" s="3"/>
      <c r="W50" s="3"/>
    </row>
    <row r="51">
      <c r="A51" s="3" t="s">
        <v>41</v>
      </c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9">
        <f t="shared" ref="O51:P51" si="11">sum(O2:O48)</f>
        <v>234669.15</v>
      </c>
      <c r="P51" s="9">
        <f t="shared" si="11"/>
        <v>594950</v>
      </c>
      <c r="Q51" s="3"/>
      <c r="R51" s="9">
        <f>sum(R2:R48)</f>
        <v>358496</v>
      </c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 t="s">
        <v>42</v>
      </c>
      <c r="D56" s="32">
        <v>1800000.0</v>
      </c>
      <c r="E56" s="3"/>
      <c r="F56" s="3"/>
      <c r="G56" s="3"/>
      <c r="H56" s="3"/>
      <c r="I56" s="3"/>
      <c r="J56" s="3"/>
      <c r="K56" s="3" t="s">
        <v>13</v>
      </c>
      <c r="L56" s="3" t="s">
        <v>43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 t="s">
        <v>44</v>
      </c>
      <c r="D57" s="6">
        <f>R51/D56</f>
        <v>0.1991644444</v>
      </c>
      <c r="E57" s="3"/>
      <c r="F57" s="3"/>
      <c r="G57" s="3"/>
      <c r="H57" s="3"/>
      <c r="I57" s="3"/>
      <c r="J57" s="3"/>
      <c r="K57" s="9">
        <f>P51</f>
        <v>594950</v>
      </c>
      <c r="L57" s="9">
        <f>832890-45670+107632-64226+106636</f>
        <v>937262</v>
      </c>
      <c r="M57" s="9">
        <f>K57+L57</f>
        <v>1532212</v>
      </c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 t="s">
        <v>45</v>
      </c>
      <c r="D58" s="9">
        <f>D56-R51</f>
        <v>1441504</v>
      </c>
      <c r="E58" s="3"/>
      <c r="F58" s="3"/>
      <c r="G58" s="3"/>
      <c r="H58" s="3"/>
      <c r="I58" s="3"/>
      <c r="J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9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 t="s">
        <v>46</v>
      </c>
      <c r="D61" s="8">
        <v>9888.0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 t="s">
        <v>47</v>
      </c>
      <c r="D62" s="8">
        <f>(12000-D61)/100*0.02</f>
        <v>0.4224</v>
      </c>
      <c r="E62" s="3"/>
      <c r="F62" s="3"/>
      <c r="G62" s="3"/>
      <c r="H62" s="3"/>
      <c r="I62" s="3"/>
      <c r="J62" s="3"/>
      <c r="K62" s="3"/>
      <c r="L62" s="9"/>
      <c r="M62" s="9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9"/>
      <c r="M63" s="9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</sheetData>
  <drawing r:id="rId1"/>
</worksheet>
</file>