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c/Documents/Papers/In Progress/Newton-Krylov paper/"/>
    </mc:Choice>
  </mc:AlternateContent>
  <xr:revisionPtr revIDLastSave="0" documentId="13_ncr:9_{EFAE9522-771A-9541-96F3-9ADC5049F5AA}" xr6:coauthVersionLast="47" xr6:coauthVersionMax="47" xr10:uidLastSave="{00000000-0000-0000-0000-000000000000}"/>
  <bookViews>
    <workbookView xWindow="4520" yWindow="1600" windowWidth="45000" windowHeight="25780" xr2:uid="{21A20521-C10A-F24A-A87B-14ACABB684B6}"/>
  </bookViews>
  <sheets>
    <sheet name="robustness_and_resource_requ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53" i="1"/>
  <c r="I54" i="1"/>
  <c r="I2" i="1"/>
  <c r="H7" i="1"/>
  <c r="H53" i="1"/>
  <c r="H54" i="1"/>
  <c r="G55" i="1"/>
  <c r="B55" i="1"/>
  <c r="B54" i="1"/>
  <c r="G54" i="1" s="1"/>
  <c r="B53" i="1"/>
  <c r="G53" i="1" s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7" i="1"/>
  <c r="G48" i="1"/>
  <c r="G49" i="1"/>
  <c r="G50" i="1"/>
  <c r="G51" i="1"/>
  <c r="G52" i="1"/>
  <c r="G2" i="1"/>
  <c r="H4" i="1"/>
  <c r="H60" i="1" s="1"/>
  <c r="H5" i="1"/>
  <c r="H6" i="1"/>
  <c r="H10" i="1"/>
  <c r="H11" i="1"/>
  <c r="H12" i="1"/>
  <c r="H13" i="1"/>
  <c r="H15" i="1"/>
  <c r="H16" i="1"/>
  <c r="H17" i="1"/>
  <c r="H18" i="1"/>
  <c r="H28" i="1"/>
  <c r="H29" i="1"/>
  <c r="H30" i="1"/>
  <c r="H33" i="1"/>
  <c r="H34" i="1"/>
  <c r="H35" i="1"/>
  <c r="H36" i="1"/>
  <c r="H37" i="1"/>
  <c r="H38" i="1"/>
  <c r="H58" i="1" l="1"/>
  <c r="H59" i="1"/>
</calcChain>
</file>

<file path=xl/sharedStrings.xml><?xml version="1.0" encoding="utf-8"?>
<sst xmlns="http://schemas.openxmlformats.org/spreadsheetml/2006/main" count="22" uniqueCount="22">
  <si>
    <t>Case</t>
  </si>
  <si>
    <t>Cell Count</t>
  </si>
  <si>
    <t>JFNK Time (s)</t>
  </si>
  <si>
    <t>JFNK Memory (MB)</t>
  </si>
  <si>
    <t>Segregated Time (s)</t>
  </si>
  <si>
    <t>Segregated Memory (MB)</t>
  </si>
  <si>
    <t>MMS</t>
  </si>
  <si>
    <t>Elliptic Plate</t>
  </si>
  <si>
    <t>T-member</t>
  </si>
  <si>
    <t>Ventricle</t>
  </si>
  <si>
    <t>Membrane i</t>
  </si>
  <si>
    <t>Membrane ii</t>
  </si>
  <si>
    <t>Membrane iii</t>
  </si>
  <si>
    <t>Cantilever</t>
  </si>
  <si>
    <t>Turbine</t>
  </si>
  <si>
    <t>FSI</t>
  </si>
  <si>
    <t>Speedup</t>
  </si>
  <si>
    <t>nDOF</t>
  </si>
  <si>
    <t>max</t>
  </si>
  <si>
    <t>min</t>
  </si>
  <si>
    <t>average</t>
  </si>
  <si>
    <t>Relative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</si>
</sst>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robustness_and_resource_require!$H$1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robustness_and_resource_require!$G$2:$G$55</c:f>
              <c:numCache>
                <c:formatCode>0</c:formatCode>
                <c:ptCount val="54"/>
                <c:pt idx="0">
                  <c:v>1152</c:v>
                </c:pt>
                <c:pt idx="1">
                  <c:v>13122</c:v>
                </c:pt>
                <c:pt idx="2">
                  <c:v>123462</c:v>
                </c:pt>
                <c:pt idx="3">
                  <c:v>1067742</c:v>
                </c:pt>
                <c:pt idx="4">
                  <c:v>8874702</c:v>
                </c:pt>
                <c:pt idx="5">
                  <c:v>72354222</c:v>
                </c:pt>
                <c:pt idx="6">
                  <c:v>135</c:v>
                </c:pt>
                <c:pt idx="7">
                  <c:v>1416</c:v>
                </c:pt>
                <c:pt idx="8">
                  <c:v>12420</c:v>
                </c:pt>
                <c:pt idx="9">
                  <c:v>104904</c:v>
                </c:pt>
                <c:pt idx="10">
                  <c:v>861840</c:v>
                </c:pt>
                <c:pt idx="11">
                  <c:v>7314726</c:v>
                </c:pt>
                <c:pt idx="12">
                  <c:v>1872</c:v>
                </c:pt>
                <c:pt idx="13">
                  <c:v>14976</c:v>
                </c:pt>
                <c:pt idx="14">
                  <c:v>119808</c:v>
                </c:pt>
                <c:pt idx="15">
                  <c:v>958464</c:v>
                </c:pt>
                <c:pt idx="16">
                  <c:v>7667712</c:v>
                </c:pt>
                <c:pt idx="17">
                  <c:v>4860</c:v>
                </c:pt>
                <c:pt idx="18">
                  <c:v>38880</c:v>
                </c:pt>
                <c:pt idx="19">
                  <c:v>311040</c:v>
                </c:pt>
                <c:pt idx="20">
                  <c:v>2488320</c:v>
                </c:pt>
                <c:pt idx="21">
                  <c:v>18</c:v>
                </c:pt>
                <c:pt idx="22">
                  <c:v>72</c:v>
                </c:pt>
                <c:pt idx="23">
                  <c:v>288</c:v>
                </c:pt>
                <c:pt idx="24">
                  <c:v>1152</c:v>
                </c:pt>
                <c:pt idx="25">
                  <c:v>4608</c:v>
                </c:pt>
                <c:pt idx="26">
                  <c:v>18432</c:v>
                </c:pt>
                <c:pt idx="27">
                  <c:v>73728</c:v>
                </c:pt>
                <c:pt idx="28">
                  <c:v>294912</c:v>
                </c:pt>
                <c:pt idx="29">
                  <c:v>18</c:v>
                </c:pt>
                <c:pt idx="30">
                  <c:v>72</c:v>
                </c:pt>
                <c:pt idx="31">
                  <c:v>288</c:v>
                </c:pt>
                <c:pt idx="32">
                  <c:v>1152</c:v>
                </c:pt>
                <c:pt idx="33">
                  <c:v>4608</c:v>
                </c:pt>
                <c:pt idx="34">
                  <c:v>18432</c:v>
                </c:pt>
                <c:pt idx="35">
                  <c:v>73728</c:v>
                </c:pt>
                <c:pt idx="36">
                  <c:v>294912</c:v>
                </c:pt>
                <c:pt idx="37">
                  <c:v>18</c:v>
                </c:pt>
                <c:pt idx="38">
                  <c:v>72</c:v>
                </c:pt>
                <c:pt idx="39">
                  <c:v>288</c:v>
                </c:pt>
                <c:pt idx="40">
                  <c:v>1152</c:v>
                </c:pt>
                <c:pt idx="41">
                  <c:v>4608</c:v>
                </c:pt>
                <c:pt idx="42">
                  <c:v>18432</c:v>
                </c:pt>
                <c:pt idx="43">
                  <c:v>73728</c:v>
                </c:pt>
                <c:pt idx="44">
                  <c:v>294912</c:v>
                </c:pt>
                <c:pt idx="45">
                  <c:v>810</c:v>
                </c:pt>
                <c:pt idx="46">
                  <c:v>6480</c:v>
                </c:pt>
                <c:pt idx="47">
                  <c:v>51840</c:v>
                </c:pt>
                <c:pt idx="48">
                  <c:v>414720</c:v>
                </c:pt>
                <c:pt idx="49">
                  <c:v>966483</c:v>
                </c:pt>
                <c:pt idx="50">
                  <c:v>7479897</c:v>
                </c:pt>
                <c:pt idx="51">
                  <c:v>4068</c:v>
                </c:pt>
                <c:pt idx="52">
                  <c:v>16272</c:v>
                </c:pt>
                <c:pt idx="53">
                  <c:v>65088</c:v>
                </c:pt>
              </c:numCache>
            </c:numRef>
          </c:xVal>
          <c:yVal>
            <c:numRef>
              <c:f>robustness_and_resource_require!$H$2:$H$55</c:f>
              <c:numCache>
                <c:formatCode>General</c:formatCode>
                <c:ptCount val="54"/>
                <c:pt idx="2">
                  <c:v>1.9999999999999978</c:v>
                </c:pt>
                <c:pt idx="3">
                  <c:v>2.2499999999999996</c:v>
                </c:pt>
                <c:pt idx="4">
                  <c:v>2.2439024390243905</c:v>
                </c:pt>
                <c:pt idx="5">
                  <c:v>3.5637860082304527</c:v>
                </c:pt>
                <c:pt idx="8">
                  <c:v>7.9999999999999911</c:v>
                </c:pt>
                <c:pt idx="9">
                  <c:v>21.285714285714285</c:v>
                </c:pt>
                <c:pt idx="10">
                  <c:v>28.357894736842105</c:v>
                </c:pt>
                <c:pt idx="11">
                  <c:v>46.246963562753038</c:v>
                </c:pt>
                <c:pt idx="13">
                  <c:v>6.999999999999992</c:v>
                </c:pt>
                <c:pt idx="14">
                  <c:v>13.299999999999997</c:v>
                </c:pt>
                <c:pt idx="15">
                  <c:v>18.935064935064936</c:v>
                </c:pt>
                <c:pt idx="16">
                  <c:v>27.038263849229011</c:v>
                </c:pt>
                <c:pt idx="26">
                  <c:v>32.999999999999964</c:v>
                </c:pt>
                <c:pt idx="27">
                  <c:v>221.99999999999991</c:v>
                </c:pt>
                <c:pt idx="28">
                  <c:v>237.09999999999997</c:v>
                </c:pt>
                <c:pt idx="31">
                  <c:v>1.6666666666666661</c:v>
                </c:pt>
                <c:pt idx="32">
                  <c:v>2.8888888888888884</c:v>
                </c:pt>
                <c:pt idx="33">
                  <c:v>4.882352941176471</c:v>
                </c:pt>
                <c:pt idx="34">
                  <c:v>8.5341614906832302</c:v>
                </c:pt>
                <c:pt idx="35">
                  <c:v>18.594186046511627</c:v>
                </c:pt>
                <c:pt idx="36">
                  <c:v>85.710410094637226</c:v>
                </c:pt>
                <c:pt idx="51">
                  <c:v>1.0994123408423115</c:v>
                </c:pt>
                <c:pt idx="52">
                  <c:v>1.7029354895412199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A-304F-8ACC-C1EDF935A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43119"/>
        <c:axId val="1022093567"/>
      </c:scatterChart>
      <c:valAx>
        <c:axId val="335943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93567"/>
        <c:crosses val="autoZero"/>
        <c:crossBetween val="midCat"/>
      </c:valAx>
      <c:valAx>
        <c:axId val="1022093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43119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736600</xdr:colOff>
      <xdr:row>6</xdr:row>
      <xdr:rowOff>76200</xdr:rowOff>
    </xdr:from>
    <xdr:to>
      <xdr:col>30</xdr:col>
      <xdr:colOff>342900</xdr:colOff>
      <xdr:row>54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4C735-CB1B-DB78-29F7-8DD1228F3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E6BE-29FC-9641-89AF-86FC20090D7B}">
  <dimension ref="A1:I60"/>
  <sheetViews>
    <sheetView tabSelected="1" workbookViewId="0">
      <selection activeCell="G53" sqref="G53:I54"/>
    </sheetView>
  </sheetViews>
  <sheetFormatPr baseColWidth="10" defaultRowHeight="16" x14ac:dyDescent="0.2"/>
  <cols>
    <col min="2" max="2" width="11.6640625" bestFit="1" customWidth="1"/>
    <col min="8" max="8" width="11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16</v>
      </c>
      <c r="I1" s="1" t="s">
        <v>21</v>
      </c>
    </row>
    <row r="2" spans="1:9" x14ac:dyDescent="0.2">
      <c r="A2" t="s">
        <v>6</v>
      </c>
      <c r="B2" s="2">
        <v>384</v>
      </c>
      <c r="C2" s="2">
        <v>0</v>
      </c>
      <c r="D2" s="2">
        <v>78</v>
      </c>
      <c r="E2" s="2">
        <v>0</v>
      </c>
      <c r="F2" s="2">
        <v>79</v>
      </c>
      <c r="G2" s="3">
        <f>3*B2</f>
        <v>1152</v>
      </c>
      <c r="I2">
        <f>F2/D2</f>
        <v>1.0128205128205128</v>
      </c>
    </row>
    <row r="3" spans="1:9" x14ac:dyDescent="0.2">
      <c r="B3" s="2">
        <v>4374</v>
      </c>
      <c r="C3" s="2">
        <v>0</v>
      </c>
      <c r="D3" s="2">
        <v>86</v>
      </c>
      <c r="E3" s="2">
        <v>0</v>
      </c>
      <c r="F3" s="2">
        <v>94</v>
      </c>
      <c r="G3" s="3">
        <f>3*B3</f>
        <v>13122</v>
      </c>
      <c r="I3">
        <f>F3/D3</f>
        <v>1.0930232558139534</v>
      </c>
    </row>
    <row r="4" spans="1:9" x14ac:dyDescent="0.2">
      <c r="B4" s="2">
        <v>41154</v>
      </c>
      <c r="C4" s="2">
        <v>1</v>
      </c>
      <c r="D4" s="2">
        <v>195</v>
      </c>
      <c r="E4" s="2">
        <v>2</v>
      </c>
      <c r="F4" s="2">
        <v>181</v>
      </c>
      <c r="G4" s="3">
        <f>3*B4</f>
        <v>123462</v>
      </c>
      <c r="H4">
        <f>E4/(C4+0.000000000000001)</f>
        <v>1.9999999999999978</v>
      </c>
      <c r="I4">
        <f>F4/D4</f>
        <v>0.92820512820512824</v>
      </c>
    </row>
    <row r="5" spans="1:9" x14ac:dyDescent="0.2">
      <c r="B5" s="2">
        <v>355914</v>
      </c>
      <c r="C5" s="2">
        <v>4</v>
      </c>
      <c r="D5" s="2">
        <v>1063</v>
      </c>
      <c r="E5" s="2">
        <v>9</v>
      </c>
      <c r="F5" s="2">
        <v>1289</v>
      </c>
      <c r="G5" s="3">
        <f>3*B5</f>
        <v>1067742</v>
      </c>
      <c r="H5">
        <f>E5/(C5+0.000000000000001)</f>
        <v>2.2499999999999996</v>
      </c>
      <c r="I5">
        <f>F5/D5</f>
        <v>1.2126058325493885</v>
      </c>
    </row>
    <row r="6" spans="1:9" x14ac:dyDescent="0.2">
      <c r="B6" s="2">
        <v>2958234</v>
      </c>
      <c r="C6" s="2">
        <v>41</v>
      </c>
      <c r="D6" s="2">
        <v>6724</v>
      </c>
      <c r="E6" s="2">
        <v>92</v>
      </c>
      <c r="F6" s="2">
        <v>6174</v>
      </c>
      <c r="G6" s="3">
        <f>3*B6</f>
        <v>8874702</v>
      </c>
      <c r="H6">
        <f>E6/(C6+0.000000000000001)</f>
        <v>2.2439024390243905</v>
      </c>
      <c r="I6">
        <f>F6/D6</f>
        <v>0.9182034503271862</v>
      </c>
    </row>
    <row r="7" spans="1:9" x14ac:dyDescent="0.2">
      <c r="B7" s="2">
        <v>24118074</v>
      </c>
      <c r="C7" s="2">
        <v>486</v>
      </c>
      <c r="D7" s="2">
        <v>30606</v>
      </c>
      <c r="E7" s="2">
        <v>1732</v>
      </c>
      <c r="F7" s="2">
        <v>30601</v>
      </c>
      <c r="G7" s="3">
        <f>3*B7</f>
        <v>72354222</v>
      </c>
      <c r="H7">
        <f>E7/(C7+0.000000000000001)</f>
        <v>3.5637860082304527</v>
      </c>
      <c r="I7">
        <f>F7/D7</f>
        <v>0.99983663333986805</v>
      </c>
    </row>
    <row r="8" spans="1:9" x14ac:dyDescent="0.2">
      <c r="A8" t="s">
        <v>7</v>
      </c>
      <c r="B8" s="2">
        <v>45</v>
      </c>
      <c r="C8" s="2">
        <v>0</v>
      </c>
      <c r="D8" s="2">
        <v>72</v>
      </c>
      <c r="E8" s="2">
        <v>0</v>
      </c>
      <c r="F8" s="2">
        <v>76</v>
      </c>
      <c r="G8" s="3">
        <f>3*B8</f>
        <v>135</v>
      </c>
      <c r="I8">
        <f>F8/D8</f>
        <v>1.0555555555555556</v>
      </c>
    </row>
    <row r="9" spans="1:9" x14ac:dyDescent="0.2">
      <c r="B9" s="2">
        <v>472</v>
      </c>
      <c r="C9" s="2">
        <v>0</v>
      </c>
      <c r="D9" s="2">
        <v>78</v>
      </c>
      <c r="E9" s="2">
        <v>0</v>
      </c>
      <c r="F9" s="2">
        <v>81</v>
      </c>
      <c r="G9" s="3">
        <f>3*B9</f>
        <v>1416</v>
      </c>
      <c r="I9">
        <f>F9/D9</f>
        <v>1.0384615384615385</v>
      </c>
    </row>
    <row r="10" spans="1:9" x14ac:dyDescent="0.2">
      <c r="B10" s="2">
        <v>4140</v>
      </c>
      <c r="C10" s="2">
        <v>1</v>
      </c>
      <c r="D10" s="2">
        <v>153</v>
      </c>
      <c r="E10" s="2">
        <v>8</v>
      </c>
      <c r="F10" s="2">
        <v>124</v>
      </c>
      <c r="G10" s="3">
        <f>3*B10</f>
        <v>12420</v>
      </c>
      <c r="H10">
        <f>E10/(C10+0.000000000000001)</f>
        <v>7.9999999999999911</v>
      </c>
      <c r="I10">
        <f>F10/D10</f>
        <v>0.81045751633986929</v>
      </c>
    </row>
    <row r="11" spans="1:9" x14ac:dyDescent="0.2">
      <c r="B11" s="2">
        <v>34968</v>
      </c>
      <c r="C11" s="2">
        <v>7</v>
      </c>
      <c r="D11" s="2">
        <v>754</v>
      </c>
      <c r="E11" s="2">
        <v>149</v>
      </c>
      <c r="F11" s="2">
        <v>660</v>
      </c>
      <c r="G11" s="3">
        <f>3*B11</f>
        <v>104904</v>
      </c>
      <c r="H11">
        <f>E11/(C11+0.000000000000001)</f>
        <v>21.285714285714285</v>
      </c>
      <c r="I11">
        <f>F11/D11</f>
        <v>0.87533156498673736</v>
      </c>
    </row>
    <row r="12" spans="1:9" x14ac:dyDescent="0.2">
      <c r="B12" s="2">
        <v>287280</v>
      </c>
      <c r="C12" s="2">
        <v>95</v>
      </c>
      <c r="D12" s="2">
        <v>3943</v>
      </c>
      <c r="E12" s="2">
        <v>2694</v>
      </c>
      <c r="F12" s="2">
        <v>3661</v>
      </c>
      <c r="G12" s="3">
        <f>3*B12</f>
        <v>861840</v>
      </c>
      <c r="H12">
        <f>E12/(C12+0.000000000000001)</f>
        <v>28.357894736842105</v>
      </c>
      <c r="I12">
        <f>F12/D12</f>
        <v>0.92848085214303833</v>
      </c>
    </row>
    <row r="13" spans="1:9" x14ac:dyDescent="0.2">
      <c r="B13" s="2">
        <v>2438242</v>
      </c>
      <c r="C13" s="2">
        <v>988</v>
      </c>
      <c r="D13" s="2">
        <v>21884</v>
      </c>
      <c r="E13" s="2">
        <v>45692</v>
      </c>
      <c r="F13" s="2">
        <v>20348</v>
      </c>
      <c r="G13" s="3">
        <f>3*B13</f>
        <v>7314726</v>
      </c>
      <c r="H13">
        <f>E13/(C13+0.000000000000001)</f>
        <v>46.246963562753038</v>
      </c>
      <c r="I13">
        <f>F13/D13</f>
        <v>0.9298117346006215</v>
      </c>
    </row>
    <row r="14" spans="1:9" x14ac:dyDescent="0.2">
      <c r="A14" t="s">
        <v>8</v>
      </c>
      <c r="B14" s="2">
        <v>624</v>
      </c>
      <c r="C14" s="2">
        <v>0</v>
      </c>
      <c r="D14" s="2">
        <v>84</v>
      </c>
      <c r="E14" s="2">
        <v>1</v>
      </c>
      <c r="F14" s="2">
        <v>85</v>
      </c>
      <c r="G14" s="3">
        <f>3*B14</f>
        <v>1872</v>
      </c>
      <c r="I14">
        <f>F14/D14</f>
        <v>1.0119047619047619</v>
      </c>
    </row>
    <row r="15" spans="1:9" x14ac:dyDescent="0.2">
      <c r="B15" s="2">
        <v>4992</v>
      </c>
      <c r="C15" s="2">
        <v>1</v>
      </c>
      <c r="D15" s="2">
        <v>127</v>
      </c>
      <c r="E15" s="2">
        <v>7</v>
      </c>
      <c r="F15" s="2">
        <v>141</v>
      </c>
      <c r="G15" s="3">
        <f>3*B15</f>
        <v>14976</v>
      </c>
      <c r="H15">
        <f>E15/(C15+0.000000000000001)</f>
        <v>6.999999999999992</v>
      </c>
      <c r="I15">
        <f>F15/D15</f>
        <v>1.110236220472441</v>
      </c>
    </row>
    <row r="16" spans="1:9" x14ac:dyDescent="0.2">
      <c r="B16" s="2">
        <v>39936</v>
      </c>
      <c r="C16" s="2">
        <v>10</v>
      </c>
      <c r="D16" s="2">
        <v>557</v>
      </c>
      <c r="E16" s="2">
        <v>133</v>
      </c>
      <c r="F16" s="2">
        <v>723</v>
      </c>
      <c r="G16" s="3">
        <f>3*B16</f>
        <v>119808</v>
      </c>
      <c r="H16">
        <f>E16/(C16+0.000000000000001)</f>
        <v>13.299999999999997</v>
      </c>
      <c r="I16">
        <f>F16/D16</f>
        <v>1.2980251346499103</v>
      </c>
    </row>
    <row r="17" spans="1:9" x14ac:dyDescent="0.2">
      <c r="B17" s="2">
        <v>319488</v>
      </c>
      <c r="C17" s="2">
        <v>154</v>
      </c>
      <c r="D17" s="2">
        <v>4024</v>
      </c>
      <c r="E17" s="2">
        <v>2916</v>
      </c>
      <c r="F17" s="2">
        <v>3547</v>
      </c>
      <c r="G17" s="3">
        <f>3*B17</f>
        <v>958464</v>
      </c>
      <c r="H17">
        <f>E17/(C17+0.000000000000001)</f>
        <v>18.935064935064936</v>
      </c>
      <c r="I17">
        <f>F17/D17</f>
        <v>0.88146123260437381</v>
      </c>
    </row>
    <row r="18" spans="1:9" x14ac:dyDescent="0.2">
      <c r="B18" s="2">
        <v>2555904</v>
      </c>
      <c r="C18" s="2">
        <v>1751</v>
      </c>
      <c r="D18" s="2">
        <v>22814</v>
      </c>
      <c r="E18" s="2">
        <v>47344</v>
      </c>
      <c r="F18" s="2">
        <v>21827</v>
      </c>
      <c r="G18" s="3">
        <f>3*B18</f>
        <v>7667712</v>
      </c>
      <c r="H18">
        <f>E18/(C18+0.000000000000001)</f>
        <v>27.038263849229011</v>
      </c>
      <c r="I18">
        <f>F18/D18</f>
        <v>0.95673709125975281</v>
      </c>
    </row>
    <row r="19" spans="1:9" x14ac:dyDescent="0.2">
      <c r="A19" t="s">
        <v>9</v>
      </c>
      <c r="B19" s="2">
        <v>1620</v>
      </c>
      <c r="C19" s="2">
        <v>54</v>
      </c>
      <c r="D19" s="2">
        <v>133</v>
      </c>
      <c r="E19" s="2"/>
      <c r="F19" s="2"/>
      <c r="G19" s="3">
        <f>3*B19</f>
        <v>4860</v>
      </c>
    </row>
    <row r="20" spans="1:9" x14ac:dyDescent="0.2">
      <c r="B20" s="2">
        <v>12960</v>
      </c>
      <c r="C20" s="2">
        <v>576</v>
      </c>
      <c r="D20" s="2">
        <v>553</v>
      </c>
      <c r="E20" s="2"/>
      <c r="F20" s="2"/>
      <c r="G20" s="3">
        <f>3*B20</f>
        <v>38880</v>
      </c>
    </row>
    <row r="21" spans="1:9" x14ac:dyDescent="0.2">
      <c r="B21" s="2">
        <v>103680</v>
      </c>
      <c r="C21" s="2">
        <v>8362</v>
      </c>
      <c r="D21" s="2">
        <v>3435</v>
      </c>
      <c r="E21" s="2"/>
      <c r="F21" s="2"/>
      <c r="G21" s="3">
        <f>3*B21</f>
        <v>311040</v>
      </c>
    </row>
    <row r="22" spans="1:9" x14ac:dyDescent="0.2">
      <c r="B22" s="2">
        <v>829440</v>
      </c>
      <c r="C22" s="2">
        <v>150023</v>
      </c>
      <c r="D22" s="2">
        <v>11746</v>
      </c>
      <c r="E22" s="2"/>
      <c r="F22" s="2"/>
      <c r="G22" s="3">
        <f>3*B22</f>
        <v>2488320</v>
      </c>
    </row>
    <row r="23" spans="1:9" x14ac:dyDescent="0.2">
      <c r="A23" t="s">
        <v>10</v>
      </c>
      <c r="B23" s="2">
        <v>9</v>
      </c>
      <c r="C23" s="2">
        <v>0</v>
      </c>
      <c r="D23" s="2">
        <v>77</v>
      </c>
      <c r="E23" s="2">
        <v>0</v>
      </c>
      <c r="F23" s="2">
        <v>76</v>
      </c>
      <c r="G23" s="3">
        <f>2*B23</f>
        <v>18</v>
      </c>
      <c r="I23">
        <f>F23/D23</f>
        <v>0.98701298701298701</v>
      </c>
    </row>
    <row r="24" spans="1:9" x14ac:dyDescent="0.2">
      <c r="B24" s="2">
        <v>36</v>
      </c>
      <c r="C24" s="2">
        <v>0</v>
      </c>
      <c r="D24" s="2">
        <v>77</v>
      </c>
      <c r="E24" s="2">
        <v>0</v>
      </c>
      <c r="F24" s="2">
        <v>76</v>
      </c>
      <c r="G24" s="3">
        <f>2*B24</f>
        <v>72</v>
      </c>
      <c r="I24">
        <f>F24/D24</f>
        <v>0.98701298701298701</v>
      </c>
    </row>
    <row r="25" spans="1:9" x14ac:dyDescent="0.2">
      <c r="B25" s="2">
        <v>144</v>
      </c>
      <c r="C25" s="2">
        <v>0</v>
      </c>
      <c r="D25" s="2">
        <v>78</v>
      </c>
      <c r="E25" s="2">
        <v>0</v>
      </c>
      <c r="F25" s="2">
        <v>78</v>
      </c>
      <c r="G25" s="3">
        <f>2*B25</f>
        <v>288</v>
      </c>
      <c r="I25">
        <f>F25/D25</f>
        <v>1</v>
      </c>
    </row>
    <row r="26" spans="1:9" x14ac:dyDescent="0.2">
      <c r="B26" s="2">
        <v>576</v>
      </c>
      <c r="C26" s="2">
        <v>0</v>
      </c>
      <c r="D26" s="2">
        <v>82</v>
      </c>
      <c r="E26" s="2">
        <v>1</v>
      </c>
      <c r="F26" s="2">
        <v>84</v>
      </c>
      <c r="G26" s="3">
        <f>2*B26</f>
        <v>1152</v>
      </c>
      <c r="I26">
        <f>F26/D26</f>
        <v>1.024390243902439</v>
      </c>
    </row>
    <row r="27" spans="1:9" x14ac:dyDescent="0.2">
      <c r="B27" s="2">
        <v>2304</v>
      </c>
      <c r="C27" s="2">
        <v>0</v>
      </c>
      <c r="D27" s="2">
        <v>94</v>
      </c>
      <c r="E27" s="2">
        <v>4</v>
      </c>
      <c r="F27" s="2">
        <v>102</v>
      </c>
      <c r="G27" s="3">
        <f>2*B27</f>
        <v>4608</v>
      </c>
      <c r="I27">
        <f>F27/D27</f>
        <v>1.0851063829787233</v>
      </c>
    </row>
    <row r="28" spans="1:9" x14ac:dyDescent="0.2">
      <c r="B28" s="2">
        <v>9216</v>
      </c>
      <c r="C28" s="2">
        <v>1</v>
      </c>
      <c r="D28" s="2">
        <v>152</v>
      </c>
      <c r="E28" s="2">
        <v>33</v>
      </c>
      <c r="F28" s="2">
        <v>186</v>
      </c>
      <c r="G28" s="3">
        <f>2*B28</f>
        <v>18432</v>
      </c>
      <c r="H28">
        <f>E28/(C28+0.000000000000001)</f>
        <v>32.999999999999964</v>
      </c>
      <c r="I28">
        <f>F28/D28</f>
        <v>1.2236842105263157</v>
      </c>
    </row>
    <row r="29" spans="1:9" x14ac:dyDescent="0.2">
      <c r="B29" s="2">
        <v>36864</v>
      </c>
      <c r="C29" s="2">
        <v>2</v>
      </c>
      <c r="D29" s="2">
        <v>497</v>
      </c>
      <c r="E29" s="2">
        <v>444</v>
      </c>
      <c r="F29" s="2">
        <v>392</v>
      </c>
      <c r="G29" s="3">
        <f>2*B29</f>
        <v>73728</v>
      </c>
      <c r="H29">
        <f>E29/(C29+0.000000000000001)</f>
        <v>221.99999999999991</v>
      </c>
      <c r="I29">
        <f>F29/D29</f>
        <v>0.78873239436619713</v>
      </c>
    </row>
    <row r="30" spans="1:9" x14ac:dyDescent="0.2">
      <c r="B30" s="2">
        <v>147456</v>
      </c>
      <c r="C30" s="2">
        <v>10</v>
      </c>
      <c r="D30" s="2">
        <v>1461</v>
      </c>
      <c r="E30" s="2">
        <v>2371</v>
      </c>
      <c r="F30" s="2">
        <v>1950</v>
      </c>
      <c r="G30" s="3">
        <f>2*B30</f>
        <v>294912</v>
      </c>
      <c r="H30">
        <f>E30/(C30+0.000000000000001)</f>
        <v>237.09999999999997</v>
      </c>
      <c r="I30">
        <f>F30/D30</f>
        <v>1.3347022587268993</v>
      </c>
    </row>
    <row r="31" spans="1:9" x14ac:dyDescent="0.2">
      <c r="A31" t="s">
        <v>11</v>
      </c>
      <c r="B31" s="2">
        <v>9</v>
      </c>
      <c r="C31" s="2">
        <v>1</v>
      </c>
      <c r="D31" s="2">
        <v>81</v>
      </c>
      <c r="E31" s="2">
        <v>1</v>
      </c>
      <c r="F31" s="2">
        <v>78</v>
      </c>
      <c r="G31" s="3">
        <f>2*B31</f>
        <v>18</v>
      </c>
      <c r="I31">
        <f>F31/D31</f>
        <v>0.96296296296296291</v>
      </c>
    </row>
    <row r="32" spans="1:9" x14ac:dyDescent="0.2">
      <c r="B32" s="2">
        <v>36</v>
      </c>
      <c r="C32" s="2">
        <v>1</v>
      </c>
      <c r="D32" s="2">
        <v>81</v>
      </c>
      <c r="E32" s="2">
        <v>2</v>
      </c>
      <c r="F32" s="2">
        <v>78</v>
      </c>
      <c r="G32" s="3">
        <f>2*B32</f>
        <v>72</v>
      </c>
      <c r="I32">
        <f>F32/D32</f>
        <v>0.96296296296296291</v>
      </c>
    </row>
    <row r="33" spans="1:9" x14ac:dyDescent="0.2">
      <c r="B33" s="2">
        <v>144</v>
      </c>
      <c r="C33" s="2">
        <v>3</v>
      </c>
      <c r="D33" s="2">
        <v>84</v>
      </c>
      <c r="E33" s="2">
        <v>5</v>
      </c>
      <c r="F33" s="2">
        <v>80</v>
      </c>
      <c r="G33" s="3">
        <f>2*B33</f>
        <v>288</v>
      </c>
      <c r="H33">
        <f>E33/(C33+0.000000000000001)</f>
        <v>1.6666666666666661</v>
      </c>
      <c r="I33">
        <f>F33/D33</f>
        <v>0.95238095238095233</v>
      </c>
    </row>
    <row r="34" spans="1:9" x14ac:dyDescent="0.2">
      <c r="B34" s="2">
        <v>576</v>
      </c>
      <c r="C34" s="2">
        <v>9</v>
      </c>
      <c r="D34" s="2">
        <v>97</v>
      </c>
      <c r="E34" s="2">
        <v>26</v>
      </c>
      <c r="F34" s="2">
        <v>91</v>
      </c>
      <c r="G34" s="3">
        <f>2*B34</f>
        <v>1152</v>
      </c>
      <c r="H34">
        <f>E34/(C34+0.000000000000001)</f>
        <v>2.8888888888888884</v>
      </c>
      <c r="I34">
        <f>F34/D34</f>
        <v>0.93814432989690721</v>
      </c>
    </row>
    <row r="35" spans="1:9" x14ac:dyDescent="0.2">
      <c r="B35" s="2">
        <v>2304</v>
      </c>
      <c r="C35" s="2">
        <v>34</v>
      </c>
      <c r="D35" s="2">
        <v>144</v>
      </c>
      <c r="E35" s="2">
        <v>166</v>
      </c>
      <c r="F35" s="2">
        <v>132</v>
      </c>
      <c r="G35" s="3">
        <f>2*B35</f>
        <v>4608</v>
      </c>
      <c r="H35">
        <f>E35/(C35+0.000000000000001)</f>
        <v>4.882352941176471</v>
      </c>
      <c r="I35">
        <f>F35/D35</f>
        <v>0.91666666666666663</v>
      </c>
    </row>
    <row r="36" spans="1:9" x14ac:dyDescent="0.2">
      <c r="B36" s="2">
        <v>9216</v>
      </c>
      <c r="C36" s="2">
        <v>161</v>
      </c>
      <c r="D36" s="2">
        <v>256</v>
      </c>
      <c r="E36" s="2">
        <v>1374</v>
      </c>
      <c r="F36" s="2">
        <v>357</v>
      </c>
      <c r="G36" s="3">
        <f>2*B36</f>
        <v>18432</v>
      </c>
      <c r="H36">
        <f>E36/(C36+0.000000000000001)</f>
        <v>8.5341614906832302</v>
      </c>
      <c r="I36">
        <f>F36/D36</f>
        <v>1.39453125</v>
      </c>
    </row>
    <row r="37" spans="1:9" x14ac:dyDescent="0.2">
      <c r="B37" s="2">
        <v>36864</v>
      </c>
      <c r="C37" s="2">
        <v>860</v>
      </c>
      <c r="D37" s="2">
        <v>554</v>
      </c>
      <c r="E37" s="2">
        <v>15991</v>
      </c>
      <c r="F37" s="2">
        <v>1053</v>
      </c>
      <c r="G37" s="3">
        <f>2*B37</f>
        <v>73728</v>
      </c>
      <c r="H37">
        <f>E37/(C37+0.000000000000001)</f>
        <v>18.594186046511627</v>
      </c>
      <c r="I37">
        <f>F37/D37</f>
        <v>1.9007220216606497</v>
      </c>
    </row>
    <row r="38" spans="1:9" x14ac:dyDescent="0.2">
      <c r="B38" s="2">
        <v>147456</v>
      </c>
      <c r="C38" s="2">
        <v>1585</v>
      </c>
      <c r="D38" s="2">
        <v>2847</v>
      </c>
      <c r="E38" s="2">
        <v>135851</v>
      </c>
      <c r="F38" s="2">
        <v>2341</v>
      </c>
      <c r="G38" s="3">
        <f>2*B38</f>
        <v>294912</v>
      </c>
      <c r="H38">
        <f>E38/(C38+0.000000000000001)</f>
        <v>85.710410094637226</v>
      </c>
      <c r="I38">
        <f>F38/D38</f>
        <v>0.82226905514576742</v>
      </c>
    </row>
    <row r="39" spans="1:9" x14ac:dyDescent="0.2">
      <c r="A39" t="s">
        <v>12</v>
      </c>
      <c r="B39" s="2">
        <v>9</v>
      </c>
      <c r="C39" s="2"/>
      <c r="D39" s="2"/>
      <c r="E39" s="2">
        <v>3</v>
      </c>
      <c r="F39" s="2">
        <v>78</v>
      </c>
      <c r="G39" s="3">
        <f>2*B39</f>
        <v>18</v>
      </c>
    </row>
    <row r="40" spans="1:9" x14ac:dyDescent="0.2">
      <c r="B40" s="2">
        <v>36</v>
      </c>
      <c r="C40" s="2"/>
      <c r="D40" s="2"/>
      <c r="E40" s="2">
        <v>6</v>
      </c>
      <c r="F40" s="2">
        <v>79</v>
      </c>
      <c r="G40" s="3">
        <f>2*B40</f>
        <v>72</v>
      </c>
    </row>
    <row r="41" spans="1:9" x14ac:dyDescent="0.2">
      <c r="B41" s="2">
        <v>144</v>
      </c>
      <c r="C41" s="2"/>
      <c r="D41" s="2"/>
      <c r="E41" s="2">
        <v>27</v>
      </c>
      <c r="F41" s="2">
        <v>82</v>
      </c>
      <c r="G41" s="3">
        <f>2*B41</f>
        <v>288</v>
      </c>
    </row>
    <row r="42" spans="1:9" x14ac:dyDescent="0.2">
      <c r="B42" s="2">
        <v>576</v>
      </c>
      <c r="C42" s="2"/>
      <c r="D42" s="2"/>
      <c r="E42" s="2">
        <v>231</v>
      </c>
      <c r="F42" s="2">
        <v>104</v>
      </c>
      <c r="G42" s="3">
        <f>2*B42</f>
        <v>1152</v>
      </c>
    </row>
    <row r="43" spans="1:9" x14ac:dyDescent="0.2">
      <c r="B43" s="2">
        <v>2304</v>
      </c>
      <c r="C43" s="2"/>
      <c r="D43" s="2"/>
      <c r="E43" s="2">
        <v>1379</v>
      </c>
      <c r="F43" s="2">
        <v>180</v>
      </c>
      <c r="G43" s="3">
        <f>2*B43</f>
        <v>4608</v>
      </c>
    </row>
    <row r="44" spans="1:9" x14ac:dyDescent="0.2">
      <c r="B44" s="2">
        <v>9216</v>
      </c>
      <c r="C44" s="2"/>
      <c r="D44" s="2"/>
      <c r="E44" s="2">
        <v>8321</v>
      </c>
      <c r="F44" s="2">
        <v>451</v>
      </c>
      <c r="G44" s="3">
        <f>2*B44</f>
        <v>18432</v>
      </c>
    </row>
    <row r="45" spans="1:9" x14ac:dyDescent="0.2">
      <c r="B45" s="2">
        <v>36864</v>
      </c>
      <c r="C45" s="2"/>
      <c r="D45" s="2"/>
      <c r="E45" s="2">
        <v>60698</v>
      </c>
      <c r="F45" s="2">
        <v>1396</v>
      </c>
      <c r="G45" s="3">
        <f>2*B45</f>
        <v>73728</v>
      </c>
    </row>
    <row r="46" spans="1:9" x14ac:dyDescent="0.2">
      <c r="B46" s="2">
        <v>147456</v>
      </c>
      <c r="C46" s="2"/>
      <c r="D46" s="2"/>
      <c r="E46" s="2">
        <v>341212</v>
      </c>
      <c r="F46" s="2">
        <v>3466</v>
      </c>
      <c r="G46" s="3">
        <f>2*B46</f>
        <v>294912</v>
      </c>
    </row>
    <row r="47" spans="1:9" x14ac:dyDescent="0.2">
      <c r="A47" t="s">
        <v>13</v>
      </c>
      <c r="B47" s="2">
        <v>270</v>
      </c>
      <c r="C47" s="2">
        <v>71</v>
      </c>
      <c r="D47" s="2">
        <v>181</v>
      </c>
      <c r="E47" s="2"/>
      <c r="F47" s="2"/>
      <c r="G47" s="3">
        <f>3*B47</f>
        <v>810</v>
      </c>
    </row>
    <row r="48" spans="1:9" x14ac:dyDescent="0.2">
      <c r="B48" s="2">
        <v>2160</v>
      </c>
      <c r="C48" s="2">
        <v>854</v>
      </c>
      <c r="D48" s="2">
        <v>752</v>
      </c>
      <c r="E48" s="2"/>
      <c r="F48" s="2"/>
      <c r="G48" s="3">
        <f>3*B48</f>
        <v>6480</v>
      </c>
    </row>
    <row r="49" spans="1:9" x14ac:dyDescent="0.2">
      <c r="B49" s="2">
        <v>17280</v>
      </c>
      <c r="C49" s="2">
        <v>11800</v>
      </c>
      <c r="D49" s="2">
        <v>5790</v>
      </c>
      <c r="E49" s="2"/>
      <c r="F49" s="2"/>
      <c r="G49" s="3">
        <f>3*B49</f>
        <v>51840</v>
      </c>
    </row>
    <row r="50" spans="1:9" x14ac:dyDescent="0.2">
      <c r="B50" s="2">
        <v>138240</v>
      </c>
      <c r="C50" s="2">
        <v>22782</v>
      </c>
      <c r="D50" s="2">
        <v>11102</v>
      </c>
      <c r="E50" s="2"/>
      <c r="F50" s="2"/>
      <c r="G50" s="3">
        <f>3*B50</f>
        <v>414720</v>
      </c>
    </row>
    <row r="51" spans="1:9" x14ac:dyDescent="0.2">
      <c r="A51" t="s">
        <v>14</v>
      </c>
      <c r="B51" s="2">
        <v>322161</v>
      </c>
      <c r="E51" s="2"/>
      <c r="F51" s="2"/>
      <c r="G51" s="3">
        <f>3*B51</f>
        <v>966483</v>
      </c>
    </row>
    <row r="52" spans="1:9" x14ac:dyDescent="0.2">
      <c r="B52" s="2">
        <v>2493299</v>
      </c>
      <c r="E52" s="2"/>
      <c r="F52" s="2"/>
      <c r="G52" s="3">
        <f>3*B52</f>
        <v>7479897</v>
      </c>
    </row>
    <row r="53" spans="1:9" x14ac:dyDescent="0.2">
      <c r="A53" t="s">
        <v>15</v>
      </c>
      <c r="B53" s="2">
        <f>1252+156</f>
        <v>1408</v>
      </c>
      <c r="C53" s="2">
        <v>4084</v>
      </c>
      <c r="D53" s="2">
        <v>758</v>
      </c>
      <c r="E53" s="2">
        <v>4490</v>
      </c>
      <c r="F53" s="2">
        <v>732</v>
      </c>
      <c r="G53" s="3">
        <f>2*B53+1252</f>
        <v>4068</v>
      </c>
      <c r="H53">
        <f t="shared" ref="H53:H54" si="0">E53/(C53+0.000000000000001)</f>
        <v>1.0994123408423115</v>
      </c>
      <c r="I53">
        <f>F53/D53</f>
        <v>0.96569920844327173</v>
      </c>
    </row>
    <row r="54" spans="1:9" x14ac:dyDescent="0.2">
      <c r="B54" s="2">
        <f>5008+624</f>
        <v>5632</v>
      </c>
      <c r="C54" s="2">
        <v>28445</v>
      </c>
      <c r="D54" s="2">
        <v>777</v>
      </c>
      <c r="E54" s="2">
        <v>48440</v>
      </c>
      <c r="F54" s="2">
        <v>760</v>
      </c>
      <c r="G54" s="3">
        <f>2*B54+5008</f>
        <v>16272</v>
      </c>
      <c r="H54">
        <f t="shared" si="0"/>
        <v>1.7029354895412199</v>
      </c>
      <c r="I54">
        <f>F54/D54</f>
        <v>0.97812097812097809</v>
      </c>
    </row>
    <row r="55" spans="1:9" x14ac:dyDescent="0.2">
      <c r="B55" s="2">
        <f>20032+2496</f>
        <v>22528</v>
      </c>
      <c r="C55" s="2">
        <v>154237</v>
      </c>
      <c r="D55" s="2">
        <v>729</v>
      </c>
      <c r="E55" s="2"/>
      <c r="F55" s="2"/>
      <c r="G55" s="3">
        <f>2*B55+20032</f>
        <v>65088</v>
      </c>
    </row>
    <row r="58" spans="1:9" x14ac:dyDescent="0.2">
      <c r="G58" t="s">
        <v>18</v>
      </c>
      <c r="H58">
        <f>MAX(H2:H55)</f>
        <v>237.09999999999997</v>
      </c>
    </row>
    <row r="59" spans="1:9" x14ac:dyDescent="0.2">
      <c r="G59" t="s">
        <v>19</v>
      </c>
      <c r="H59">
        <f>MIN(H2:H55)</f>
        <v>1.0994123408423115</v>
      </c>
    </row>
    <row r="60" spans="1:9" x14ac:dyDescent="0.2">
      <c r="G60" t="s">
        <v>20</v>
      </c>
      <c r="H60">
        <f>AVERAGE(H2:H55)</f>
        <v>34.669591468513289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robustness_and_resource_require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Cardiff</cp:lastModifiedBy>
  <dcterms:created xsi:type="dcterms:W3CDTF">2024-10-18T08:59:37Z</dcterms:created>
  <dcterms:modified xsi:type="dcterms:W3CDTF">2024-10-18T10:30:33Z</dcterms:modified>
</cp:coreProperties>
</file>