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 Haupt\Documents\SUSTAINABLE FISHERIES\whelks\whelk__mark_and_recapture_2023\mark_and_recapture_analysis\whelk_mark_and_recapture_analysis\data\"/>
    </mc:Choice>
  </mc:AlternateContent>
  <xr:revisionPtr revIDLastSave="0" documentId="13_ncr:9_{55A3C4AA-CDF9-4E45-BF26-FAE0021901BD}" xr6:coauthVersionLast="47" xr6:coauthVersionMax="47" xr10:uidLastSave="{00000000-0000-0000-0000-000000000000}"/>
  <bookViews>
    <workbookView xWindow="-120" yWindow="-120" windowWidth="19440" windowHeight="11040" xr2:uid="{EC7F9A4F-349E-416D-BFF1-54D97B927559}"/>
  </bookViews>
  <sheets>
    <sheet name="whelk_banding_sites" sheetId="10" r:id="rId1"/>
    <sheet name="string_frm" sheetId="1" r:id="rId2"/>
    <sheet name="sample_section_frm" sheetId="5" r:id="rId3"/>
    <sheet name="pots_frm" sheetId="6" r:id="rId4"/>
    <sheet name="string_frm_template" sheetId="7" r:id="rId5"/>
    <sheet name="sample_sct_frm_template" sheetId="8" r:id="rId6"/>
    <sheet name="pots_frm_template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2" i="6"/>
  <c r="V72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3" i="5"/>
  <c r="A2" i="5"/>
  <c r="B2" i="6"/>
  <c r="L63" i="6"/>
  <c r="L64" i="6"/>
  <c r="L65" i="6"/>
  <c r="L66" i="6"/>
  <c r="L67" i="6"/>
  <c r="L68" i="6"/>
  <c r="L69" i="6"/>
  <c r="L70" i="6"/>
  <c r="L71" i="6"/>
  <c r="L73" i="6"/>
  <c r="L75" i="6"/>
  <c r="L62" i="6"/>
  <c r="M80" i="6"/>
  <c r="M79" i="6"/>
  <c r="M78" i="6"/>
  <c r="M77" i="6"/>
  <c r="V80" i="6" s="1"/>
  <c r="M76" i="6"/>
  <c r="M75" i="6"/>
  <c r="V76" i="6" s="1"/>
  <c r="J81" i="6"/>
  <c r="J80" i="6"/>
  <c r="J79" i="6"/>
  <c r="J77" i="6"/>
  <c r="L77" i="6" s="1"/>
  <c r="J76" i="6"/>
  <c r="L76" i="6" s="1"/>
  <c r="J74" i="6"/>
  <c r="L74" i="6" s="1"/>
  <c r="J72" i="6"/>
  <c r="L72" i="6" s="1"/>
  <c r="V63" i="6"/>
  <c r="V64" i="6"/>
  <c r="V65" i="6"/>
  <c r="V66" i="6"/>
  <c r="V67" i="6"/>
  <c r="V68" i="6"/>
  <c r="V69" i="6"/>
  <c r="V70" i="6"/>
  <c r="V71" i="6"/>
  <c r="V62" i="6"/>
  <c r="Y32" i="6"/>
  <c r="K13" i="6" s="1"/>
  <c r="W76" i="6" l="1"/>
  <c r="X76" i="6" s="1"/>
  <c r="W80" i="6"/>
  <c r="X80" i="6" s="1"/>
  <c r="W71" i="6"/>
  <c r="K12" i="6"/>
  <c r="K21" i="6"/>
  <c r="K20" i="6"/>
  <c r="K19" i="6"/>
  <c r="K18" i="6"/>
  <c r="K31" i="6"/>
  <c r="K17" i="6"/>
  <c r="K16" i="6"/>
  <c r="K15" i="6"/>
  <c r="K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tc={05D384CE-E279-46EC-98FC-41056F19C2CC}</author>
  </authors>
  <commentList>
    <comment ref="A1" authorId="0" shapeId="0" xr:uid="{05D384CE-E279-46EC-98FC-41056F19C2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Concatenation of: Deployment id - string id, section ID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tc={3D19767A-DA51-4E20-8F43-D6D4B0C1917E}</author>
  </authors>
  <commentList>
    <comment ref="A1" authorId="0" shapeId="0" xr:uid="{3D19767A-DA51-4E20-8F43-D6D4B0C191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Concatenation of: Deployment id - string id, section ID
</t>
      </text>
    </comment>
  </commentList>
</comments>
</file>

<file path=xl/sharedStrings.xml><?xml version="1.0" encoding="utf-8"?>
<sst xmlns="http://schemas.openxmlformats.org/spreadsheetml/2006/main" count="1003" uniqueCount="237">
  <si>
    <t>pkey_deploy_id</t>
  </si>
  <si>
    <t>deploy_mark_recapture</t>
  </si>
  <si>
    <t>date</t>
  </si>
  <si>
    <t>time out</t>
  </si>
  <si>
    <t>time_in</t>
  </si>
  <si>
    <t>soak_time</t>
  </si>
  <si>
    <t>location_name</t>
  </si>
  <si>
    <t>depth_m</t>
  </si>
  <si>
    <t>start_lat_dm</t>
  </si>
  <si>
    <t>start_long_dm</t>
  </si>
  <si>
    <t>end_lat_dm</t>
  </si>
  <si>
    <t>end_long_dm</t>
  </si>
  <si>
    <t>length_of_string</t>
  </si>
  <si>
    <t>bait_type</t>
  </si>
  <si>
    <t>string_number</t>
  </si>
  <si>
    <t>number_of_sections_in_string</t>
  </si>
  <si>
    <t>number_of_baited_pots_on_string</t>
  </si>
  <si>
    <t>number_of_unbaited_pots_between sections</t>
  </si>
  <si>
    <t>distance_between_pots</t>
  </si>
  <si>
    <t>length of snoods</t>
  </si>
  <si>
    <t>data_logger_id</t>
  </si>
  <si>
    <t>direction</t>
  </si>
  <si>
    <t>d</t>
  </si>
  <si>
    <t>West end inner gully near Margate Hook</t>
  </si>
  <si>
    <t>6-10.3</t>
  </si>
  <si>
    <t>51d24.325</t>
  </si>
  <si>
    <t>01d11.910</t>
  </si>
  <si>
    <t>51d24.237</t>
  </si>
  <si>
    <t>crab, smooth hound</t>
  </si>
  <si>
    <t>South-North</t>
  </si>
  <si>
    <t>m</t>
  </si>
  <si>
    <t>01d11.942</t>
  </si>
  <si>
    <t>rm</t>
  </si>
  <si>
    <t>C11831</t>
  </si>
  <si>
    <t>Studhill</t>
  </si>
  <si>
    <t>51d23.54</t>
  </si>
  <si>
    <t>01d05.249</t>
  </si>
  <si>
    <t>51d23.631</t>
  </si>
  <si>
    <t>01d05.449</t>
  </si>
  <si>
    <t>C11830</t>
  </si>
  <si>
    <t>pk_opcode</t>
  </si>
  <si>
    <t>fkey_deploy_id</t>
  </si>
  <si>
    <t>fk_sample_id</t>
  </si>
  <si>
    <t>001</t>
  </si>
  <si>
    <t>51d.24.326</t>
  </si>
  <si>
    <t>51d24.299</t>
  </si>
  <si>
    <t>01d11.920</t>
  </si>
  <si>
    <t>a</t>
  </si>
  <si>
    <t>51d24.280</t>
  </si>
  <si>
    <t>01d11.923</t>
  </si>
  <si>
    <t>b</t>
  </si>
  <si>
    <t>51d23.458</t>
  </si>
  <si>
    <t>01d05.439</t>
  </si>
  <si>
    <t>51d23.576</t>
  </si>
  <si>
    <t>01d05.383</t>
  </si>
  <si>
    <t>pkey_deploy_pot_id</t>
  </si>
  <si>
    <t>fkey_opcode</t>
  </si>
  <si>
    <t>KEIFCA_tag_id</t>
  </si>
  <si>
    <t>data_file_name</t>
  </si>
  <si>
    <t>pot_type</t>
  </si>
  <si>
    <t>no_escape_holes</t>
  </si>
  <si>
    <t>bait_percent_left</t>
  </si>
  <si>
    <t>captured_unbanded_whelks</t>
  </si>
  <si>
    <t>captured_unbanded_weight_g</t>
  </si>
  <si>
    <t>no_MARKED</t>
  </si>
  <si>
    <t>recap_bluebands</t>
  </si>
  <si>
    <t>recap_yellow</t>
  </si>
  <si>
    <t>recap_large_red</t>
  </si>
  <si>
    <t>recap_medium_red</t>
  </si>
  <si>
    <t>recap_small_red</t>
  </si>
  <si>
    <t>recap_green</t>
  </si>
  <si>
    <t>Photos_taken</t>
  </si>
  <si>
    <t>Total recaptures</t>
  </si>
  <si>
    <t>deploy_retreive, pkey_string_id, pkey_section_id, KEIFCA_tag_id</t>
  </si>
  <si>
    <t>e.g. a/b</t>
  </si>
  <si>
    <t>e.g. KEIFCA 22 045 000</t>
  </si>
  <si>
    <t>e.g. na/C11831</t>
  </si>
  <si>
    <t>link to file path</t>
  </si>
  <si>
    <t>mustang/ laydown</t>
  </si>
  <si>
    <t>e.g. 0/10</t>
  </si>
  <si>
    <t>100/50/0</t>
  </si>
  <si>
    <t>e.g. 10</t>
  </si>
  <si>
    <t>e.g. 200</t>
  </si>
  <si>
    <t>e.g. blue</t>
  </si>
  <si>
    <t>e.g. 5</t>
  </si>
  <si>
    <t>e.g. 2</t>
  </si>
  <si>
    <t>e.g. 3</t>
  </si>
  <si>
    <t>e.g. 4</t>
  </si>
  <si>
    <t>y/n</t>
  </si>
  <si>
    <t>mustang</t>
  </si>
  <si>
    <t>meshed bottom holes with 10 escape holes sides</t>
  </si>
  <si>
    <t>na</t>
  </si>
  <si>
    <t>n</t>
  </si>
  <si>
    <t>002</t>
  </si>
  <si>
    <t>1a-1</t>
  </si>
  <si>
    <t>003</t>
  </si>
  <si>
    <t>004</t>
  </si>
  <si>
    <t>005</t>
  </si>
  <si>
    <t>006</t>
  </si>
  <si>
    <t>1b-1</t>
  </si>
  <si>
    <t>007</t>
  </si>
  <si>
    <t>008</t>
  </si>
  <si>
    <t>009</t>
  </si>
  <si>
    <t>010</t>
  </si>
  <si>
    <t>1a-2</t>
  </si>
  <si>
    <t>C:\Users\Phillip Haupt\Documents\SUSTAINABLE FISHERIES\whelks\whelk banding 2023\20230613\DCIM\100OLYMP</t>
  </si>
  <si>
    <t>blue</t>
  </si>
  <si>
    <t>red</t>
  </si>
  <si>
    <t>y</t>
  </si>
  <si>
    <t>1b-2</t>
  </si>
  <si>
    <t>1a-3</t>
  </si>
  <si>
    <t>1b-3</t>
  </si>
  <si>
    <t>estimate the first day's weight</t>
  </si>
  <si>
    <t>011</t>
  </si>
  <si>
    <t>2a-4</t>
  </si>
  <si>
    <t>roped</t>
  </si>
  <si>
    <t>ave weight</t>
  </si>
  <si>
    <t>012</t>
  </si>
  <si>
    <t>013</t>
  </si>
  <si>
    <t>014</t>
  </si>
  <si>
    <t>015</t>
  </si>
  <si>
    <t>016</t>
  </si>
  <si>
    <t>2b-4</t>
  </si>
  <si>
    <t>017</t>
  </si>
  <si>
    <t>018</t>
  </si>
  <si>
    <t>019</t>
  </si>
  <si>
    <t>020</t>
  </si>
  <si>
    <t>021</t>
  </si>
  <si>
    <t>2a-5</t>
  </si>
  <si>
    <t>022</t>
  </si>
  <si>
    <t>023</t>
  </si>
  <si>
    <t>024</t>
  </si>
  <si>
    <t>025</t>
  </si>
  <si>
    <t>026</t>
  </si>
  <si>
    <t>2b-5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</si>
  <si>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</si>
  <si>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</si>
  <si>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</si>
  <si>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</si>
  <si>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</si>
  <si>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</si>
  <si>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</si>
  <si>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</si>
  <si>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</si>
  <si>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</si>
  <si>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</si>
  <si>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</si>
  <si>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</si>
  <si>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</si>
  <si>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</si>
  <si>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1a-7</t>
  </si>
  <si>
    <t>green</t>
  </si>
  <si>
    <t>042</t>
  </si>
  <si>
    <t>043</t>
  </si>
  <si>
    <t>044</t>
  </si>
  <si>
    <t>045</t>
  </si>
  <si>
    <t>046</t>
  </si>
  <si>
    <t>1b-7</t>
  </si>
  <si>
    <t>047</t>
  </si>
  <si>
    <t>048</t>
  </si>
  <si>
    <t>049</t>
  </si>
  <si>
    <t>recap ratio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</si>
  <si>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</si>
  <si>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</si>
  <si>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</si>
  <si>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</si>
  <si>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</si>
  <si>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</si>
  <si>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</si>
  <si>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</si>
  <si>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</si>
  <si>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</si>
  <si>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</si>
  <si>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</si>
  <si>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</si>
  <si>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</si>
  <si>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</si>
  <si>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black</t>
  </si>
  <si>
    <t>painted green</t>
  </si>
  <si>
    <t>68.67 mm</t>
  </si>
  <si>
    <t>grab sample taken</t>
  </si>
  <si>
    <t>065</t>
  </si>
  <si>
    <t>066</t>
  </si>
  <si>
    <t>067</t>
  </si>
  <si>
    <t>068</t>
  </si>
  <si>
    <t>069</t>
  </si>
  <si>
    <t>070</t>
  </si>
  <si>
    <t>time</t>
  </si>
  <si>
    <t>date_deploy</t>
  </si>
  <si>
    <t>time_deploy</t>
  </si>
  <si>
    <t>pkey_pot_id</t>
  </si>
  <si>
    <t>capt_unbanded_whelks</t>
  </si>
  <si>
    <t>capt_unbanded_weight_g</t>
  </si>
  <si>
    <t>COLOUR</t>
  </si>
  <si>
    <t>small_bands</t>
  </si>
  <si>
    <t>recap_weigh_blue</t>
  </si>
  <si>
    <t>recap_weigh_yellow</t>
  </si>
  <si>
    <t>recap_weigh_l_red</t>
  </si>
  <si>
    <t>recap_weigh_s_red</t>
  </si>
  <si>
    <t>recap_weigh_green</t>
  </si>
  <si>
    <t>number_of_photos</t>
  </si>
  <si>
    <t>deploy (d)/ mark (m)/  recapture ('r)</t>
  </si>
  <si>
    <t>e.g. 100</t>
  </si>
  <si>
    <t>e.g. 50</t>
  </si>
  <si>
    <t>e.g. 80</t>
  </si>
  <si>
    <t>e.g. 40</t>
  </si>
  <si>
    <t>pkey_opcode</t>
  </si>
  <si>
    <t>1a-8</t>
  </si>
  <si>
    <t>1b-8</t>
  </si>
  <si>
    <t>2a-9</t>
  </si>
  <si>
    <t>2b-9</t>
  </si>
  <si>
    <t>1a-6</t>
  </si>
  <si>
    <t>1b-6</t>
  </si>
  <si>
    <t>mark_colour_used_on_day_large_25x13</t>
  </si>
  <si>
    <t>mark_colour_used_on_day_medium_20x10</t>
  </si>
  <si>
    <t>mark_colour_used_on_day_medium_10x6</t>
  </si>
  <si>
    <t>5 pots had been added to make it the same sample size as West Hook Margate</t>
  </si>
  <si>
    <t>sum_recaptures</t>
  </si>
  <si>
    <t>prop_recaptures</t>
  </si>
  <si>
    <t>sum_recps</t>
  </si>
  <si>
    <t>total_whelks_Caught</t>
  </si>
  <si>
    <t>black_medium</t>
  </si>
  <si>
    <t>sites</t>
  </si>
  <si>
    <t>Margate Hook</t>
  </si>
  <si>
    <r>
      <t>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24.325</t>
    </r>
  </si>
  <si>
    <t>51°23.54</t>
  </si>
  <si>
    <t>01°11.910</t>
  </si>
  <si>
    <t>01°05.249</t>
  </si>
  <si>
    <t>51°24.237</t>
  </si>
  <si>
    <t>51°23.631</t>
  </si>
  <si>
    <t>01°05.449</t>
  </si>
  <si>
    <t>start</t>
  </si>
  <si>
    <t>end</t>
  </si>
  <si>
    <t>long_dm</t>
  </si>
  <si>
    <t>lat_dm</t>
  </si>
  <si>
    <t>type</t>
  </si>
  <si>
    <t>01°11.942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</si>
</sst>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9692F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" fontId="0" fillId="0" borderId="1" xfId="0" quotePrefix="1" applyNumberFormat="1" applyBorder="1"/>
    <xf numFmtId="1" fontId="0" fillId="2" borderId="1" xfId="0" applyNumberFormat="1" applyFill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2" borderId="4" xfId="0" applyFill="1" applyBorder="1" applyAlignment="1">
      <alignment wrapText="1"/>
    </xf>
    <xf numFmtId="2" fontId="0" fillId="0" borderId="1" xfId="0" applyNumberFormat="1" applyBorder="1"/>
    <xf numFmtId="0" fontId="0" fillId="0" borderId="2" xfId="0" applyBorder="1"/>
    <xf numFmtId="20" fontId="0" fillId="0" borderId="0" xfId="0" applyNumberFormat="1"/>
    <xf numFmtId="1" fontId="0" fillId="2" borderId="4" xfId="0" applyNumberFormat="1" applyFill="1" applyBorder="1"/>
    <xf numFmtId="0" fontId="0" fillId="0" borderId="5" xfId="0" applyBorder="1"/>
    <xf numFmtId="0" fontId="5" fillId="7" borderId="1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11" xfId="0" applyFill="1" applyBorder="1"/>
    <xf numFmtId="0" fontId="0" fillId="2" borderId="1" xfId="0" quotePrefix="1" applyFill="1" applyBorder="1"/>
    <xf numFmtId="0" fontId="0" fillId="0" borderId="12" xfId="0" applyBorder="1"/>
    <xf numFmtId="0" fontId="6" fillId="0" borderId="3" xfId="0" applyFont="1" applyBorder="1"/>
    <xf numFmtId="0" fontId="0" fillId="0" borderId="5" xfId="0" quotePrefix="1" applyBorder="1"/>
    <xf numFmtId="0" fontId="0" fillId="0" borderId="13" xfId="0" quotePrefix="1" applyBorder="1"/>
    <xf numFmtId="0" fontId="0" fillId="0" borderId="14" xfId="0" applyBorder="1"/>
    <xf numFmtId="0" fontId="0" fillId="0" borderId="15" xfId="0" applyBorder="1"/>
    <xf numFmtId="1" fontId="0" fillId="0" borderId="1" xfId="0" applyNumberFormat="1" applyBorder="1"/>
    <xf numFmtId="1" fontId="0" fillId="0" borderId="0" xfId="0" applyNumberFormat="1"/>
    <xf numFmtId="0" fontId="2" fillId="8" borderId="1" xfId="0" applyFont="1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692F"/>
      <color rgb="FFFF8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Haupt" id="{A8860410-CEF8-497B-B4B2-C9E7B326365F}" userId="S::philip.haupt@kentandessex-ifca.gov.uk::3fdaaa42-ae2c-457e-b9a5-39d73afd02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12T14:38:39.75" personId="{A8860410-CEF8-497B-B4B2-C9E7B326365F}" id="{05D384CE-E279-46EC-98FC-41056F19C2CC}">
    <text xml:space="preserve">Concatenation of: Deployment id - string id, section ID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6-12T14:38:39.75" personId="{A8860410-CEF8-497B-B4B2-C9E7B326365F}" id="{3D19767A-DA51-4E20-8F43-D6D4B0C1917E}">
    <text xml:space="preserve">Concatenation of: Deployment id - string id, section ID
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A028-A8AC-4660-8F47-EE16995F8231}">
  <dimension ref="A1:D5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222</v>
      </c>
      <c r="B1" t="s">
        <v>235</v>
      </c>
      <c r="C1" t="s">
        <v>234</v>
      </c>
      <c r="D1" s="2" t="s">
        <v>233</v>
      </c>
    </row>
    <row r="2" spans="1:4" x14ac:dyDescent="0.25">
      <c r="A2" t="s">
        <v>223</v>
      </c>
      <c r="B2" s="2" t="s">
        <v>231</v>
      </c>
      <c r="C2" s="3" t="s">
        <v>224</v>
      </c>
      <c r="D2" s="3" t="s">
        <v>226</v>
      </c>
    </row>
    <row r="3" spans="1:4" x14ac:dyDescent="0.25">
      <c r="A3" t="s">
        <v>223</v>
      </c>
      <c r="B3" s="44" t="s">
        <v>232</v>
      </c>
      <c r="C3" s="3" t="s">
        <v>228</v>
      </c>
      <c r="D3" s="3" t="s">
        <v>236</v>
      </c>
    </row>
    <row r="4" spans="1:4" x14ac:dyDescent="0.25">
      <c r="A4" t="s">
        <v>34</v>
      </c>
      <c r="B4" s="2" t="s">
        <v>231</v>
      </c>
      <c r="C4" s="3" t="s">
        <v>225</v>
      </c>
      <c r="D4" s="3" t="s">
        <v>227</v>
      </c>
    </row>
    <row r="5" spans="1:4" x14ac:dyDescent="0.25">
      <c r="A5" t="s">
        <v>34</v>
      </c>
      <c r="B5" s="44" t="s">
        <v>232</v>
      </c>
      <c r="C5" s="3" t="s">
        <v>229</v>
      </c>
      <c r="D5" s="3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A92F-E50C-4897-B4BE-B07C42665A76}">
  <sheetPr>
    <pageSetUpPr fitToPage="1"/>
  </sheetPr>
  <dimension ref="A1:AA32"/>
  <sheetViews>
    <sheetView workbookViewId="0">
      <selection activeCell="M2" sqref="M2"/>
    </sheetView>
  </sheetViews>
  <sheetFormatPr defaultRowHeight="15" x14ac:dyDescent="0.25"/>
  <cols>
    <col min="1" max="1" width="8.5703125" bestFit="1" customWidth="1"/>
    <col min="2" max="2" width="15.28515625" customWidth="1"/>
    <col min="3" max="3" width="10.7109375" bestFit="1" customWidth="1"/>
    <col min="4" max="4" width="7.140625" bestFit="1" customWidth="1"/>
    <col min="5" max="5" width="8.42578125" customWidth="1"/>
    <col min="6" max="6" width="7.85546875" bestFit="1" customWidth="1"/>
    <col min="7" max="7" width="15.85546875" bestFit="1" customWidth="1"/>
    <col min="8" max="8" width="37.42578125" bestFit="1" customWidth="1"/>
    <col min="9" max="9" width="8.140625" customWidth="1"/>
    <col min="10" max="10" width="13.140625" customWidth="1"/>
    <col min="11" max="11" width="13.5703125" customWidth="1"/>
    <col min="12" max="12" width="13" customWidth="1"/>
    <col min="13" max="13" width="10.85546875" customWidth="1"/>
    <col min="14" max="14" width="9" bestFit="1" customWidth="1"/>
    <col min="15" max="15" width="18.85546875" bestFit="1" customWidth="1"/>
    <col min="16" max="16" width="8" bestFit="1" customWidth="1"/>
    <col min="17" max="17" width="14.85546875" bestFit="1" customWidth="1"/>
    <col min="18" max="18" width="16.5703125" bestFit="1" customWidth="1"/>
    <col min="19" max="19" width="22" bestFit="1" customWidth="1"/>
    <col min="20" max="20" width="11.7109375" bestFit="1" customWidth="1"/>
    <col min="23" max="23" width="12" bestFit="1" customWidth="1"/>
  </cols>
  <sheetData>
    <row r="1" spans="1:27" s="1" customFormat="1" ht="35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213</v>
      </c>
      <c r="Y1" s="1" t="s">
        <v>214</v>
      </c>
      <c r="Z1" s="1" t="s">
        <v>215</v>
      </c>
    </row>
    <row r="2" spans="1:27" x14ac:dyDescent="0.25">
      <c r="A2" s="41">
        <v>1</v>
      </c>
      <c r="B2" s="7" t="s">
        <v>22</v>
      </c>
      <c r="C2" s="4">
        <v>45089</v>
      </c>
      <c r="D2" s="5">
        <v>0.5</v>
      </c>
      <c r="E2" s="5">
        <v>0.54166666666666663</v>
      </c>
      <c r="F2" s="5"/>
      <c r="G2" s="41">
        <v>0</v>
      </c>
      <c r="H2" s="3" t="s">
        <v>23</v>
      </c>
      <c r="I2" s="16" t="s">
        <v>24</v>
      </c>
      <c r="J2" s="3" t="s">
        <v>25</v>
      </c>
      <c r="K2" s="3" t="s">
        <v>26</v>
      </c>
      <c r="L2" s="3" t="s">
        <v>27</v>
      </c>
      <c r="M2" s="3" t="s">
        <v>31</v>
      </c>
      <c r="N2" s="3">
        <v>177.8</v>
      </c>
      <c r="O2" s="3" t="s">
        <v>28</v>
      </c>
      <c r="P2" s="3">
        <v>1</v>
      </c>
      <c r="Q2" s="3">
        <v>2</v>
      </c>
      <c r="R2" s="3">
        <v>10</v>
      </c>
      <c r="S2" s="3">
        <v>4</v>
      </c>
      <c r="T2" s="3">
        <v>12.801600000000001</v>
      </c>
      <c r="U2" s="3"/>
      <c r="V2" s="26"/>
      <c r="W2" s="3" t="s">
        <v>29</v>
      </c>
      <c r="X2" t="s">
        <v>91</v>
      </c>
      <c r="Y2" t="s">
        <v>91</v>
      </c>
      <c r="Z2" t="s">
        <v>91</v>
      </c>
    </row>
    <row r="3" spans="1:27" x14ac:dyDescent="0.25">
      <c r="A3" s="41">
        <v>2</v>
      </c>
      <c r="B3" s="3" t="s">
        <v>30</v>
      </c>
      <c r="C3" s="4">
        <v>45090</v>
      </c>
      <c r="D3" s="5">
        <v>0.30555555555555552</v>
      </c>
      <c r="E3" s="5"/>
      <c r="F3" s="5"/>
      <c r="G3" s="41">
        <v>17</v>
      </c>
      <c r="H3" s="3" t="s">
        <v>23</v>
      </c>
      <c r="I3" s="16" t="s">
        <v>24</v>
      </c>
      <c r="J3" s="3" t="s">
        <v>25</v>
      </c>
      <c r="K3" s="3" t="s">
        <v>26</v>
      </c>
      <c r="L3" s="3" t="s">
        <v>27</v>
      </c>
      <c r="M3" s="3" t="s">
        <v>31</v>
      </c>
      <c r="N3" s="3">
        <v>177.8</v>
      </c>
      <c r="O3" s="3" t="s">
        <v>28</v>
      </c>
      <c r="P3" s="3">
        <v>1</v>
      </c>
      <c r="Q3" s="3">
        <v>2</v>
      </c>
      <c r="R3" s="3">
        <v>10</v>
      </c>
      <c r="S3" s="3">
        <v>4</v>
      </c>
      <c r="T3" s="3">
        <v>12.801600000000001</v>
      </c>
      <c r="U3" s="3"/>
      <c r="V3" s="26"/>
      <c r="W3" s="3" t="s">
        <v>29</v>
      </c>
      <c r="X3" t="s">
        <v>106</v>
      </c>
      <c r="Y3" t="s">
        <v>91</v>
      </c>
      <c r="Z3" t="s">
        <v>91</v>
      </c>
    </row>
    <row r="4" spans="1:27" x14ac:dyDescent="0.25">
      <c r="A4" s="41">
        <v>3</v>
      </c>
      <c r="B4" s="3" t="s">
        <v>30</v>
      </c>
      <c r="C4" s="4">
        <v>45091</v>
      </c>
      <c r="D4" s="5">
        <v>0.35416666666666669</v>
      </c>
      <c r="F4" s="5"/>
      <c r="G4" s="41">
        <v>24</v>
      </c>
      <c r="H4" s="3" t="s">
        <v>23</v>
      </c>
      <c r="I4" s="16" t="s">
        <v>24</v>
      </c>
      <c r="J4" s="3" t="s">
        <v>25</v>
      </c>
      <c r="K4" s="3" t="s">
        <v>26</v>
      </c>
      <c r="L4" s="3" t="s">
        <v>27</v>
      </c>
      <c r="M4" s="3" t="s">
        <v>31</v>
      </c>
      <c r="N4" s="3">
        <v>177.8</v>
      </c>
      <c r="O4" s="3" t="s">
        <v>28</v>
      </c>
      <c r="P4" s="3">
        <v>1</v>
      </c>
      <c r="Q4" s="3">
        <v>2</v>
      </c>
      <c r="R4" s="3">
        <v>10</v>
      </c>
      <c r="S4" s="3">
        <v>4</v>
      </c>
      <c r="T4" s="3">
        <v>12.801600000000001</v>
      </c>
      <c r="U4" s="3"/>
      <c r="V4" s="26" t="s">
        <v>33</v>
      </c>
      <c r="W4" s="3" t="s">
        <v>29</v>
      </c>
      <c r="X4" t="s">
        <v>106</v>
      </c>
      <c r="Y4" t="s">
        <v>91</v>
      </c>
      <c r="Z4" t="s">
        <v>107</v>
      </c>
    </row>
    <row r="5" spans="1:27" x14ac:dyDescent="0.25">
      <c r="A5" s="41">
        <v>4</v>
      </c>
      <c r="B5" s="3" t="s">
        <v>22</v>
      </c>
      <c r="C5" s="4">
        <v>45104</v>
      </c>
      <c r="D5" s="5">
        <v>0.34236111111111112</v>
      </c>
      <c r="E5" s="5"/>
      <c r="F5" s="5"/>
      <c r="G5" s="41">
        <v>0</v>
      </c>
      <c r="H5" s="3" t="s">
        <v>34</v>
      </c>
      <c r="I5" s="3">
        <v>7.4</v>
      </c>
      <c r="J5" s="3" t="s">
        <v>35</v>
      </c>
      <c r="K5" s="3" t="s">
        <v>36</v>
      </c>
      <c r="L5" s="3" t="s">
        <v>37</v>
      </c>
      <c r="M5" s="3" t="s">
        <v>38</v>
      </c>
      <c r="N5" s="3">
        <v>177.8</v>
      </c>
      <c r="O5" s="3" t="s">
        <v>28</v>
      </c>
      <c r="P5" s="3">
        <v>2</v>
      </c>
      <c r="Q5" s="3">
        <v>2</v>
      </c>
      <c r="R5" s="3">
        <v>6</v>
      </c>
      <c r="S5" s="3">
        <v>3</v>
      </c>
      <c r="T5" s="3">
        <v>12.801600000000001</v>
      </c>
      <c r="U5" s="3"/>
      <c r="V5" s="26" t="s">
        <v>39</v>
      </c>
      <c r="W5" s="3" t="s">
        <v>29</v>
      </c>
      <c r="X5" t="s">
        <v>91</v>
      </c>
      <c r="Y5" t="s">
        <v>91</v>
      </c>
      <c r="Z5" t="s">
        <v>91</v>
      </c>
    </row>
    <row r="6" spans="1:27" x14ac:dyDescent="0.25">
      <c r="A6" s="41">
        <v>5</v>
      </c>
      <c r="B6" s="3" t="s">
        <v>30</v>
      </c>
      <c r="C6" s="4">
        <v>45105</v>
      </c>
      <c r="D6" s="5">
        <v>0.39930555555555558</v>
      </c>
      <c r="E6" s="5">
        <v>0.44444444444444442</v>
      </c>
      <c r="F6" s="5"/>
      <c r="G6" s="41">
        <v>25</v>
      </c>
      <c r="H6" s="3" t="s">
        <v>34</v>
      </c>
      <c r="I6" s="3">
        <v>7.4</v>
      </c>
      <c r="J6" s="3" t="s">
        <v>35</v>
      </c>
      <c r="K6" s="3" t="s">
        <v>36</v>
      </c>
      <c r="L6" s="3" t="s">
        <v>37</v>
      </c>
      <c r="M6" s="3" t="s">
        <v>38</v>
      </c>
      <c r="N6" s="3">
        <v>177.8</v>
      </c>
      <c r="O6" s="3" t="s">
        <v>28</v>
      </c>
      <c r="P6" s="3">
        <v>2</v>
      </c>
      <c r="Q6" s="3">
        <v>2</v>
      </c>
      <c r="R6" s="3">
        <v>6</v>
      </c>
      <c r="S6" s="3">
        <v>3</v>
      </c>
      <c r="T6" s="3">
        <v>12.801600000000001</v>
      </c>
      <c r="U6" s="3"/>
      <c r="V6" s="26" t="s">
        <v>39</v>
      </c>
      <c r="W6" s="3" t="s">
        <v>29</v>
      </c>
      <c r="X6" t="s">
        <v>91</v>
      </c>
      <c r="Y6" t="s">
        <v>107</v>
      </c>
      <c r="Z6" t="s">
        <v>91</v>
      </c>
    </row>
    <row r="7" spans="1:27" x14ac:dyDescent="0.25">
      <c r="A7" s="41">
        <v>6</v>
      </c>
      <c r="B7" s="23" t="s">
        <v>22</v>
      </c>
      <c r="C7" s="4">
        <v>45105</v>
      </c>
      <c r="D7" s="5">
        <v>0.39930555555555558</v>
      </c>
      <c r="E7" s="5">
        <v>0.39583333333333331</v>
      </c>
      <c r="F7" s="24">
        <v>0.4375</v>
      </c>
      <c r="G7" s="42">
        <v>0</v>
      </c>
      <c r="H7" s="3" t="s">
        <v>23</v>
      </c>
      <c r="I7" s="16" t="s">
        <v>24</v>
      </c>
      <c r="J7" s="3" t="s">
        <v>25</v>
      </c>
      <c r="K7" s="3" t="s">
        <v>26</v>
      </c>
      <c r="L7" s="3" t="s">
        <v>27</v>
      </c>
      <c r="M7" s="3" t="s">
        <v>31</v>
      </c>
      <c r="N7" s="3">
        <v>177.8</v>
      </c>
      <c r="O7" s="3" t="s">
        <v>28</v>
      </c>
      <c r="P7" s="3">
        <v>1</v>
      </c>
      <c r="Q7" s="3">
        <v>2</v>
      </c>
      <c r="R7" s="3">
        <v>10</v>
      </c>
      <c r="S7" s="3">
        <v>4</v>
      </c>
      <c r="T7" s="3">
        <v>12.801600000000001</v>
      </c>
      <c r="U7" s="3"/>
      <c r="V7" s="26" t="s">
        <v>33</v>
      </c>
      <c r="W7" s="3" t="s">
        <v>29</v>
      </c>
      <c r="X7" t="s">
        <v>91</v>
      </c>
      <c r="Y7" t="s">
        <v>91</v>
      </c>
      <c r="Z7" t="s">
        <v>91</v>
      </c>
    </row>
    <row r="8" spans="1:27" x14ac:dyDescent="0.25">
      <c r="A8" s="41">
        <v>7</v>
      </c>
      <c r="B8" s="3" t="s">
        <v>32</v>
      </c>
      <c r="C8" s="4">
        <v>45106</v>
      </c>
      <c r="D8" s="5">
        <v>0.30694444444444441</v>
      </c>
      <c r="E8" s="5">
        <v>0.34722222222222227</v>
      </c>
      <c r="F8" s="5"/>
      <c r="G8" s="41">
        <v>22</v>
      </c>
      <c r="H8" s="3" t="s">
        <v>23</v>
      </c>
      <c r="I8" s="16" t="s">
        <v>24</v>
      </c>
      <c r="J8" s="3" t="s">
        <v>25</v>
      </c>
      <c r="K8" s="3" t="s">
        <v>26</v>
      </c>
      <c r="L8" s="3" t="s">
        <v>27</v>
      </c>
      <c r="M8" s="3" t="s">
        <v>31</v>
      </c>
      <c r="N8" s="3">
        <v>177.8</v>
      </c>
      <c r="O8" s="3" t="s">
        <v>28</v>
      </c>
      <c r="P8" s="3">
        <v>1</v>
      </c>
      <c r="Q8" s="3">
        <v>2</v>
      </c>
      <c r="R8" s="3">
        <v>10</v>
      </c>
      <c r="S8" s="3">
        <v>4</v>
      </c>
      <c r="T8" s="3">
        <v>12.801600000000001</v>
      </c>
      <c r="U8" s="3"/>
      <c r="V8" s="26" t="s">
        <v>33</v>
      </c>
      <c r="W8" s="3" t="s">
        <v>29</v>
      </c>
      <c r="X8" t="s">
        <v>91</v>
      </c>
      <c r="Y8" t="s">
        <v>151</v>
      </c>
      <c r="Z8" t="s">
        <v>91</v>
      </c>
    </row>
    <row r="9" spans="1:27" x14ac:dyDescent="0.25">
      <c r="A9" s="41">
        <v>8</v>
      </c>
      <c r="B9" s="3" t="s">
        <v>32</v>
      </c>
      <c r="C9" s="4">
        <v>45147</v>
      </c>
      <c r="D9" s="5">
        <v>0.49861111111111112</v>
      </c>
      <c r="E9" s="5"/>
      <c r="F9" s="5"/>
      <c r="G9" s="41">
        <v>15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31</v>
      </c>
      <c r="N9" s="3">
        <v>177.8</v>
      </c>
      <c r="O9" s="3" t="s">
        <v>28</v>
      </c>
      <c r="P9" s="3">
        <v>1</v>
      </c>
      <c r="Q9" s="3">
        <v>2</v>
      </c>
      <c r="R9" s="3">
        <v>10</v>
      </c>
      <c r="S9" s="3">
        <v>4</v>
      </c>
      <c r="T9" s="3">
        <v>12.801600000000001</v>
      </c>
      <c r="U9" s="3"/>
      <c r="V9" s="26" t="s">
        <v>33</v>
      </c>
      <c r="W9" s="3" t="s">
        <v>29</v>
      </c>
      <c r="X9" t="s">
        <v>91</v>
      </c>
      <c r="Y9" t="s">
        <v>151</v>
      </c>
      <c r="Z9" t="s">
        <v>91</v>
      </c>
    </row>
    <row r="10" spans="1:27" x14ac:dyDescent="0.25">
      <c r="A10" s="41">
        <v>9</v>
      </c>
      <c r="B10" s="3" t="s">
        <v>32</v>
      </c>
      <c r="C10" s="4">
        <v>45154</v>
      </c>
      <c r="D10" s="5">
        <v>0.47916666666666669</v>
      </c>
      <c r="E10" s="5"/>
      <c r="F10" s="5"/>
      <c r="G10" s="41">
        <v>24</v>
      </c>
      <c r="H10" s="3" t="s">
        <v>34</v>
      </c>
      <c r="I10" s="3">
        <v>7.4</v>
      </c>
      <c r="J10" s="3" t="s">
        <v>35</v>
      </c>
      <c r="K10" s="3" t="s">
        <v>36</v>
      </c>
      <c r="L10" s="3" t="s">
        <v>37</v>
      </c>
      <c r="M10" s="3" t="s">
        <v>38</v>
      </c>
      <c r="N10" s="3">
        <v>177.8</v>
      </c>
      <c r="O10" s="3" t="s">
        <v>28</v>
      </c>
      <c r="P10" s="3">
        <v>2</v>
      </c>
      <c r="Q10" s="3">
        <v>2</v>
      </c>
      <c r="R10" s="3">
        <v>10</v>
      </c>
      <c r="S10" s="3">
        <v>4</v>
      </c>
      <c r="T10" s="3">
        <v>12.801600000000001</v>
      </c>
      <c r="U10" s="3"/>
      <c r="V10" s="3" t="s">
        <v>39</v>
      </c>
      <c r="W10" s="3" t="s">
        <v>29</v>
      </c>
      <c r="X10" t="s">
        <v>91</v>
      </c>
      <c r="Y10" t="s">
        <v>177</v>
      </c>
      <c r="Z10" t="s">
        <v>91</v>
      </c>
      <c r="AA10" t="s">
        <v>216</v>
      </c>
    </row>
    <row r="11" spans="1:27" x14ac:dyDescent="0.25">
      <c r="A11" s="3"/>
      <c r="B11" s="3"/>
      <c r="C11" s="3"/>
      <c r="D11" s="3"/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7" x14ac:dyDescent="0.25">
      <c r="A12" s="3"/>
      <c r="B12" s="3"/>
      <c r="C12" s="3"/>
      <c r="D12" s="3"/>
      <c r="E12" s="5"/>
      <c r="F12" s="5"/>
      <c r="G12" s="2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/>
      <c r="B27" s="3"/>
      <c r="C27" s="3"/>
      <c r="D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x14ac:dyDescent="0.25">
      <c r="A28" s="3"/>
      <c r="B28" s="3"/>
      <c r="C28" s="3"/>
      <c r="D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x14ac:dyDescent="0.25">
      <c r="A29" s="3"/>
      <c r="B29" s="3"/>
      <c r="C29" s="3"/>
      <c r="D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x14ac:dyDescent="0.25">
      <c r="A30" s="3"/>
      <c r="B30" s="3"/>
      <c r="C30" s="3"/>
      <c r="D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x14ac:dyDescent="0.25">
      <c r="A31" s="3"/>
      <c r="B31" s="3"/>
      <c r="C31" s="3"/>
      <c r="D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3" x14ac:dyDescent="0.25">
      <c r="A32" s="3"/>
      <c r="B32" s="3"/>
      <c r="C32" s="3"/>
      <c r="D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</sheetData>
  <phoneticPr fontId="3" type="noConversion"/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589E-3DCB-4172-A122-3C1BAA9B3DD8}">
  <dimension ref="A1:W25"/>
  <sheetViews>
    <sheetView workbookViewId="0">
      <selection activeCell="D27" sqref="D27"/>
    </sheetView>
  </sheetViews>
  <sheetFormatPr defaultRowHeight="15" x14ac:dyDescent="0.25"/>
  <cols>
    <col min="1" max="1" width="8.5703125" bestFit="1" customWidth="1"/>
    <col min="2" max="2" width="14.85546875" bestFit="1" customWidth="1"/>
    <col min="3" max="3" width="12.140625" bestFit="1" customWidth="1"/>
    <col min="4" max="4" width="13.85546875" bestFit="1" customWidth="1"/>
    <col min="5" max="5" width="11.5703125" bestFit="1" customWidth="1"/>
    <col min="6" max="6" width="11.42578125" bestFit="1" customWidth="1"/>
    <col min="7" max="7" width="11.28515625" customWidth="1"/>
    <col min="8" max="8" width="14.85546875" customWidth="1"/>
    <col min="11" max="11" width="8.42578125" bestFit="1" customWidth="1"/>
    <col min="12" max="12" width="8.7109375" bestFit="1" customWidth="1"/>
    <col min="13" max="13" width="8.5703125" bestFit="1" customWidth="1"/>
    <col min="14" max="14" width="8.7109375" bestFit="1" customWidth="1"/>
    <col min="15" max="15" width="9" bestFit="1" customWidth="1"/>
    <col min="18" max="18" width="8.42578125" bestFit="1" customWidth="1"/>
    <col min="19" max="19" width="8.85546875" bestFit="1" customWidth="1"/>
    <col min="20" max="20" width="8.42578125" bestFit="1" customWidth="1"/>
    <col min="21" max="21" width="8.5703125" bestFit="1" customWidth="1"/>
    <col min="22" max="22" width="11.140625" bestFit="1" customWidth="1"/>
  </cols>
  <sheetData>
    <row r="1" spans="1:23" ht="56.25" customHeight="1" x14ac:dyDescent="0.25">
      <c r="A1" s="2" t="s">
        <v>206</v>
      </c>
      <c r="B1" s="11" t="s">
        <v>41</v>
      </c>
      <c r="C1" s="2" t="s">
        <v>8</v>
      </c>
      <c r="D1" s="2" t="s">
        <v>9</v>
      </c>
      <c r="E1" s="2" t="s">
        <v>10</v>
      </c>
      <c r="F1" s="2" t="s">
        <v>11</v>
      </c>
      <c r="G1" s="11" t="s">
        <v>14</v>
      </c>
      <c r="H1" s="11" t="s">
        <v>42</v>
      </c>
    </row>
    <row r="2" spans="1:23" x14ac:dyDescent="0.25">
      <c r="A2" s="3" t="str">
        <f>_xlfn.CONCAT(G2,H2,"-",B2)</f>
        <v>1a-1</v>
      </c>
      <c r="B2" s="17">
        <v>1</v>
      </c>
      <c r="C2" s="3" t="s">
        <v>44</v>
      </c>
      <c r="D2" s="3" t="s">
        <v>26</v>
      </c>
      <c r="E2" s="3" t="s">
        <v>45</v>
      </c>
      <c r="F2" s="3" t="s">
        <v>46</v>
      </c>
      <c r="G2" s="6">
        <v>1</v>
      </c>
      <c r="H2" s="6" t="s">
        <v>47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tr">
        <f>_xlfn.CONCAT(G3,H3,"-",B3)</f>
        <v>1b-1</v>
      </c>
      <c r="B3" s="17">
        <v>1</v>
      </c>
      <c r="C3" s="3" t="s">
        <v>48</v>
      </c>
      <c r="D3" s="3" t="s">
        <v>49</v>
      </c>
      <c r="E3" s="3" t="s">
        <v>27</v>
      </c>
      <c r="F3" s="3" t="s">
        <v>31</v>
      </c>
      <c r="G3" s="6">
        <v>1</v>
      </c>
      <c r="H3" s="6" t="s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tr">
        <f t="shared" ref="A4:A19" si="0">_xlfn.CONCAT(G4,H4,"-",B4)</f>
        <v>1a-2</v>
      </c>
      <c r="B4" s="41">
        <v>2</v>
      </c>
      <c r="C4" s="3" t="s">
        <v>44</v>
      </c>
      <c r="D4" s="3" t="s">
        <v>26</v>
      </c>
      <c r="E4" s="3" t="s">
        <v>45</v>
      </c>
      <c r="F4" s="3" t="s">
        <v>46</v>
      </c>
      <c r="G4" s="3">
        <v>1</v>
      </c>
      <c r="H4" s="3" t="s">
        <v>47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tr">
        <f t="shared" si="0"/>
        <v>1b-2</v>
      </c>
      <c r="B5" s="41">
        <v>2</v>
      </c>
      <c r="C5" s="3" t="s">
        <v>48</v>
      </c>
      <c r="D5" s="3" t="s">
        <v>49</v>
      </c>
      <c r="E5" s="3" t="s">
        <v>27</v>
      </c>
      <c r="F5" s="3" t="s">
        <v>31</v>
      </c>
      <c r="G5" s="3">
        <v>1</v>
      </c>
      <c r="H5" s="3" t="s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tr">
        <f t="shared" si="0"/>
        <v>1a-3</v>
      </c>
      <c r="B6" s="41">
        <v>3</v>
      </c>
      <c r="C6" s="3" t="s">
        <v>44</v>
      </c>
      <c r="D6" s="3" t="s">
        <v>26</v>
      </c>
      <c r="E6" s="3" t="s">
        <v>45</v>
      </c>
      <c r="F6" s="3" t="s">
        <v>46</v>
      </c>
      <c r="G6" s="3">
        <v>1</v>
      </c>
      <c r="H6" s="3" t="s">
        <v>47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3" t="str">
        <f t="shared" si="0"/>
        <v>1b-3</v>
      </c>
      <c r="B7" s="41">
        <v>3</v>
      </c>
      <c r="C7" s="3" t="s">
        <v>48</v>
      </c>
      <c r="D7" s="3" t="s">
        <v>49</v>
      </c>
      <c r="E7" s="3" t="s">
        <v>27</v>
      </c>
      <c r="F7" s="3" t="s">
        <v>31</v>
      </c>
      <c r="G7" s="3">
        <v>1</v>
      </c>
      <c r="H7" s="3" t="s">
        <v>50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tr">
        <f t="shared" si="0"/>
        <v>2a-4</v>
      </c>
      <c r="B8" s="41">
        <v>4</v>
      </c>
      <c r="C8" s="3" t="s">
        <v>35</v>
      </c>
      <c r="D8" s="3" t="s">
        <v>36</v>
      </c>
      <c r="E8" s="3" t="s">
        <v>37</v>
      </c>
      <c r="F8" s="3" t="s">
        <v>38</v>
      </c>
      <c r="G8" s="3">
        <v>2</v>
      </c>
      <c r="H8" s="3" t="s">
        <v>47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3" t="str">
        <f t="shared" si="0"/>
        <v>2b-4</v>
      </c>
      <c r="B9" s="41">
        <v>4</v>
      </c>
      <c r="C9" s="3" t="s">
        <v>35</v>
      </c>
      <c r="D9" s="3" t="s">
        <v>36</v>
      </c>
      <c r="E9" s="3" t="s">
        <v>37</v>
      </c>
      <c r="F9" s="3" t="s">
        <v>38</v>
      </c>
      <c r="G9" s="3">
        <v>2</v>
      </c>
      <c r="H9" s="3" t="s">
        <v>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tr">
        <f t="shared" si="0"/>
        <v>2a-5</v>
      </c>
      <c r="B10" s="41">
        <v>5</v>
      </c>
      <c r="C10" s="3" t="s">
        <v>35</v>
      </c>
      <c r="D10" s="3" t="s">
        <v>36</v>
      </c>
      <c r="E10" s="3" t="s">
        <v>37</v>
      </c>
      <c r="F10" s="3" t="s">
        <v>38</v>
      </c>
      <c r="G10" s="3">
        <v>2</v>
      </c>
      <c r="H10" s="3" t="s">
        <v>47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3" t="str">
        <f t="shared" si="0"/>
        <v>2b-5</v>
      </c>
      <c r="B11" s="41">
        <v>5</v>
      </c>
      <c r="C11" s="3" t="s">
        <v>35</v>
      </c>
      <c r="D11" s="3" t="s">
        <v>36</v>
      </c>
      <c r="E11" s="3" t="s">
        <v>37</v>
      </c>
      <c r="F11" s="3" t="s">
        <v>38</v>
      </c>
      <c r="G11" s="3">
        <v>2</v>
      </c>
      <c r="H11" s="3" t="s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" t="str">
        <f t="shared" si="0"/>
        <v>1a-6</v>
      </c>
      <c r="B12" s="41">
        <v>6</v>
      </c>
      <c r="C12" s="3" t="s">
        <v>44</v>
      </c>
      <c r="D12" s="3" t="s">
        <v>26</v>
      </c>
      <c r="E12" s="3" t="s">
        <v>45</v>
      </c>
      <c r="F12" s="3" t="s">
        <v>46</v>
      </c>
      <c r="G12" s="3">
        <v>1</v>
      </c>
      <c r="H12" s="3" t="s">
        <v>47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tr">
        <f t="shared" si="0"/>
        <v>1b-6</v>
      </c>
      <c r="B13" s="41">
        <v>6</v>
      </c>
      <c r="C13" s="3" t="s">
        <v>48</v>
      </c>
      <c r="D13" s="3" t="s">
        <v>49</v>
      </c>
      <c r="E13" s="3" t="s">
        <v>27</v>
      </c>
      <c r="F13" s="3" t="s">
        <v>31</v>
      </c>
      <c r="G13" s="3">
        <v>1</v>
      </c>
      <c r="H13" s="3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tr">
        <f t="shared" si="0"/>
        <v>1a-7</v>
      </c>
      <c r="B14" s="41">
        <v>7</v>
      </c>
      <c r="C14" s="3" t="s">
        <v>44</v>
      </c>
      <c r="D14" s="3" t="s">
        <v>26</v>
      </c>
      <c r="E14" s="3" t="s">
        <v>45</v>
      </c>
      <c r="F14" s="3" t="s">
        <v>46</v>
      </c>
      <c r="G14" s="3">
        <v>1</v>
      </c>
      <c r="H14" s="3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tr">
        <f t="shared" si="0"/>
        <v>1b-7</v>
      </c>
      <c r="B15" s="41">
        <v>7</v>
      </c>
      <c r="C15" s="3" t="s">
        <v>48</v>
      </c>
      <c r="D15" s="3" t="s">
        <v>49</v>
      </c>
      <c r="E15" s="3" t="s">
        <v>27</v>
      </c>
      <c r="F15" s="3" t="s">
        <v>31</v>
      </c>
      <c r="G15" s="3">
        <v>1</v>
      </c>
      <c r="H15" s="3" t="s">
        <v>50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3" t="str">
        <f t="shared" si="0"/>
        <v>1a-8</v>
      </c>
      <c r="B16" s="41">
        <v>8</v>
      </c>
      <c r="C16" s="3" t="s">
        <v>44</v>
      </c>
      <c r="D16" s="3" t="s">
        <v>26</v>
      </c>
      <c r="E16" s="3" t="s">
        <v>45</v>
      </c>
      <c r="F16" s="3" t="s">
        <v>46</v>
      </c>
      <c r="G16" s="3">
        <v>1</v>
      </c>
      <c r="H16" s="3" t="s">
        <v>47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tr">
        <f t="shared" si="0"/>
        <v>1b-8</v>
      </c>
      <c r="B17" s="41">
        <v>8</v>
      </c>
      <c r="C17" s="3" t="s">
        <v>48</v>
      </c>
      <c r="D17" s="3" t="s">
        <v>49</v>
      </c>
      <c r="E17" s="3" t="s">
        <v>27</v>
      </c>
      <c r="F17" s="3" t="s">
        <v>31</v>
      </c>
      <c r="G17" s="3">
        <v>1</v>
      </c>
      <c r="H17" s="3" t="s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tr">
        <f t="shared" si="0"/>
        <v>2a-9</v>
      </c>
      <c r="B18" s="41">
        <v>9</v>
      </c>
      <c r="C18" s="3" t="s">
        <v>51</v>
      </c>
      <c r="D18" s="3" t="s">
        <v>52</v>
      </c>
      <c r="E18" s="3" t="s">
        <v>37</v>
      </c>
      <c r="F18" s="3" t="s">
        <v>38</v>
      </c>
      <c r="G18" s="3">
        <v>2</v>
      </c>
      <c r="H18" s="3" t="s">
        <v>47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tr">
        <f t="shared" si="0"/>
        <v>2b-9</v>
      </c>
      <c r="B19" s="41">
        <v>9</v>
      </c>
      <c r="C19" s="3" t="s">
        <v>53</v>
      </c>
      <c r="D19" s="3" t="s">
        <v>54</v>
      </c>
      <c r="E19" s="3" t="s">
        <v>37</v>
      </c>
      <c r="F19" s="3" t="s">
        <v>38</v>
      </c>
      <c r="G19" s="3">
        <v>2</v>
      </c>
      <c r="H19" s="3" t="s">
        <v>50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/>
      <c r="B20" s="4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/>
      <c r="B21" s="4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/>
      <c r="B22" s="4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/>
      <c r="B23" s="4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/>
      <c r="B24" s="4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/>
      <c r="B25" s="4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</sheetData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3053-09CA-4508-93E6-81A0D0F56BBF}">
  <dimension ref="A1:Y91"/>
  <sheetViews>
    <sheetView topLeftCell="I1" workbookViewId="0">
      <pane ySplit="1" topLeftCell="A67" activePane="bottomLeft" state="frozen"/>
      <selection activeCell="H1" sqref="H1"/>
      <selection pane="bottomLeft" activeCell="R73" sqref="R73"/>
    </sheetView>
  </sheetViews>
  <sheetFormatPr defaultRowHeight="15" x14ac:dyDescent="0.25"/>
  <cols>
    <col min="1" max="1" width="19.42578125" bestFit="1" customWidth="1"/>
    <col min="2" max="2" width="15.140625" bestFit="1" customWidth="1"/>
    <col min="3" max="3" width="15.42578125" bestFit="1" customWidth="1"/>
    <col min="4" max="4" width="19.42578125" bestFit="1" customWidth="1"/>
    <col min="5" max="5" width="14.28515625" bestFit="1" customWidth="1"/>
    <col min="6" max="6" width="16" customWidth="1"/>
    <col min="7" max="7" width="9" bestFit="1" customWidth="1"/>
    <col min="8" max="8" width="16" customWidth="1"/>
    <col min="9" max="9" width="22.42578125" bestFit="1" customWidth="1"/>
    <col min="10" max="10" width="21.85546875" bestFit="1" customWidth="1"/>
    <col min="11" max="11" width="13.7109375" bestFit="1" customWidth="1"/>
    <col min="12" max="12" width="13.7109375" customWidth="1"/>
    <col min="13" max="17" width="10.28515625" customWidth="1"/>
    <col min="18" max="18" width="13.85546875" bestFit="1" customWidth="1"/>
    <col min="19" max="19" width="13.85546875" customWidth="1"/>
    <col min="20" max="20" width="13.28515625" bestFit="1" customWidth="1"/>
  </cols>
  <sheetData>
    <row r="1" spans="1:21" ht="45" x14ac:dyDescent="0.25">
      <c r="A1" s="8" t="s">
        <v>55</v>
      </c>
      <c r="B1" s="8" t="s">
        <v>56</v>
      </c>
      <c r="C1" s="9" t="s">
        <v>1</v>
      </c>
      <c r="D1" s="8" t="s">
        <v>57</v>
      </c>
      <c r="E1" s="8" t="s">
        <v>20</v>
      </c>
      <c r="F1" s="8" t="s">
        <v>58</v>
      </c>
      <c r="G1" s="8" t="s">
        <v>59</v>
      </c>
      <c r="H1" s="8" t="s">
        <v>60</v>
      </c>
      <c r="I1" s="8" t="s">
        <v>61</v>
      </c>
      <c r="J1" s="2" t="s">
        <v>62</v>
      </c>
      <c r="K1" s="2" t="s">
        <v>63</v>
      </c>
      <c r="L1" s="2" t="s">
        <v>64</v>
      </c>
      <c r="M1" s="12" t="s">
        <v>65</v>
      </c>
      <c r="N1" s="11" t="s">
        <v>66</v>
      </c>
      <c r="O1" s="13" t="s">
        <v>67</v>
      </c>
      <c r="P1" s="27" t="s">
        <v>68</v>
      </c>
      <c r="Q1" s="14" t="s">
        <v>69</v>
      </c>
      <c r="R1" s="15" t="s">
        <v>70</v>
      </c>
      <c r="S1" s="43" t="s">
        <v>221</v>
      </c>
      <c r="T1" s="2" t="s">
        <v>71</v>
      </c>
      <c r="U1" t="s">
        <v>72</v>
      </c>
    </row>
    <row r="2" spans="1:21" x14ac:dyDescent="0.25">
      <c r="A2" s="10" t="s">
        <v>43</v>
      </c>
      <c r="B2" s="3" t="str">
        <f>_xlfn.CONCAT(sample_section_frm!G2,sample_section_frm!H2,"-",sample_section_frm!B2)</f>
        <v>1a-1</v>
      </c>
      <c r="C2" s="3" t="s">
        <v>22</v>
      </c>
      <c r="D2" s="10" t="s">
        <v>43</v>
      </c>
      <c r="E2" s="3"/>
      <c r="F2" s="3"/>
      <c r="G2" s="3" t="s">
        <v>89</v>
      </c>
      <c r="H2" s="3" t="s">
        <v>90</v>
      </c>
      <c r="I2" s="3">
        <v>100</v>
      </c>
      <c r="J2" s="3"/>
      <c r="K2" s="3"/>
      <c r="L2" s="3"/>
      <c r="M2" s="3"/>
      <c r="N2" s="3"/>
      <c r="O2" s="3"/>
      <c r="P2" s="3"/>
      <c r="Q2" s="3"/>
      <c r="R2" s="3"/>
      <c r="S2" s="3"/>
      <c r="T2" s="3" t="s">
        <v>92</v>
      </c>
      <c r="U2">
        <f>SUM(M2:S2)</f>
        <v>0</v>
      </c>
    </row>
    <row r="3" spans="1:21" x14ac:dyDescent="0.25">
      <c r="A3" s="10" t="s">
        <v>93</v>
      </c>
      <c r="B3" s="3" t="s">
        <v>94</v>
      </c>
      <c r="C3" s="3" t="s">
        <v>22</v>
      </c>
      <c r="D3" s="10" t="s">
        <v>93</v>
      </c>
      <c r="E3" s="3"/>
      <c r="F3" s="3"/>
      <c r="G3" s="3" t="s">
        <v>89</v>
      </c>
      <c r="H3" s="3" t="s">
        <v>90</v>
      </c>
      <c r="I3" s="3">
        <v>100</v>
      </c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92</v>
      </c>
      <c r="U3">
        <f t="shared" ref="U3:U66" si="0">SUM(M3:S3)</f>
        <v>0</v>
      </c>
    </row>
    <row r="4" spans="1:21" x14ac:dyDescent="0.25">
      <c r="A4" s="10" t="s">
        <v>95</v>
      </c>
      <c r="B4" s="3" t="s">
        <v>94</v>
      </c>
      <c r="C4" s="3" t="s">
        <v>22</v>
      </c>
      <c r="D4" s="10" t="s">
        <v>95</v>
      </c>
      <c r="E4" s="3"/>
      <c r="F4" s="3"/>
      <c r="G4" s="3" t="s">
        <v>89</v>
      </c>
      <c r="H4" s="3" t="s">
        <v>90</v>
      </c>
      <c r="I4" s="3">
        <v>100</v>
      </c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92</v>
      </c>
      <c r="U4">
        <f t="shared" si="0"/>
        <v>0</v>
      </c>
    </row>
    <row r="5" spans="1:21" x14ac:dyDescent="0.25">
      <c r="A5" s="10" t="s">
        <v>96</v>
      </c>
      <c r="B5" s="3" t="s">
        <v>94</v>
      </c>
      <c r="C5" s="3" t="s">
        <v>22</v>
      </c>
      <c r="D5" s="10" t="s">
        <v>96</v>
      </c>
      <c r="E5" s="3"/>
      <c r="F5" s="3"/>
      <c r="G5" s="3" t="s">
        <v>89</v>
      </c>
      <c r="H5" s="3" t="s">
        <v>90</v>
      </c>
      <c r="I5" s="3">
        <v>100</v>
      </c>
      <c r="J5" s="3"/>
      <c r="K5" s="3"/>
      <c r="L5" s="3"/>
      <c r="M5" s="3"/>
      <c r="N5" s="3"/>
      <c r="O5" s="3"/>
      <c r="P5" s="3"/>
      <c r="Q5" s="3"/>
      <c r="R5" s="3"/>
      <c r="S5" s="3"/>
      <c r="T5" s="3" t="s">
        <v>92</v>
      </c>
      <c r="U5">
        <f t="shared" si="0"/>
        <v>0</v>
      </c>
    </row>
    <row r="6" spans="1:21" x14ac:dyDescent="0.25">
      <c r="A6" s="10" t="s">
        <v>97</v>
      </c>
      <c r="B6" s="3" t="s">
        <v>94</v>
      </c>
      <c r="C6" s="3" t="s">
        <v>22</v>
      </c>
      <c r="D6" s="10" t="s">
        <v>97</v>
      </c>
      <c r="E6" s="3"/>
      <c r="F6" s="3"/>
      <c r="G6" s="3" t="s">
        <v>89</v>
      </c>
      <c r="H6" s="3" t="s">
        <v>90</v>
      </c>
      <c r="I6" s="3">
        <v>100</v>
      </c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92</v>
      </c>
      <c r="U6">
        <f t="shared" si="0"/>
        <v>0</v>
      </c>
    </row>
    <row r="7" spans="1:21" x14ac:dyDescent="0.25">
      <c r="A7" s="10" t="s">
        <v>98</v>
      </c>
      <c r="B7" s="3" t="s">
        <v>99</v>
      </c>
      <c r="C7" s="3" t="s">
        <v>22</v>
      </c>
      <c r="D7" s="10" t="s">
        <v>98</v>
      </c>
      <c r="F7" s="3"/>
      <c r="G7" s="3" t="s">
        <v>89</v>
      </c>
      <c r="H7" s="3" t="s">
        <v>90</v>
      </c>
      <c r="I7" s="3">
        <v>100</v>
      </c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92</v>
      </c>
      <c r="U7">
        <f t="shared" si="0"/>
        <v>0</v>
      </c>
    </row>
    <row r="8" spans="1:21" x14ac:dyDescent="0.25">
      <c r="A8" s="10" t="s">
        <v>100</v>
      </c>
      <c r="B8" s="3" t="s">
        <v>99</v>
      </c>
      <c r="C8" s="3" t="s">
        <v>22</v>
      </c>
      <c r="D8" s="10" t="s">
        <v>100</v>
      </c>
      <c r="E8" s="3"/>
      <c r="F8" s="3"/>
      <c r="G8" s="3" t="s">
        <v>89</v>
      </c>
      <c r="H8" s="3" t="s">
        <v>90</v>
      </c>
      <c r="I8" s="3">
        <v>100</v>
      </c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92</v>
      </c>
      <c r="U8">
        <f t="shared" si="0"/>
        <v>0</v>
      </c>
    </row>
    <row r="9" spans="1:21" x14ac:dyDescent="0.25">
      <c r="A9" s="10" t="s">
        <v>101</v>
      </c>
      <c r="B9" s="3" t="s">
        <v>99</v>
      </c>
      <c r="C9" s="3" t="s">
        <v>22</v>
      </c>
      <c r="D9" s="10" t="s">
        <v>101</v>
      </c>
      <c r="E9" s="3"/>
      <c r="F9" s="3"/>
      <c r="G9" s="3" t="s">
        <v>89</v>
      </c>
      <c r="H9" s="3" t="s">
        <v>90</v>
      </c>
      <c r="I9" s="3">
        <v>100</v>
      </c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92</v>
      </c>
      <c r="U9">
        <f t="shared" si="0"/>
        <v>0</v>
      </c>
    </row>
    <row r="10" spans="1:21" x14ac:dyDescent="0.25">
      <c r="A10" s="10" t="s">
        <v>102</v>
      </c>
      <c r="B10" s="3" t="s">
        <v>99</v>
      </c>
      <c r="C10" s="3" t="s">
        <v>22</v>
      </c>
      <c r="D10" s="10" t="s">
        <v>102</v>
      </c>
      <c r="E10" s="3"/>
      <c r="F10" s="3"/>
      <c r="G10" s="3" t="s">
        <v>89</v>
      </c>
      <c r="H10" s="3" t="s">
        <v>90</v>
      </c>
      <c r="I10" s="3">
        <v>100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 t="s">
        <v>92</v>
      </c>
      <c r="U10">
        <f t="shared" si="0"/>
        <v>0</v>
      </c>
    </row>
    <row r="11" spans="1:21" x14ac:dyDescent="0.25">
      <c r="A11" s="10" t="s">
        <v>103</v>
      </c>
      <c r="B11" s="3" t="s">
        <v>99</v>
      </c>
      <c r="C11" s="3" t="s">
        <v>22</v>
      </c>
      <c r="D11" s="10" t="s">
        <v>103</v>
      </c>
      <c r="E11" s="3"/>
      <c r="F11" s="3"/>
      <c r="G11" s="3" t="s">
        <v>89</v>
      </c>
      <c r="H11" s="3" t="s">
        <v>90</v>
      </c>
      <c r="I11" s="3">
        <v>100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 t="s">
        <v>92</v>
      </c>
      <c r="U11">
        <f t="shared" si="0"/>
        <v>0</v>
      </c>
    </row>
    <row r="12" spans="1:21" x14ac:dyDescent="0.25">
      <c r="A12" s="10" t="s">
        <v>43</v>
      </c>
      <c r="B12" s="3" t="s">
        <v>104</v>
      </c>
      <c r="C12" s="3" t="s">
        <v>30</v>
      </c>
      <c r="D12" s="10" t="s">
        <v>43</v>
      </c>
      <c r="E12" s="3"/>
      <c r="F12" s="3" t="s">
        <v>105</v>
      </c>
      <c r="G12" s="3" t="s">
        <v>89</v>
      </c>
      <c r="H12" s="3" t="s">
        <v>90</v>
      </c>
      <c r="I12" s="3">
        <v>20</v>
      </c>
      <c r="J12" s="3">
        <v>248</v>
      </c>
      <c r="K12" s="17">
        <f t="shared" ref="K12:K21" si="1">L12*$Y$32</f>
        <v>709.89710009354542</v>
      </c>
      <c r="L12" s="3">
        <v>248</v>
      </c>
      <c r="M12" s="3">
        <v>0</v>
      </c>
      <c r="N12" s="3"/>
      <c r="O12" s="3"/>
      <c r="P12" s="3"/>
      <c r="Q12" s="3"/>
      <c r="R12" s="3"/>
      <c r="S12" s="3"/>
      <c r="T12" s="3" t="s">
        <v>108</v>
      </c>
      <c r="U12">
        <f t="shared" si="0"/>
        <v>0</v>
      </c>
    </row>
    <row r="13" spans="1:21" x14ac:dyDescent="0.25">
      <c r="A13" s="10" t="s">
        <v>93</v>
      </c>
      <c r="B13" s="3" t="s">
        <v>104</v>
      </c>
      <c r="C13" s="3" t="s">
        <v>30</v>
      </c>
      <c r="D13" s="10" t="s">
        <v>93</v>
      </c>
      <c r="E13" s="3"/>
      <c r="F13" s="3"/>
      <c r="G13" s="3" t="s">
        <v>89</v>
      </c>
      <c r="H13" s="3" t="s">
        <v>90</v>
      </c>
      <c r="I13" s="3">
        <v>20</v>
      </c>
      <c r="J13" s="3">
        <v>87</v>
      </c>
      <c r="K13" s="17">
        <f t="shared" si="1"/>
        <v>249.03648269410664</v>
      </c>
      <c r="L13" s="3">
        <v>87</v>
      </c>
      <c r="M13" s="3">
        <v>0</v>
      </c>
      <c r="N13" s="3"/>
      <c r="O13" s="3"/>
      <c r="P13" s="3"/>
      <c r="Q13" s="3"/>
      <c r="R13" s="3"/>
      <c r="S13" s="3"/>
      <c r="T13" s="3" t="s">
        <v>108</v>
      </c>
      <c r="U13">
        <f t="shared" si="0"/>
        <v>0</v>
      </c>
    </row>
    <row r="14" spans="1:21" x14ac:dyDescent="0.25">
      <c r="A14" s="10" t="s">
        <v>95</v>
      </c>
      <c r="B14" s="3" t="s">
        <v>104</v>
      </c>
      <c r="C14" s="3" t="s">
        <v>30</v>
      </c>
      <c r="D14" s="10" t="s">
        <v>95</v>
      </c>
      <c r="E14" s="3"/>
      <c r="F14" s="3"/>
      <c r="G14" s="3" t="s">
        <v>89</v>
      </c>
      <c r="H14" s="3" t="s">
        <v>90</v>
      </c>
      <c r="I14" s="3">
        <v>20</v>
      </c>
      <c r="J14" s="3">
        <v>173</v>
      </c>
      <c r="K14" s="17">
        <f t="shared" si="1"/>
        <v>495.21047708138451</v>
      </c>
      <c r="L14" s="3">
        <v>173</v>
      </c>
      <c r="M14" s="3">
        <v>0</v>
      </c>
      <c r="N14" s="3"/>
      <c r="O14" s="3"/>
      <c r="P14" s="3"/>
      <c r="Q14" s="3"/>
      <c r="R14" s="3"/>
      <c r="S14" s="3"/>
      <c r="T14" s="3" t="s">
        <v>108</v>
      </c>
      <c r="U14">
        <f t="shared" si="0"/>
        <v>0</v>
      </c>
    </row>
    <row r="15" spans="1:21" x14ac:dyDescent="0.25">
      <c r="A15" s="10" t="s">
        <v>96</v>
      </c>
      <c r="B15" s="3" t="s">
        <v>104</v>
      </c>
      <c r="C15" s="3" t="s">
        <v>30</v>
      </c>
      <c r="D15" s="10" t="s">
        <v>96</v>
      </c>
      <c r="E15" s="3"/>
      <c r="F15" s="3"/>
      <c r="G15" s="3" t="s">
        <v>89</v>
      </c>
      <c r="H15" s="3" t="s">
        <v>90</v>
      </c>
      <c r="I15" s="3">
        <v>20</v>
      </c>
      <c r="J15" s="3">
        <v>118</v>
      </c>
      <c r="K15" s="17">
        <f t="shared" si="1"/>
        <v>337.77362020579983</v>
      </c>
      <c r="L15" s="3">
        <v>118</v>
      </c>
      <c r="M15" s="3">
        <v>0</v>
      </c>
      <c r="N15" s="3"/>
      <c r="O15" s="3"/>
      <c r="P15" s="3"/>
      <c r="Q15" s="3"/>
      <c r="R15" s="3"/>
      <c r="S15" s="3"/>
      <c r="T15" s="3" t="s">
        <v>108</v>
      </c>
      <c r="U15">
        <f t="shared" si="0"/>
        <v>0</v>
      </c>
    </row>
    <row r="16" spans="1:21" x14ac:dyDescent="0.25">
      <c r="A16" s="10" t="s">
        <v>97</v>
      </c>
      <c r="B16" s="3" t="s">
        <v>104</v>
      </c>
      <c r="C16" s="3" t="s">
        <v>30</v>
      </c>
      <c r="D16" s="10" t="s">
        <v>97</v>
      </c>
      <c r="E16" s="3"/>
      <c r="F16" s="3"/>
      <c r="G16" s="3" t="s">
        <v>89</v>
      </c>
      <c r="H16" s="3" t="s">
        <v>90</v>
      </c>
      <c r="I16" s="3">
        <v>20</v>
      </c>
      <c r="J16" s="3">
        <v>106</v>
      </c>
      <c r="K16" s="17">
        <f t="shared" si="1"/>
        <v>303.42376052385407</v>
      </c>
      <c r="L16" s="3">
        <v>106</v>
      </c>
      <c r="M16" s="3">
        <v>0</v>
      </c>
      <c r="N16" s="3"/>
      <c r="O16" s="3"/>
      <c r="P16" s="3"/>
      <c r="Q16" s="3"/>
      <c r="R16" s="3"/>
      <c r="S16" s="3"/>
      <c r="T16" s="3" t="s">
        <v>108</v>
      </c>
      <c r="U16">
        <f t="shared" si="0"/>
        <v>0</v>
      </c>
    </row>
    <row r="17" spans="1:25" x14ac:dyDescent="0.25">
      <c r="A17" s="10" t="s">
        <v>98</v>
      </c>
      <c r="B17" s="3" t="s">
        <v>109</v>
      </c>
      <c r="C17" s="3" t="s">
        <v>30</v>
      </c>
      <c r="D17" s="10" t="s">
        <v>98</v>
      </c>
      <c r="E17" s="3"/>
      <c r="F17" s="3"/>
      <c r="G17" s="3" t="s">
        <v>89</v>
      </c>
      <c r="H17" s="3" t="s">
        <v>90</v>
      </c>
      <c r="I17" s="3">
        <v>20</v>
      </c>
      <c r="J17" s="3">
        <v>186</v>
      </c>
      <c r="K17" s="17">
        <f t="shared" si="1"/>
        <v>532.42282507015909</v>
      </c>
      <c r="L17" s="3">
        <v>186</v>
      </c>
      <c r="M17" s="3">
        <v>0</v>
      </c>
      <c r="N17" s="3"/>
      <c r="O17" s="3"/>
      <c r="P17" s="3"/>
      <c r="Q17" s="3"/>
      <c r="R17" s="3"/>
      <c r="S17" s="3"/>
      <c r="T17" s="3" t="s">
        <v>108</v>
      </c>
      <c r="U17">
        <f t="shared" si="0"/>
        <v>0</v>
      </c>
    </row>
    <row r="18" spans="1:25" x14ac:dyDescent="0.25">
      <c r="A18" s="10" t="s">
        <v>100</v>
      </c>
      <c r="B18" s="3" t="s">
        <v>109</v>
      </c>
      <c r="C18" s="3" t="s">
        <v>30</v>
      </c>
      <c r="D18" s="10" t="s">
        <v>100</v>
      </c>
      <c r="E18" s="3"/>
      <c r="F18" s="3"/>
      <c r="G18" s="3" t="s">
        <v>89</v>
      </c>
      <c r="H18" s="3" t="s">
        <v>90</v>
      </c>
      <c r="I18" s="3">
        <v>20</v>
      </c>
      <c r="J18" s="3">
        <v>111</v>
      </c>
      <c r="K18" s="17">
        <f t="shared" si="1"/>
        <v>317.73620205799813</v>
      </c>
      <c r="L18" s="3">
        <v>111</v>
      </c>
      <c r="M18" s="3">
        <v>0</v>
      </c>
      <c r="N18" s="3"/>
      <c r="O18" s="3"/>
      <c r="P18" s="3"/>
      <c r="Q18" s="3"/>
      <c r="R18" s="3"/>
      <c r="S18" s="3"/>
      <c r="T18" s="3" t="s">
        <v>108</v>
      </c>
      <c r="U18">
        <f t="shared" si="0"/>
        <v>0</v>
      </c>
    </row>
    <row r="19" spans="1:25" x14ac:dyDescent="0.25">
      <c r="A19" s="10" t="s">
        <v>101</v>
      </c>
      <c r="B19" s="3" t="s">
        <v>109</v>
      </c>
      <c r="C19" s="3" t="s">
        <v>30</v>
      </c>
      <c r="D19" s="10" t="s">
        <v>101</v>
      </c>
      <c r="E19" s="3"/>
      <c r="F19" s="3"/>
      <c r="G19" s="3" t="s">
        <v>89</v>
      </c>
      <c r="H19" s="3" t="s">
        <v>90</v>
      </c>
      <c r="I19" s="3">
        <v>20</v>
      </c>
      <c r="J19" s="3">
        <v>168</v>
      </c>
      <c r="K19" s="17">
        <f t="shared" si="1"/>
        <v>480.8980355472404</v>
      </c>
      <c r="L19" s="3">
        <v>168</v>
      </c>
      <c r="M19" s="3">
        <v>0</v>
      </c>
      <c r="N19" s="3"/>
      <c r="O19" s="3"/>
      <c r="P19" s="3"/>
      <c r="Q19" s="3"/>
      <c r="R19" s="3"/>
      <c r="S19" s="3"/>
      <c r="T19" s="3" t="s">
        <v>108</v>
      </c>
      <c r="U19">
        <f t="shared" si="0"/>
        <v>0</v>
      </c>
    </row>
    <row r="20" spans="1:25" x14ac:dyDescent="0.25">
      <c r="A20" s="10" t="s">
        <v>102</v>
      </c>
      <c r="B20" s="3" t="s">
        <v>109</v>
      </c>
      <c r="C20" s="3" t="s">
        <v>30</v>
      </c>
      <c r="D20" s="10" t="s">
        <v>102</v>
      </c>
      <c r="E20" s="3"/>
      <c r="F20" s="3"/>
      <c r="G20" s="3" t="s">
        <v>89</v>
      </c>
      <c r="H20" s="3" t="s">
        <v>90</v>
      </c>
      <c r="I20" s="3">
        <v>20</v>
      </c>
      <c r="J20" s="3">
        <v>112</v>
      </c>
      <c r="K20" s="17">
        <f t="shared" si="1"/>
        <v>320.59869036482695</v>
      </c>
      <c r="L20" s="3">
        <v>112</v>
      </c>
      <c r="M20" s="3">
        <v>0</v>
      </c>
      <c r="N20" s="3"/>
      <c r="O20" s="3"/>
      <c r="P20" s="3"/>
      <c r="Q20" s="3"/>
      <c r="R20" s="3"/>
      <c r="S20" s="3"/>
      <c r="T20" s="3" t="s">
        <v>108</v>
      </c>
      <c r="U20">
        <f t="shared" si="0"/>
        <v>0</v>
      </c>
    </row>
    <row r="21" spans="1:25" x14ac:dyDescent="0.25">
      <c r="A21" s="10" t="s">
        <v>103</v>
      </c>
      <c r="B21" s="3" t="s">
        <v>109</v>
      </c>
      <c r="C21" s="3" t="s">
        <v>30</v>
      </c>
      <c r="D21" s="10" t="s">
        <v>103</v>
      </c>
      <c r="E21" s="3"/>
      <c r="F21" s="3"/>
      <c r="G21" s="3" t="s">
        <v>89</v>
      </c>
      <c r="H21" s="3" t="s">
        <v>90</v>
      </c>
      <c r="I21" s="3">
        <v>20</v>
      </c>
      <c r="J21" s="3">
        <v>147</v>
      </c>
      <c r="K21" s="17">
        <f t="shared" si="1"/>
        <v>420.78578110383535</v>
      </c>
      <c r="L21" s="3">
        <v>147</v>
      </c>
      <c r="M21" s="3">
        <v>0</v>
      </c>
      <c r="N21" s="3"/>
      <c r="O21" s="3"/>
      <c r="P21" s="3"/>
      <c r="Q21" s="3"/>
      <c r="R21" s="3"/>
      <c r="S21" s="3"/>
      <c r="T21" s="3" t="s">
        <v>108</v>
      </c>
      <c r="U21">
        <f t="shared" si="0"/>
        <v>0</v>
      </c>
    </row>
    <row r="22" spans="1:25" x14ac:dyDescent="0.25">
      <c r="A22" s="10" t="s">
        <v>43</v>
      </c>
      <c r="B22" s="3" t="s">
        <v>110</v>
      </c>
      <c r="C22" s="3" t="s">
        <v>30</v>
      </c>
      <c r="D22" s="10" t="s">
        <v>43</v>
      </c>
      <c r="E22" s="3"/>
      <c r="F22" s="3"/>
      <c r="G22" s="3" t="s">
        <v>89</v>
      </c>
      <c r="H22" s="3" t="s">
        <v>90</v>
      </c>
      <c r="I22" s="3">
        <v>20</v>
      </c>
      <c r="J22" s="3">
        <v>111</v>
      </c>
      <c r="K22" s="3">
        <v>310</v>
      </c>
      <c r="L22" s="3">
        <v>111</v>
      </c>
      <c r="M22" s="3">
        <v>0</v>
      </c>
      <c r="N22" s="3"/>
      <c r="O22" s="3"/>
      <c r="P22" s="3"/>
      <c r="Q22" s="3">
        <v>0</v>
      </c>
      <c r="R22" s="3"/>
      <c r="S22" s="3"/>
      <c r="T22" s="3" t="s">
        <v>108</v>
      </c>
      <c r="U22">
        <f t="shared" si="0"/>
        <v>0</v>
      </c>
    </row>
    <row r="23" spans="1:25" x14ac:dyDescent="0.25">
      <c r="A23" s="10" t="s">
        <v>93</v>
      </c>
      <c r="B23" s="3" t="s">
        <v>110</v>
      </c>
      <c r="C23" s="3" t="s">
        <v>30</v>
      </c>
      <c r="D23" s="10" t="s">
        <v>93</v>
      </c>
      <c r="E23" s="3"/>
      <c r="F23" s="3"/>
      <c r="G23" s="3" t="s">
        <v>89</v>
      </c>
      <c r="H23" s="3" t="s">
        <v>90</v>
      </c>
      <c r="I23" s="3">
        <v>20</v>
      </c>
      <c r="J23" s="3">
        <v>116</v>
      </c>
      <c r="K23" s="3">
        <v>365</v>
      </c>
      <c r="L23" s="3">
        <v>116</v>
      </c>
      <c r="M23" s="3">
        <v>0</v>
      </c>
      <c r="N23" s="3"/>
      <c r="O23" s="3"/>
      <c r="P23" s="3"/>
      <c r="Q23" s="3">
        <v>0</v>
      </c>
      <c r="R23" s="3"/>
      <c r="S23" s="3"/>
      <c r="T23" s="3" t="s">
        <v>108</v>
      </c>
      <c r="U23">
        <f t="shared" si="0"/>
        <v>0</v>
      </c>
    </row>
    <row r="24" spans="1:25" x14ac:dyDescent="0.25">
      <c r="A24" s="10" t="s">
        <v>95</v>
      </c>
      <c r="B24" s="3" t="s">
        <v>110</v>
      </c>
      <c r="C24" s="3" t="s">
        <v>30</v>
      </c>
      <c r="D24" s="10" t="s">
        <v>95</v>
      </c>
      <c r="E24" s="3" t="s">
        <v>33</v>
      </c>
      <c r="F24" s="3"/>
      <c r="G24" s="3" t="s">
        <v>89</v>
      </c>
      <c r="H24" s="3" t="s">
        <v>90</v>
      </c>
      <c r="I24" s="3">
        <v>20</v>
      </c>
      <c r="J24" s="3">
        <v>138</v>
      </c>
      <c r="K24" s="3">
        <v>489.99999999999994</v>
      </c>
      <c r="L24" s="3">
        <v>138</v>
      </c>
      <c r="M24" s="3">
        <v>0</v>
      </c>
      <c r="N24" s="3"/>
      <c r="O24" s="3"/>
      <c r="P24" s="3"/>
      <c r="Q24" s="3">
        <v>0</v>
      </c>
      <c r="R24" s="3"/>
      <c r="S24" s="3"/>
      <c r="T24" s="3" t="s">
        <v>108</v>
      </c>
      <c r="U24">
        <f t="shared" si="0"/>
        <v>0</v>
      </c>
    </row>
    <row r="25" spans="1:25" x14ac:dyDescent="0.25">
      <c r="A25" s="10" t="s">
        <v>96</v>
      </c>
      <c r="B25" s="3" t="s">
        <v>110</v>
      </c>
      <c r="C25" s="3" t="s">
        <v>30</v>
      </c>
      <c r="D25" s="10" t="s">
        <v>96</v>
      </c>
      <c r="E25" s="3"/>
      <c r="F25" s="3"/>
      <c r="G25" s="3" t="s">
        <v>89</v>
      </c>
      <c r="H25" s="3" t="s">
        <v>90</v>
      </c>
      <c r="I25" s="3">
        <v>20</v>
      </c>
      <c r="J25" s="3">
        <v>124</v>
      </c>
      <c r="K25" s="3">
        <v>390</v>
      </c>
      <c r="L25" s="3">
        <v>124</v>
      </c>
      <c r="M25" s="3">
        <v>0</v>
      </c>
      <c r="N25" s="3"/>
      <c r="O25" s="3"/>
      <c r="P25" s="3"/>
      <c r="Q25" s="3">
        <v>0</v>
      </c>
      <c r="R25" s="3"/>
      <c r="S25" s="3"/>
      <c r="T25" s="3" t="s">
        <v>108</v>
      </c>
      <c r="U25">
        <f t="shared" si="0"/>
        <v>0</v>
      </c>
    </row>
    <row r="26" spans="1:25" x14ac:dyDescent="0.25">
      <c r="A26" s="10" t="s">
        <v>97</v>
      </c>
      <c r="B26" s="3" t="s">
        <v>110</v>
      </c>
      <c r="C26" s="3" t="s">
        <v>30</v>
      </c>
      <c r="D26" s="10" t="s">
        <v>97</v>
      </c>
      <c r="E26" s="3"/>
      <c r="F26" s="3"/>
      <c r="G26" s="3" t="s">
        <v>89</v>
      </c>
      <c r="H26" s="3" t="s">
        <v>90</v>
      </c>
      <c r="I26" s="3">
        <v>20</v>
      </c>
      <c r="J26" s="3">
        <v>89</v>
      </c>
      <c r="K26" s="3">
        <v>290</v>
      </c>
      <c r="L26" s="3">
        <v>89</v>
      </c>
      <c r="M26" s="3">
        <v>0</v>
      </c>
      <c r="N26" s="3"/>
      <c r="O26" s="3"/>
      <c r="P26" s="3"/>
      <c r="Q26" s="3">
        <v>0</v>
      </c>
      <c r="R26" s="3"/>
      <c r="S26" s="3"/>
      <c r="T26" s="3" t="s">
        <v>108</v>
      </c>
      <c r="U26">
        <f t="shared" si="0"/>
        <v>0</v>
      </c>
    </row>
    <row r="27" spans="1:25" x14ac:dyDescent="0.25">
      <c r="A27" s="10" t="s">
        <v>98</v>
      </c>
      <c r="B27" s="20" t="s">
        <v>111</v>
      </c>
      <c r="C27" s="3" t="s">
        <v>30</v>
      </c>
      <c r="D27" s="10" t="s">
        <v>98</v>
      </c>
      <c r="E27" s="3"/>
      <c r="F27" s="3"/>
      <c r="G27" s="3" t="s">
        <v>89</v>
      </c>
      <c r="H27" s="3" t="s">
        <v>90</v>
      </c>
      <c r="I27" s="3">
        <v>20</v>
      </c>
      <c r="J27" s="3">
        <v>126</v>
      </c>
      <c r="K27" s="3">
        <v>330</v>
      </c>
      <c r="L27" s="3">
        <v>126</v>
      </c>
      <c r="M27" s="3">
        <v>0</v>
      </c>
      <c r="N27" s="3"/>
      <c r="O27" s="3"/>
      <c r="P27" s="3"/>
      <c r="Q27" s="3">
        <v>0</v>
      </c>
      <c r="R27" s="3"/>
      <c r="S27" s="3"/>
      <c r="T27" s="3" t="s">
        <v>108</v>
      </c>
      <c r="U27">
        <f t="shared" si="0"/>
        <v>0</v>
      </c>
    </row>
    <row r="28" spans="1:25" x14ac:dyDescent="0.25">
      <c r="A28" s="37" t="s">
        <v>100</v>
      </c>
      <c r="B28" s="36" t="s">
        <v>111</v>
      </c>
      <c r="C28" s="39" t="s">
        <v>30</v>
      </c>
      <c r="D28" s="10" t="s">
        <v>100</v>
      </c>
      <c r="E28" s="3"/>
      <c r="F28" s="3"/>
      <c r="G28" s="3" t="s">
        <v>89</v>
      </c>
      <c r="H28" s="3" t="s">
        <v>90</v>
      </c>
      <c r="I28" s="3">
        <v>20</v>
      </c>
      <c r="J28" s="3">
        <v>138</v>
      </c>
      <c r="K28" s="3">
        <v>310</v>
      </c>
      <c r="L28" s="3">
        <v>138</v>
      </c>
      <c r="M28" s="3">
        <v>0</v>
      </c>
      <c r="N28" s="3"/>
      <c r="O28" s="3"/>
      <c r="P28" s="3"/>
      <c r="Q28" s="3">
        <v>0</v>
      </c>
      <c r="R28" s="3"/>
      <c r="S28" s="3"/>
      <c r="T28" s="3" t="s">
        <v>108</v>
      </c>
      <c r="U28">
        <f t="shared" si="0"/>
        <v>0</v>
      </c>
    </row>
    <row r="29" spans="1:25" x14ac:dyDescent="0.25">
      <c r="A29" s="37" t="s">
        <v>101</v>
      </c>
      <c r="B29" s="36" t="s">
        <v>111</v>
      </c>
      <c r="C29" s="39" t="s">
        <v>30</v>
      </c>
      <c r="D29" s="10" t="s">
        <v>101</v>
      </c>
      <c r="E29" s="3"/>
      <c r="F29" s="3"/>
      <c r="G29" s="3" t="s">
        <v>89</v>
      </c>
      <c r="H29" s="3" t="s">
        <v>90</v>
      </c>
      <c r="I29" s="3">
        <v>20</v>
      </c>
      <c r="J29" s="3">
        <v>110</v>
      </c>
      <c r="K29" s="3">
        <v>300</v>
      </c>
      <c r="L29" s="3">
        <v>110</v>
      </c>
      <c r="M29" s="3">
        <v>0</v>
      </c>
      <c r="N29" s="3"/>
      <c r="O29" s="3"/>
      <c r="P29" s="3"/>
      <c r="Q29" s="3">
        <v>0</v>
      </c>
      <c r="R29" s="3"/>
      <c r="S29" s="3"/>
      <c r="T29" s="3" t="s">
        <v>108</v>
      </c>
      <c r="U29">
        <f t="shared" si="0"/>
        <v>0</v>
      </c>
    </row>
    <row r="30" spans="1:25" x14ac:dyDescent="0.25">
      <c r="A30" s="37" t="s">
        <v>102</v>
      </c>
      <c r="B30" s="36" t="s">
        <v>111</v>
      </c>
      <c r="C30" s="39" t="s">
        <v>30</v>
      </c>
      <c r="D30" s="10" t="s">
        <v>102</v>
      </c>
      <c r="E30" s="3"/>
      <c r="F30" s="3"/>
      <c r="G30" s="3" t="s">
        <v>89</v>
      </c>
      <c r="H30" s="3" t="s">
        <v>90</v>
      </c>
      <c r="I30" s="3">
        <v>20</v>
      </c>
      <c r="J30" s="3">
        <v>117</v>
      </c>
      <c r="K30" s="3">
        <v>275</v>
      </c>
      <c r="L30" s="3">
        <v>117</v>
      </c>
      <c r="M30" s="3">
        <v>0</v>
      </c>
      <c r="N30" s="3"/>
      <c r="O30" s="3"/>
      <c r="P30" s="3"/>
      <c r="Q30" s="3">
        <v>0</v>
      </c>
      <c r="R30" s="3"/>
      <c r="S30" s="3"/>
      <c r="T30" s="3" t="s">
        <v>108</v>
      </c>
      <c r="U30">
        <f t="shared" si="0"/>
        <v>0</v>
      </c>
    </row>
    <row r="31" spans="1:25" x14ac:dyDescent="0.25">
      <c r="A31" s="38" t="s">
        <v>103</v>
      </c>
      <c r="B31" s="36" t="s">
        <v>111</v>
      </c>
      <c r="C31" s="40" t="s">
        <v>30</v>
      </c>
      <c r="D31" s="10" t="s">
        <v>103</v>
      </c>
      <c r="E31" s="20"/>
      <c r="F31" s="20"/>
      <c r="G31" s="20" t="s">
        <v>89</v>
      </c>
      <c r="H31" s="3" t="s">
        <v>90</v>
      </c>
      <c r="I31" s="20">
        <v>20</v>
      </c>
      <c r="J31" s="20">
        <v>15</v>
      </c>
      <c r="K31" s="25">
        <f>J31*Y32</f>
        <v>42.937324602432184</v>
      </c>
      <c r="L31" s="20">
        <v>15</v>
      </c>
      <c r="M31" s="20">
        <v>0</v>
      </c>
      <c r="N31" s="3"/>
      <c r="O31" s="3"/>
      <c r="P31" s="3"/>
      <c r="Q31" s="20">
        <v>0</v>
      </c>
      <c r="R31" s="3"/>
      <c r="S31" s="20"/>
      <c r="T31" s="20" t="s">
        <v>108</v>
      </c>
      <c r="U31">
        <f t="shared" si="0"/>
        <v>0</v>
      </c>
      <c r="X31" t="s">
        <v>112</v>
      </c>
    </row>
    <row r="32" spans="1:25" x14ac:dyDescent="0.25">
      <c r="A32" s="10" t="s">
        <v>113</v>
      </c>
      <c r="B32" s="35" t="s">
        <v>114</v>
      </c>
      <c r="C32" s="3" t="s">
        <v>22</v>
      </c>
      <c r="D32" s="34" t="s">
        <v>113</v>
      </c>
      <c r="E32" s="3"/>
      <c r="F32" s="3"/>
      <c r="G32" s="20" t="s">
        <v>89</v>
      </c>
      <c r="H32" s="3" t="s">
        <v>115</v>
      </c>
      <c r="I32" s="3">
        <v>100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 t="s">
        <v>92</v>
      </c>
      <c r="U32">
        <f t="shared" si="0"/>
        <v>0</v>
      </c>
      <c r="X32" t="s">
        <v>116</v>
      </c>
      <c r="Y32">
        <f>SUM(K22:K30)/SUM(L22:L30)</f>
        <v>2.8624883068288121</v>
      </c>
    </row>
    <row r="33" spans="1:21" x14ac:dyDescent="0.25">
      <c r="A33" s="10" t="s">
        <v>117</v>
      </c>
      <c r="B33" s="35" t="s">
        <v>114</v>
      </c>
      <c r="C33" s="3" t="s">
        <v>22</v>
      </c>
      <c r="D33" s="34" t="s">
        <v>117</v>
      </c>
      <c r="E33" s="3"/>
      <c r="F33" s="3"/>
      <c r="G33" s="20" t="s">
        <v>89</v>
      </c>
      <c r="H33" s="3" t="s">
        <v>115</v>
      </c>
      <c r="I33" s="3">
        <v>100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92</v>
      </c>
      <c r="U33">
        <f t="shared" si="0"/>
        <v>0</v>
      </c>
    </row>
    <row r="34" spans="1:21" x14ac:dyDescent="0.25">
      <c r="A34" s="10" t="s">
        <v>118</v>
      </c>
      <c r="B34" s="35" t="s">
        <v>114</v>
      </c>
      <c r="C34" s="3" t="s">
        <v>22</v>
      </c>
      <c r="D34" s="34" t="s">
        <v>118</v>
      </c>
      <c r="E34" s="3"/>
      <c r="F34" s="3"/>
      <c r="G34" s="20" t="s">
        <v>89</v>
      </c>
      <c r="H34" s="3" t="s">
        <v>115</v>
      </c>
      <c r="I34" s="3">
        <v>100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 t="s">
        <v>92</v>
      </c>
      <c r="U34">
        <f t="shared" si="0"/>
        <v>0</v>
      </c>
    </row>
    <row r="35" spans="1:21" x14ac:dyDescent="0.25">
      <c r="A35" s="10" t="s">
        <v>119</v>
      </c>
      <c r="B35" s="35" t="s">
        <v>114</v>
      </c>
      <c r="C35" s="3" t="s">
        <v>22</v>
      </c>
      <c r="D35" s="34" t="s">
        <v>119</v>
      </c>
      <c r="E35" s="3" t="s">
        <v>39</v>
      </c>
      <c r="F35" s="3"/>
      <c r="G35" s="20" t="s">
        <v>89</v>
      </c>
      <c r="H35" s="3" t="s">
        <v>115</v>
      </c>
      <c r="I35" s="3">
        <v>100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 t="s">
        <v>92</v>
      </c>
      <c r="U35">
        <f t="shared" si="0"/>
        <v>0</v>
      </c>
    </row>
    <row r="36" spans="1:21" x14ac:dyDescent="0.25">
      <c r="A36" s="10" t="s">
        <v>120</v>
      </c>
      <c r="B36" s="35" t="s">
        <v>114</v>
      </c>
      <c r="C36" s="3" t="s">
        <v>22</v>
      </c>
      <c r="D36" s="34" t="s">
        <v>120</v>
      </c>
      <c r="E36" s="3"/>
      <c r="F36" s="3"/>
      <c r="G36" s="20" t="s">
        <v>89</v>
      </c>
      <c r="H36" s="3" t="s">
        <v>115</v>
      </c>
      <c r="I36" s="3">
        <v>100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 t="s">
        <v>92</v>
      </c>
      <c r="U36">
        <f t="shared" si="0"/>
        <v>0</v>
      </c>
    </row>
    <row r="37" spans="1:21" x14ac:dyDescent="0.25">
      <c r="A37" s="10" t="s">
        <v>121</v>
      </c>
      <c r="B37" s="3" t="s">
        <v>122</v>
      </c>
      <c r="C37" s="3" t="s">
        <v>22</v>
      </c>
      <c r="D37" s="34" t="s">
        <v>121</v>
      </c>
      <c r="E37" s="3"/>
      <c r="F37" s="3"/>
      <c r="G37" s="20" t="s">
        <v>89</v>
      </c>
      <c r="H37" s="3" t="s">
        <v>115</v>
      </c>
      <c r="I37" s="3">
        <v>100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 t="s">
        <v>92</v>
      </c>
      <c r="U37">
        <f t="shared" si="0"/>
        <v>0</v>
      </c>
    </row>
    <row r="38" spans="1:21" x14ac:dyDescent="0.25">
      <c r="A38" s="10" t="s">
        <v>123</v>
      </c>
      <c r="B38" s="3" t="s">
        <v>122</v>
      </c>
      <c r="C38" s="3" t="s">
        <v>22</v>
      </c>
      <c r="D38" s="34" t="s">
        <v>123</v>
      </c>
      <c r="E38" s="3"/>
      <c r="F38" s="3"/>
      <c r="G38" s="20" t="s">
        <v>89</v>
      </c>
      <c r="H38" s="3" t="s">
        <v>115</v>
      </c>
      <c r="I38" s="3">
        <v>100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 t="s">
        <v>92</v>
      </c>
      <c r="U38">
        <f t="shared" si="0"/>
        <v>0</v>
      </c>
    </row>
    <row r="39" spans="1:21" x14ac:dyDescent="0.25">
      <c r="A39" s="10" t="s">
        <v>124</v>
      </c>
      <c r="B39" s="3" t="s">
        <v>122</v>
      </c>
      <c r="C39" s="3" t="s">
        <v>22</v>
      </c>
      <c r="D39" s="34" t="s">
        <v>124</v>
      </c>
      <c r="E39" s="3"/>
      <c r="F39" s="3"/>
      <c r="G39" s="20" t="s">
        <v>89</v>
      </c>
      <c r="H39" s="3" t="s">
        <v>115</v>
      </c>
      <c r="I39" s="3">
        <v>100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 t="s">
        <v>92</v>
      </c>
      <c r="U39">
        <f t="shared" si="0"/>
        <v>0</v>
      </c>
    </row>
    <row r="40" spans="1:21" x14ac:dyDescent="0.25">
      <c r="A40" s="10" t="s">
        <v>125</v>
      </c>
      <c r="B40" s="3" t="s">
        <v>122</v>
      </c>
      <c r="C40" s="3" t="s">
        <v>22</v>
      </c>
      <c r="D40" s="34" t="s">
        <v>125</v>
      </c>
      <c r="E40" s="3"/>
      <c r="F40" s="3"/>
      <c r="G40" s="20" t="s">
        <v>89</v>
      </c>
      <c r="H40" s="3" t="s">
        <v>115</v>
      </c>
      <c r="I40" s="3">
        <v>100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 t="s">
        <v>92</v>
      </c>
      <c r="U40">
        <f t="shared" si="0"/>
        <v>0</v>
      </c>
    </row>
    <row r="41" spans="1:21" x14ac:dyDescent="0.25">
      <c r="A41" s="10" t="s">
        <v>126</v>
      </c>
      <c r="B41" s="3" t="s">
        <v>122</v>
      </c>
      <c r="C41" s="3" t="s">
        <v>22</v>
      </c>
      <c r="D41" s="34" t="s">
        <v>126</v>
      </c>
      <c r="E41" s="3"/>
      <c r="F41" s="3"/>
      <c r="G41" s="20" t="s">
        <v>89</v>
      </c>
      <c r="H41" s="3" t="s">
        <v>115</v>
      </c>
      <c r="I41" s="3">
        <v>100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 t="s">
        <v>92</v>
      </c>
      <c r="U41">
        <f t="shared" si="0"/>
        <v>0</v>
      </c>
    </row>
    <row r="42" spans="1:21" x14ac:dyDescent="0.25">
      <c r="A42" s="10" t="s">
        <v>127</v>
      </c>
      <c r="B42" s="3" t="s">
        <v>128</v>
      </c>
      <c r="C42" s="3" t="s">
        <v>30</v>
      </c>
      <c r="D42" s="10" t="s">
        <v>113</v>
      </c>
      <c r="E42" s="3"/>
      <c r="F42" s="3"/>
      <c r="G42" s="20" t="s">
        <v>89</v>
      </c>
      <c r="H42" s="3" t="s">
        <v>115</v>
      </c>
      <c r="I42" s="3">
        <v>99</v>
      </c>
      <c r="J42" s="3">
        <v>0</v>
      </c>
      <c r="K42" s="3">
        <v>0</v>
      </c>
      <c r="L42" s="3">
        <v>0</v>
      </c>
      <c r="M42" s="3"/>
      <c r="N42" s="3"/>
      <c r="O42" s="3"/>
      <c r="P42" s="3"/>
      <c r="Q42" s="3"/>
      <c r="R42" s="3"/>
      <c r="S42" s="3"/>
      <c r="T42" s="3" t="s">
        <v>92</v>
      </c>
      <c r="U42">
        <f t="shared" si="0"/>
        <v>0</v>
      </c>
    </row>
    <row r="43" spans="1:21" x14ac:dyDescent="0.25">
      <c r="A43" s="10" t="s">
        <v>129</v>
      </c>
      <c r="B43" s="3" t="s">
        <v>128</v>
      </c>
      <c r="C43" s="3" t="s">
        <v>30</v>
      </c>
      <c r="D43" s="10" t="s">
        <v>117</v>
      </c>
      <c r="E43" s="3"/>
      <c r="F43" s="3"/>
      <c r="G43" s="20" t="s">
        <v>89</v>
      </c>
      <c r="H43" s="3" t="s">
        <v>115</v>
      </c>
      <c r="I43" s="3">
        <v>99</v>
      </c>
      <c r="J43" s="3">
        <v>0</v>
      </c>
      <c r="K43" s="3">
        <v>0</v>
      </c>
      <c r="L43" s="3">
        <v>0</v>
      </c>
      <c r="M43" s="3"/>
      <c r="N43" s="3"/>
      <c r="O43" s="3"/>
      <c r="P43" s="3"/>
      <c r="Q43" s="3"/>
      <c r="R43" s="3"/>
      <c r="S43" s="3"/>
      <c r="T43" s="3" t="s">
        <v>92</v>
      </c>
      <c r="U43">
        <f t="shared" si="0"/>
        <v>0</v>
      </c>
    </row>
    <row r="44" spans="1:21" x14ac:dyDescent="0.25">
      <c r="A44" s="10" t="s">
        <v>130</v>
      </c>
      <c r="B44" s="3" t="s">
        <v>128</v>
      </c>
      <c r="C44" s="3" t="s">
        <v>30</v>
      </c>
      <c r="D44" s="10" t="s">
        <v>118</v>
      </c>
      <c r="E44" s="3"/>
      <c r="F44" s="3"/>
      <c r="G44" s="20" t="s">
        <v>89</v>
      </c>
      <c r="H44" s="3" t="s">
        <v>115</v>
      </c>
      <c r="I44" s="3">
        <v>99</v>
      </c>
      <c r="J44" s="3">
        <v>1</v>
      </c>
      <c r="K44" s="3">
        <v>46.5</v>
      </c>
      <c r="L44" s="3">
        <v>1</v>
      </c>
      <c r="M44" s="3"/>
      <c r="N44" s="3"/>
      <c r="O44" s="3"/>
      <c r="P44" s="3"/>
      <c r="Q44" s="3"/>
      <c r="R44" s="3"/>
      <c r="S44" s="3"/>
      <c r="T44" s="3" t="s">
        <v>108</v>
      </c>
      <c r="U44">
        <f t="shared" si="0"/>
        <v>0</v>
      </c>
    </row>
    <row r="45" spans="1:21" x14ac:dyDescent="0.25">
      <c r="A45" s="10" t="s">
        <v>131</v>
      </c>
      <c r="B45" s="3" t="s">
        <v>128</v>
      </c>
      <c r="C45" s="3" t="s">
        <v>30</v>
      </c>
      <c r="D45" s="10" t="s">
        <v>119</v>
      </c>
      <c r="E45" s="3" t="s">
        <v>39</v>
      </c>
      <c r="F45" s="3"/>
      <c r="G45" s="20" t="s">
        <v>89</v>
      </c>
      <c r="H45" s="3" t="s">
        <v>115</v>
      </c>
      <c r="I45" s="3">
        <v>99</v>
      </c>
      <c r="J45" s="3">
        <v>0</v>
      </c>
      <c r="K45" s="3">
        <v>0</v>
      </c>
      <c r="L45" s="3">
        <v>0</v>
      </c>
      <c r="M45" s="3"/>
      <c r="N45" s="3"/>
      <c r="O45" s="3"/>
      <c r="P45" s="3"/>
      <c r="Q45" s="3"/>
      <c r="R45" s="3"/>
      <c r="S45" s="3"/>
      <c r="T45" s="3" t="s">
        <v>92</v>
      </c>
      <c r="U45">
        <f t="shared" si="0"/>
        <v>0</v>
      </c>
    </row>
    <row r="46" spans="1:21" x14ac:dyDescent="0.25">
      <c r="A46" s="10" t="s">
        <v>132</v>
      </c>
      <c r="B46" s="3" t="s">
        <v>128</v>
      </c>
      <c r="C46" s="3" t="s">
        <v>30</v>
      </c>
      <c r="D46" s="10" t="s">
        <v>120</v>
      </c>
      <c r="E46" s="3"/>
      <c r="F46" s="3"/>
      <c r="G46" s="20" t="s">
        <v>89</v>
      </c>
      <c r="H46" s="3" t="s">
        <v>115</v>
      </c>
      <c r="I46" s="3">
        <v>99</v>
      </c>
      <c r="J46" s="3">
        <v>0</v>
      </c>
      <c r="K46" s="3">
        <v>0</v>
      </c>
      <c r="L46" s="3">
        <v>0</v>
      </c>
      <c r="M46" s="3"/>
      <c r="N46" s="3"/>
      <c r="O46" s="3"/>
      <c r="P46" s="3"/>
      <c r="Q46" s="3"/>
      <c r="R46" s="3"/>
      <c r="S46" s="3"/>
      <c r="T46" s="3" t="s">
        <v>92</v>
      </c>
      <c r="U46">
        <f t="shared" si="0"/>
        <v>0</v>
      </c>
    </row>
    <row r="47" spans="1:21" x14ac:dyDescent="0.25">
      <c r="A47" s="10" t="s">
        <v>133</v>
      </c>
      <c r="B47" s="3" t="s">
        <v>134</v>
      </c>
      <c r="C47" s="3" t="s">
        <v>30</v>
      </c>
      <c r="D47" s="10" t="s">
        <v>121</v>
      </c>
      <c r="E47" s="3"/>
      <c r="F47" s="3"/>
      <c r="G47" s="20" t="s">
        <v>89</v>
      </c>
      <c r="H47" s="3" t="s">
        <v>115</v>
      </c>
      <c r="I47" s="3">
        <v>99</v>
      </c>
      <c r="J47" s="3">
        <v>0</v>
      </c>
      <c r="K47" s="3">
        <v>0</v>
      </c>
      <c r="L47" s="3">
        <v>0</v>
      </c>
      <c r="M47" s="3"/>
      <c r="N47" s="3"/>
      <c r="O47" s="3"/>
      <c r="P47" s="3"/>
      <c r="Q47" s="3"/>
      <c r="R47" s="3"/>
      <c r="S47" s="3"/>
      <c r="T47" s="3" t="s">
        <v>92</v>
      </c>
      <c r="U47">
        <f t="shared" si="0"/>
        <v>0</v>
      </c>
    </row>
    <row r="48" spans="1:21" x14ac:dyDescent="0.25">
      <c r="A48" s="10" t="s">
        <v>135</v>
      </c>
      <c r="B48" s="3" t="s">
        <v>134</v>
      </c>
      <c r="C48" s="3" t="s">
        <v>30</v>
      </c>
      <c r="D48" s="10" t="s">
        <v>123</v>
      </c>
      <c r="E48" s="3"/>
      <c r="F48" s="3"/>
      <c r="G48" s="20" t="s">
        <v>89</v>
      </c>
      <c r="H48" s="3" t="s">
        <v>115</v>
      </c>
      <c r="I48" s="3">
        <v>99</v>
      </c>
      <c r="J48" s="3">
        <v>0</v>
      </c>
      <c r="K48" s="3">
        <v>0</v>
      </c>
      <c r="L48" s="3">
        <v>0</v>
      </c>
      <c r="M48" s="3"/>
      <c r="N48" s="3"/>
      <c r="O48" s="3"/>
      <c r="P48" s="3"/>
      <c r="Q48" s="3"/>
      <c r="R48" s="3"/>
      <c r="S48" s="3"/>
      <c r="T48" s="3" t="s">
        <v>92</v>
      </c>
      <c r="U48">
        <f t="shared" si="0"/>
        <v>0</v>
      </c>
    </row>
    <row r="49" spans="1:23" x14ac:dyDescent="0.25">
      <c r="A49" s="10" t="s">
        <v>136</v>
      </c>
      <c r="B49" s="3" t="s">
        <v>134</v>
      </c>
      <c r="C49" s="3" t="s">
        <v>30</v>
      </c>
      <c r="D49" s="10" t="s">
        <v>124</v>
      </c>
      <c r="E49" s="3"/>
      <c r="F49" s="3"/>
      <c r="G49" s="20" t="s">
        <v>89</v>
      </c>
      <c r="H49" s="3" t="s">
        <v>115</v>
      </c>
      <c r="I49" s="3">
        <v>99</v>
      </c>
      <c r="J49" s="3">
        <v>0</v>
      </c>
      <c r="K49" s="3">
        <v>0</v>
      </c>
      <c r="L49" s="3">
        <v>0</v>
      </c>
      <c r="M49" s="3"/>
      <c r="N49" s="3"/>
      <c r="O49" s="3"/>
      <c r="P49" s="3"/>
      <c r="Q49" s="3"/>
      <c r="R49" s="3"/>
      <c r="S49" s="3"/>
      <c r="T49" s="3" t="s">
        <v>92</v>
      </c>
      <c r="U49">
        <f t="shared" si="0"/>
        <v>0</v>
      </c>
    </row>
    <row r="50" spans="1:23" x14ac:dyDescent="0.25">
      <c r="A50" s="10" t="s">
        <v>137</v>
      </c>
      <c r="B50" s="3" t="s">
        <v>134</v>
      </c>
      <c r="C50" s="3" t="s">
        <v>30</v>
      </c>
      <c r="D50" s="10" t="s">
        <v>125</v>
      </c>
      <c r="E50" s="3"/>
      <c r="F50" s="3"/>
      <c r="G50" s="20" t="s">
        <v>89</v>
      </c>
      <c r="H50" s="3" t="s">
        <v>115</v>
      </c>
      <c r="I50" s="3">
        <v>99</v>
      </c>
      <c r="J50" s="3">
        <v>0</v>
      </c>
      <c r="K50" s="3">
        <v>0</v>
      </c>
      <c r="L50" s="3">
        <v>0</v>
      </c>
      <c r="M50" s="3"/>
      <c r="N50" s="3"/>
      <c r="O50" s="3"/>
      <c r="P50" s="3"/>
      <c r="Q50" s="3"/>
      <c r="R50" s="3"/>
      <c r="S50" s="3"/>
      <c r="T50" s="3" t="s">
        <v>92</v>
      </c>
      <c r="U50">
        <f t="shared" si="0"/>
        <v>0</v>
      </c>
    </row>
    <row r="51" spans="1:23" x14ac:dyDescent="0.25">
      <c r="A51" s="10" t="s">
        <v>138</v>
      </c>
      <c r="B51" s="3" t="s">
        <v>134</v>
      </c>
      <c r="C51" s="3" t="s">
        <v>30</v>
      </c>
      <c r="D51" s="10" t="s">
        <v>126</v>
      </c>
      <c r="E51" s="3"/>
      <c r="F51" s="3"/>
      <c r="G51" s="20" t="s">
        <v>89</v>
      </c>
      <c r="H51" s="3" t="s">
        <v>115</v>
      </c>
      <c r="I51" s="3">
        <v>99</v>
      </c>
      <c r="J51" s="3">
        <v>0</v>
      </c>
      <c r="K51" s="3">
        <v>0</v>
      </c>
      <c r="L51" s="3">
        <v>0</v>
      </c>
      <c r="M51" s="3"/>
      <c r="N51" s="3"/>
      <c r="O51" s="3"/>
      <c r="P51" s="3"/>
      <c r="Q51" s="3"/>
      <c r="R51" s="3"/>
      <c r="S51" s="3"/>
      <c r="T51" s="3" t="s">
        <v>92</v>
      </c>
      <c r="U51">
        <f t="shared" si="0"/>
        <v>0</v>
      </c>
    </row>
    <row r="52" spans="1:23" x14ac:dyDescent="0.25">
      <c r="A52" s="10" t="s">
        <v>139</v>
      </c>
      <c r="B52" s="3" t="s">
        <v>211</v>
      </c>
      <c r="C52" s="3" t="s">
        <v>22</v>
      </c>
      <c r="D52" s="10" t="s">
        <v>43</v>
      </c>
      <c r="E52" s="3"/>
      <c r="F52" s="3"/>
      <c r="G52" s="20" t="s">
        <v>89</v>
      </c>
      <c r="H52" s="3" t="s">
        <v>90</v>
      </c>
      <c r="I52" s="3">
        <v>100</v>
      </c>
      <c r="J52" s="3" t="s">
        <v>91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>
        <f t="shared" si="0"/>
        <v>0</v>
      </c>
    </row>
    <row r="53" spans="1:23" x14ac:dyDescent="0.25">
      <c r="A53" s="10" t="s">
        <v>140</v>
      </c>
      <c r="B53" s="3" t="s">
        <v>211</v>
      </c>
      <c r="C53" s="3" t="s">
        <v>22</v>
      </c>
      <c r="D53" s="10" t="s">
        <v>93</v>
      </c>
      <c r="E53" s="3"/>
      <c r="F53" s="3"/>
      <c r="G53" s="20" t="s">
        <v>89</v>
      </c>
      <c r="H53" s="3" t="s">
        <v>90</v>
      </c>
      <c r="I53" s="3">
        <v>100</v>
      </c>
      <c r="J53" s="3" t="s">
        <v>91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>
        <f t="shared" si="0"/>
        <v>0</v>
      </c>
    </row>
    <row r="54" spans="1:23" x14ac:dyDescent="0.25">
      <c r="A54" s="10" t="s">
        <v>141</v>
      </c>
      <c r="B54" s="3" t="s">
        <v>211</v>
      </c>
      <c r="C54" s="3" t="s">
        <v>22</v>
      </c>
      <c r="D54" s="10" t="s">
        <v>95</v>
      </c>
      <c r="E54" s="3"/>
      <c r="F54" s="3"/>
      <c r="G54" s="20" t="s">
        <v>89</v>
      </c>
      <c r="H54" s="3" t="s">
        <v>90</v>
      </c>
      <c r="I54" s="3">
        <v>100</v>
      </c>
      <c r="J54" s="3" t="s">
        <v>91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>
        <f t="shared" si="0"/>
        <v>0</v>
      </c>
    </row>
    <row r="55" spans="1:23" x14ac:dyDescent="0.25">
      <c r="A55" s="10" t="s">
        <v>142</v>
      </c>
      <c r="B55" s="3" t="s">
        <v>211</v>
      </c>
      <c r="C55" s="3" t="s">
        <v>22</v>
      </c>
      <c r="D55" s="10" t="s">
        <v>96</v>
      </c>
      <c r="E55" s="3"/>
      <c r="F55" s="3"/>
      <c r="G55" s="20" t="s">
        <v>89</v>
      </c>
      <c r="H55" s="3" t="s">
        <v>90</v>
      </c>
      <c r="I55" s="3">
        <v>100</v>
      </c>
      <c r="J55" s="3" t="s">
        <v>91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>
        <f t="shared" si="0"/>
        <v>0</v>
      </c>
    </row>
    <row r="56" spans="1:23" x14ac:dyDescent="0.25">
      <c r="A56" s="10" t="s">
        <v>143</v>
      </c>
      <c r="B56" s="3" t="s">
        <v>211</v>
      </c>
      <c r="C56" s="3" t="s">
        <v>22</v>
      </c>
      <c r="D56" s="10" t="s">
        <v>97</v>
      </c>
      <c r="E56" s="3"/>
      <c r="F56" s="3"/>
      <c r="G56" s="20" t="s">
        <v>89</v>
      </c>
      <c r="H56" s="3" t="s">
        <v>90</v>
      </c>
      <c r="I56" s="3">
        <v>100</v>
      </c>
      <c r="J56" s="3" t="s">
        <v>91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>
        <f t="shared" si="0"/>
        <v>0</v>
      </c>
    </row>
    <row r="57" spans="1:23" x14ac:dyDescent="0.25">
      <c r="A57" s="10" t="s">
        <v>144</v>
      </c>
      <c r="B57" s="3" t="s">
        <v>212</v>
      </c>
      <c r="C57" s="3" t="s">
        <v>22</v>
      </c>
      <c r="D57" s="10" t="s">
        <v>98</v>
      </c>
      <c r="E57" s="3" t="s">
        <v>33</v>
      </c>
      <c r="F57" s="3"/>
      <c r="G57" s="20" t="s">
        <v>89</v>
      </c>
      <c r="H57" s="3" t="s">
        <v>90</v>
      </c>
      <c r="I57" s="3">
        <v>100</v>
      </c>
      <c r="J57" s="3" t="s">
        <v>91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>
        <f t="shared" si="0"/>
        <v>0</v>
      </c>
    </row>
    <row r="58" spans="1:23" x14ac:dyDescent="0.25">
      <c r="A58" s="10" t="s">
        <v>145</v>
      </c>
      <c r="B58" s="3" t="s">
        <v>212</v>
      </c>
      <c r="C58" s="3" t="s">
        <v>22</v>
      </c>
      <c r="D58" s="10" t="s">
        <v>100</v>
      </c>
      <c r="E58" s="3"/>
      <c r="F58" s="3"/>
      <c r="G58" s="20" t="s">
        <v>89</v>
      </c>
      <c r="H58" s="3" t="s">
        <v>90</v>
      </c>
      <c r="I58" s="3">
        <v>100</v>
      </c>
      <c r="J58" s="3" t="s">
        <v>91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>
        <f t="shared" si="0"/>
        <v>0</v>
      </c>
    </row>
    <row r="59" spans="1:23" x14ac:dyDescent="0.25">
      <c r="A59" s="10" t="s">
        <v>146</v>
      </c>
      <c r="B59" s="3" t="s">
        <v>212</v>
      </c>
      <c r="C59" s="3" t="s">
        <v>22</v>
      </c>
      <c r="D59" s="10" t="s">
        <v>101</v>
      </c>
      <c r="E59" s="3"/>
      <c r="F59" s="3"/>
      <c r="G59" s="20" t="s">
        <v>89</v>
      </c>
      <c r="H59" s="3" t="s">
        <v>90</v>
      </c>
      <c r="I59" s="3">
        <v>100</v>
      </c>
      <c r="J59" s="3" t="s">
        <v>91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>
        <f t="shared" si="0"/>
        <v>0</v>
      </c>
    </row>
    <row r="60" spans="1:23" x14ac:dyDescent="0.25">
      <c r="A60" s="10" t="s">
        <v>147</v>
      </c>
      <c r="B60" s="3" t="s">
        <v>212</v>
      </c>
      <c r="C60" s="3" t="s">
        <v>22</v>
      </c>
      <c r="D60" s="10" t="s">
        <v>102</v>
      </c>
      <c r="E60" s="3"/>
      <c r="F60" s="3"/>
      <c r="G60" s="20" t="s">
        <v>89</v>
      </c>
      <c r="H60" s="3" t="s">
        <v>90</v>
      </c>
      <c r="I60" s="3">
        <v>100</v>
      </c>
      <c r="J60" s="3" t="s">
        <v>91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>
        <f t="shared" si="0"/>
        <v>0</v>
      </c>
    </row>
    <row r="61" spans="1:23" ht="15.75" thickBot="1" x14ac:dyDescent="0.3">
      <c r="A61" s="10" t="s">
        <v>148</v>
      </c>
      <c r="B61" s="3" t="s">
        <v>212</v>
      </c>
      <c r="C61" s="3" t="s">
        <v>22</v>
      </c>
      <c r="D61" s="10" t="s">
        <v>103</v>
      </c>
      <c r="E61" s="3"/>
      <c r="F61" s="3"/>
      <c r="G61" s="20" t="s">
        <v>89</v>
      </c>
      <c r="H61" s="3" t="s">
        <v>90</v>
      </c>
      <c r="I61" s="3">
        <v>100</v>
      </c>
      <c r="J61" s="3" t="s">
        <v>91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>
        <f t="shared" si="0"/>
        <v>0</v>
      </c>
    </row>
    <row r="62" spans="1:23" x14ac:dyDescent="0.25">
      <c r="A62" s="10" t="s">
        <v>149</v>
      </c>
      <c r="B62" s="3" t="s">
        <v>150</v>
      </c>
      <c r="C62" s="3" t="s">
        <v>32</v>
      </c>
      <c r="D62" s="10" t="s">
        <v>43</v>
      </c>
      <c r="E62" s="3"/>
      <c r="F62" s="3"/>
      <c r="G62" s="20" t="s">
        <v>89</v>
      </c>
      <c r="H62" s="3" t="s">
        <v>90</v>
      </c>
      <c r="I62" s="3">
        <v>60</v>
      </c>
      <c r="J62" s="3">
        <v>52</v>
      </c>
      <c r="K62" s="3"/>
      <c r="L62" s="3">
        <f>J62</f>
        <v>52</v>
      </c>
      <c r="M62" s="3">
        <v>0</v>
      </c>
      <c r="N62" s="3"/>
      <c r="O62" s="3"/>
      <c r="P62" s="3"/>
      <c r="Q62" s="3">
        <v>1</v>
      </c>
      <c r="R62" s="3"/>
      <c r="S62" s="3"/>
      <c r="T62" s="3" t="s">
        <v>108</v>
      </c>
      <c r="U62">
        <f t="shared" si="0"/>
        <v>1</v>
      </c>
      <c r="V62" s="28">
        <f t="shared" ref="V62:V72" si="2">SUM(M62:R62)</f>
        <v>1</v>
      </c>
      <c r="W62" s="29"/>
    </row>
    <row r="63" spans="1:23" x14ac:dyDescent="0.25">
      <c r="A63" s="10" t="s">
        <v>152</v>
      </c>
      <c r="B63" s="3" t="s">
        <v>150</v>
      </c>
      <c r="C63" s="3" t="s">
        <v>32</v>
      </c>
      <c r="D63" s="10" t="s">
        <v>93</v>
      </c>
      <c r="E63" s="3"/>
      <c r="F63" s="3"/>
      <c r="G63" s="20" t="s">
        <v>89</v>
      </c>
      <c r="H63" s="3" t="s">
        <v>90</v>
      </c>
      <c r="I63" s="3">
        <v>60</v>
      </c>
      <c r="J63" s="3">
        <v>5</v>
      </c>
      <c r="K63" s="3"/>
      <c r="L63" s="3">
        <f t="shared" ref="L63:L77" si="3">J63</f>
        <v>5</v>
      </c>
      <c r="M63" s="3">
        <v>1</v>
      </c>
      <c r="N63" s="3"/>
      <c r="O63" s="3"/>
      <c r="P63" s="3"/>
      <c r="Q63" s="3">
        <v>3</v>
      </c>
      <c r="R63" s="3"/>
      <c r="S63" s="3"/>
      <c r="T63" s="3" t="s">
        <v>108</v>
      </c>
      <c r="U63">
        <f t="shared" si="0"/>
        <v>4</v>
      </c>
      <c r="V63" s="30">
        <f t="shared" si="2"/>
        <v>4</v>
      </c>
      <c r="W63" s="31"/>
    </row>
    <row r="64" spans="1:23" x14ac:dyDescent="0.25">
      <c r="A64" s="10" t="s">
        <v>153</v>
      </c>
      <c r="B64" s="3" t="s">
        <v>150</v>
      </c>
      <c r="C64" s="3" t="s">
        <v>32</v>
      </c>
      <c r="D64" s="10" t="s">
        <v>95</v>
      </c>
      <c r="E64" s="3"/>
      <c r="F64" s="3"/>
      <c r="G64" s="20" t="s">
        <v>89</v>
      </c>
      <c r="H64" s="3" t="s">
        <v>90</v>
      </c>
      <c r="I64" s="3">
        <v>60</v>
      </c>
      <c r="J64" s="3">
        <v>33</v>
      </c>
      <c r="K64" s="3"/>
      <c r="L64" s="3">
        <f t="shared" si="3"/>
        <v>33</v>
      </c>
      <c r="M64" s="3">
        <v>0</v>
      </c>
      <c r="N64" s="3"/>
      <c r="O64" s="3"/>
      <c r="P64" s="3"/>
      <c r="Q64" s="3">
        <v>0</v>
      </c>
      <c r="R64" s="3"/>
      <c r="S64" s="3"/>
      <c r="T64" s="3" t="s">
        <v>108</v>
      </c>
      <c r="U64">
        <f t="shared" si="0"/>
        <v>0</v>
      </c>
      <c r="V64" s="30">
        <f t="shared" si="2"/>
        <v>0</v>
      </c>
      <c r="W64" s="31"/>
    </row>
    <row r="65" spans="1:24" x14ac:dyDescent="0.25">
      <c r="A65" s="10" t="s">
        <v>154</v>
      </c>
      <c r="B65" s="3" t="s">
        <v>150</v>
      </c>
      <c r="C65" s="3" t="s">
        <v>32</v>
      </c>
      <c r="D65" s="10" t="s">
        <v>96</v>
      </c>
      <c r="E65" s="3"/>
      <c r="F65" s="3"/>
      <c r="G65" s="20" t="s">
        <v>89</v>
      </c>
      <c r="H65" s="3" t="s">
        <v>90</v>
      </c>
      <c r="I65" s="3">
        <v>60</v>
      </c>
      <c r="J65" s="3">
        <v>15</v>
      </c>
      <c r="K65" s="3"/>
      <c r="L65" s="3">
        <f t="shared" si="3"/>
        <v>15</v>
      </c>
      <c r="M65" s="3">
        <v>0</v>
      </c>
      <c r="N65" s="3"/>
      <c r="O65" s="3"/>
      <c r="P65" s="3"/>
      <c r="Q65" s="3">
        <v>0</v>
      </c>
      <c r="R65" s="3"/>
      <c r="S65" s="3"/>
      <c r="T65" s="3" t="s">
        <v>108</v>
      </c>
      <c r="U65">
        <f t="shared" si="0"/>
        <v>0</v>
      </c>
      <c r="V65" s="30">
        <f t="shared" si="2"/>
        <v>0</v>
      </c>
      <c r="W65" s="31"/>
    </row>
    <row r="66" spans="1:24" x14ac:dyDescent="0.25">
      <c r="A66" s="10" t="s">
        <v>155</v>
      </c>
      <c r="B66" s="3" t="s">
        <v>150</v>
      </c>
      <c r="C66" s="3" t="s">
        <v>32</v>
      </c>
      <c r="D66" s="10" t="s">
        <v>97</v>
      </c>
      <c r="E66" s="3"/>
      <c r="F66" s="3"/>
      <c r="G66" s="20" t="s">
        <v>89</v>
      </c>
      <c r="H66" s="3" t="s">
        <v>90</v>
      </c>
      <c r="I66" s="3">
        <v>60</v>
      </c>
      <c r="J66" s="3">
        <v>9</v>
      </c>
      <c r="K66" s="3"/>
      <c r="L66" s="3">
        <f t="shared" si="3"/>
        <v>9</v>
      </c>
      <c r="M66" s="3">
        <v>0</v>
      </c>
      <c r="N66" s="3"/>
      <c r="O66" s="3"/>
      <c r="P66" s="3"/>
      <c r="Q66" s="3">
        <v>0</v>
      </c>
      <c r="R66" s="3"/>
      <c r="S66" s="3"/>
      <c r="T66" s="3" t="s">
        <v>108</v>
      </c>
      <c r="U66">
        <f t="shared" si="0"/>
        <v>0</v>
      </c>
      <c r="V66" s="30">
        <f t="shared" si="2"/>
        <v>0</v>
      </c>
      <c r="W66" s="31"/>
    </row>
    <row r="67" spans="1:24" x14ac:dyDescent="0.25">
      <c r="A67" s="10" t="s">
        <v>156</v>
      </c>
      <c r="B67" s="3" t="s">
        <v>157</v>
      </c>
      <c r="C67" s="3" t="s">
        <v>32</v>
      </c>
      <c r="D67" s="10" t="s">
        <v>98</v>
      </c>
      <c r="E67" s="3" t="s">
        <v>33</v>
      </c>
      <c r="F67" s="3"/>
      <c r="G67" s="20" t="s">
        <v>89</v>
      </c>
      <c r="H67" s="3" t="s">
        <v>90</v>
      </c>
      <c r="I67" s="3">
        <v>60</v>
      </c>
      <c r="J67" s="3">
        <v>24</v>
      </c>
      <c r="K67" s="3"/>
      <c r="L67" s="3">
        <f t="shared" si="3"/>
        <v>24</v>
      </c>
      <c r="M67" s="3">
        <v>0</v>
      </c>
      <c r="N67" s="3"/>
      <c r="O67" s="3"/>
      <c r="P67" s="3"/>
      <c r="Q67" s="3">
        <v>1</v>
      </c>
      <c r="R67" s="3"/>
      <c r="S67" s="3"/>
      <c r="T67" s="3" t="s">
        <v>108</v>
      </c>
      <c r="U67">
        <f t="shared" ref="U67:U91" si="4">SUM(M67:S67)</f>
        <v>1</v>
      </c>
      <c r="V67" s="30">
        <f t="shared" si="2"/>
        <v>1</v>
      </c>
      <c r="W67" s="31"/>
    </row>
    <row r="68" spans="1:24" x14ac:dyDescent="0.25">
      <c r="A68" s="10" t="s">
        <v>158</v>
      </c>
      <c r="B68" s="3" t="s">
        <v>157</v>
      </c>
      <c r="C68" s="3" t="s">
        <v>32</v>
      </c>
      <c r="D68" s="10" t="s">
        <v>100</v>
      </c>
      <c r="E68" s="3"/>
      <c r="F68" s="3"/>
      <c r="G68" s="20" t="s">
        <v>89</v>
      </c>
      <c r="H68" s="3" t="s">
        <v>90</v>
      </c>
      <c r="I68" s="3">
        <v>60</v>
      </c>
      <c r="J68" s="3">
        <v>5</v>
      </c>
      <c r="K68" s="3"/>
      <c r="L68" s="3">
        <f t="shared" si="3"/>
        <v>5</v>
      </c>
      <c r="M68" s="3">
        <v>0</v>
      </c>
      <c r="N68" s="3"/>
      <c r="O68" s="3"/>
      <c r="P68" s="3"/>
      <c r="Q68" s="3">
        <v>0</v>
      </c>
      <c r="R68" s="3"/>
      <c r="S68" s="3"/>
      <c r="T68" s="3" t="s">
        <v>108</v>
      </c>
      <c r="U68">
        <f t="shared" si="4"/>
        <v>0</v>
      </c>
      <c r="V68" s="30">
        <f t="shared" si="2"/>
        <v>0</v>
      </c>
      <c r="W68" s="31"/>
    </row>
    <row r="69" spans="1:24" x14ac:dyDescent="0.25">
      <c r="A69" s="10" t="s">
        <v>159</v>
      </c>
      <c r="B69" s="3" t="s">
        <v>157</v>
      </c>
      <c r="C69" s="3" t="s">
        <v>32</v>
      </c>
      <c r="D69" s="10" t="s">
        <v>101</v>
      </c>
      <c r="E69" s="3"/>
      <c r="F69" s="3"/>
      <c r="G69" s="20" t="s">
        <v>89</v>
      </c>
      <c r="H69" s="3" t="s">
        <v>90</v>
      </c>
      <c r="I69" s="3">
        <v>60</v>
      </c>
      <c r="J69" s="3">
        <v>58</v>
      </c>
      <c r="K69" s="3"/>
      <c r="L69" s="3">
        <f t="shared" si="3"/>
        <v>58</v>
      </c>
      <c r="M69" s="3">
        <v>0</v>
      </c>
      <c r="N69" s="3"/>
      <c r="O69" s="3"/>
      <c r="P69" s="3"/>
      <c r="Q69" s="3">
        <v>1</v>
      </c>
      <c r="R69" s="3"/>
      <c r="S69" s="3"/>
      <c r="T69" s="3" t="s">
        <v>108</v>
      </c>
      <c r="U69">
        <f t="shared" si="4"/>
        <v>1</v>
      </c>
      <c r="V69" s="30">
        <f t="shared" si="2"/>
        <v>1</v>
      </c>
      <c r="W69" s="31"/>
    </row>
    <row r="70" spans="1:24" x14ac:dyDescent="0.25">
      <c r="A70" s="10" t="s">
        <v>160</v>
      </c>
      <c r="B70" s="3" t="s">
        <v>157</v>
      </c>
      <c r="C70" s="3" t="s">
        <v>32</v>
      </c>
      <c r="D70" s="10" t="s">
        <v>102</v>
      </c>
      <c r="E70" s="3"/>
      <c r="F70" s="3"/>
      <c r="G70" s="20" t="s">
        <v>89</v>
      </c>
      <c r="H70" s="3" t="s">
        <v>90</v>
      </c>
      <c r="I70" s="3">
        <v>60</v>
      </c>
      <c r="J70" s="3">
        <v>16</v>
      </c>
      <c r="K70" s="3"/>
      <c r="L70" s="3">
        <f t="shared" si="3"/>
        <v>16</v>
      </c>
      <c r="M70" s="3">
        <v>0</v>
      </c>
      <c r="N70" s="3"/>
      <c r="O70" s="3"/>
      <c r="P70" s="3"/>
      <c r="Q70" s="3">
        <v>0</v>
      </c>
      <c r="R70" s="3"/>
      <c r="S70" s="3"/>
      <c r="T70" s="3" t="s">
        <v>108</v>
      </c>
      <c r="U70">
        <f t="shared" si="4"/>
        <v>0</v>
      </c>
      <c r="V70" s="30">
        <f t="shared" si="2"/>
        <v>0</v>
      </c>
      <c r="W70" s="31" t="s">
        <v>161</v>
      </c>
    </row>
    <row r="71" spans="1:24" ht="15.75" thickBot="1" x14ac:dyDescent="0.3">
      <c r="A71" s="10" t="s">
        <v>162</v>
      </c>
      <c r="B71" s="3" t="s">
        <v>157</v>
      </c>
      <c r="C71" s="3" t="s">
        <v>32</v>
      </c>
      <c r="D71" s="10" t="s">
        <v>103</v>
      </c>
      <c r="E71" s="3"/>
      <c r="F71" s="3"/>
      <c r="G71" s="20" t="s">
        <v>89</v>
      </c>
      <c r="H71" s="3" t="s">
        <v>90</v>
      </c>
      <c r="I71" s="3">
        <v>60</v>
      </c>
      <c r="J71" s="3">
        <v>15</v>
      </c>
      <c r="K71" s="3"/>
      <c r="L71" s="3">
        <f t="shared" si="3"/>
        <v>15</v>
      </c>
      <c r="M71" s="3">
        <v>0</v>
      </c>
      <c r="N71" s="3"/>
      <c r="O71" s="3"/>
      <c r="P71" s="3"/>
      <c r="Q71" s="3">
        <v>0</v>
      </c>
      <c r="R71" s="3"/>
      <c r="S71" s="3"/>
      <c r="T71" s="3" t="s">
        <v>108</v>
      </c>
      <c r="U71">
        <f t="shared" si="4"/>
        <v>0</v>
      </c>
      <c r="V71" s="32">
        <f t="shared" si="2"/>
        <v>0</v>
      </c>
      <c r="W71" s="33">
        <f>SUM(V62:V71)/SUM(J62:J71)</f>
        <v>3.017241379310345E-2</v>
      </c>
    </row>
    <row r="72" spans="1:24" x14ac:dyDescent="0.25">
      <c r="A72" s="10" t="s">
        <v>163</v>
      </c>
      <c r="B72" s="3" t="s">
        <v>207</v>
      </c>
      <c r="C72" s="3" t="s">
        <v>32</v>
      </c>
      <c r="D72" s="10" t="s">
        <v>43</v>
      </c>
      <c r="E72" s="3"/>
      <c r="F72" s="3"/>
      <c r="G72" s="20" t="s">
        <v>89</v>
      </c>
      <c r="H72" s="3" t="s">
        <v>90</v>
      </c>
      <c r="I72" s="3">
        <v>0</v>
      </c>
      <c r="J72" s="3">
        <f>59+40</f>
        <v>99</v>
      </c>
      <c r="K72" s="3"/>
      <c r="L72" s="3">
        <f t="shared" si="3"/>
        <v>99</v>
      </c>
      <c r="M72" s="3">
        <v>0</v>
      </c>
      <c r="N72" s="3"/>
      <c r="O72" s="3"/>
      <c r="P72" s="3"/>
      <c r="Q72" s="3">
        <v>1</v>
      </c>
      <c r="R72" s="3">
        <v>0</v>
      </c>
      <c r="S72" s="3"/>
      <c r="T72" s="3" t="s">
        <v>108</v>
      </c>
      <c r="U72">
        <f t="shared" si="4"/>
        <v>1</v>
      </c>
      <c r="V72" s="30">
        <f t="shared" si="2"/>
        <v>1</v>
      </c>
    </row>
    <row r="73" spans="1:24" x14ac:dyDescent="0.25">
      <c r="A73" s="10" t="s">
        <v>164</v>
      </c>
      <c r="B73" s="3" t="s">
        <v>207</v>
      </c>
      <c r="C73" s="3" t="s">
        <v>32</v>
      </c>
      <c r="D73" s="10" t="s">
        <v>93</v>
      </c>
      <c r="E73" s="3"/>
      <c r="F73" s="3"/>
      <c r="G73" s="20" t="s">
        <v>89</v>
      </c>
      <c r="H73" s="3" t="s">
        <v>90</v>
      </c>
      <c r="I73" s="3">
        <v>0</v>
      </c>
      <c r="J73" s="3">
        <v>39</v>
      </c>
      <c r="K73" s="3"/>
      <c r="L73" s="3">
        <f t="shared" si="3"/>
        <v>39</v>
      </c>
      <c r="M73" s="3">
        <v>0</v>
      </c>
      <c r="N73" s="3"/>
      <c r="O73" s="3"/>
      <c r="P73" s="3"/>
      <c r="Q73" s="3">
        <v>0</v>
      </c>
      <c r="R73" s="3">
        <v>1</v>
      </c>
      <c r="S73" s="3"/>
      <c r="T73" s="3" t="s">
        <v>108</v>
      </c>
      <c r="U73">
        <f t="shared" si="4"/>
        <v>1</v>
      </c>
    </row>
    <row r="74" spans="1:24" x14ac:dyDescent="0.25">
      <c r="A74" s="10" t="s">
        <v>165</v>
      </c>
      <c r="B74" s="3" t="s">
        <v>207</v>
      </c>
      <c r="C74" s="3" t="s">
        <v>32</v>
      </c>
      <c r="D74" s="10" t="s">
        <v>95</v>
      </c>
      <c r="E74" s="3"/>
      <c r="F74" s="3"/>
      <c r="G74" s="20" t="s">
        <v>89</v>
      </c>
      <c r="H74" s="3" t="s">
        <v>90</v>
      </c>
      <c r="I74" s="3">
        <v>0</v>
      </c>
      <c r="J74" s="3">
        <f>55+50</f>
        <v>105</v>
      </c>
      <c r="K74" s="3"/>
      <c r="L74" s="3">
        <f t="shared" si="3"/>
        <v>105</v>
      </c>
      <c r="M74" s="3">
        <v>3</v>
      </c>
      <c r="N74" s="3"/>
      <c r="O74" s="3"/>
      <c r="P74" s="3"/>
      <c r="Q74" s="3">
        <v>5</v>
      </c>
      <c r="R74" s="3">
        <v>1</v>
      </c>
      <c r="S74" s="3"/>
      <c r="T74" s="3" t="s">
        <v>108</v>
      </c>
      <c r="U74">
        <f t="shared" si="4"/>
        <v>9</v>
      </c>
    </row>
    <row r="75" spans="1:24" x14ac:dyDescent="0.25">
      <c r="A75" s="10" t="s">
        <v>166</v>
      </c>
      <c r="B75" s="3" t="s">
        <v>207</v>
      </c>
      <c r="C75" s="3" t="s">
        <v>32</v>
      </c>
      <c r="D75" s="10" t="s">
        <v>96</v>
      </c>
      <c r="E75" s="3"/>
      <c r="F75" s="3"/>
      <c r="G75" s="20" t="s">
        <v>89</v>
      </c>
      <c r="H75" s="3" t="s">
        <v>90</v>
      </c>
      <c r="I75" s="3">
        <v>0</v>
      </c>
      <c r="J75" s="3">
        <v>24</v>
      </c>
      <c r="K75" s="3"/>
      <c r="L75" s="3">
        <f t="shared" si="3"/>
        <v>24</v>
      </c>
      <c r="M75" s="3">
        <f>1</f>
        <v>1</v>
      </c>
      <c r="N75" s="3"/>
      <c r="O75" s="3"/>
      <c r="P75" s="3"/>
      <c r="Q75" s="3">
        <v>2</v>
      </c>
      <c r="R75" s="3">
        <v>1</v>
      </c>
      <c r="S75" s="3"/>
      <c r="T75" s="3" t="s">
        <v>108</v>
      </c>
      <c r="U75">
        <f t="shared" si="4"/>
        <v>4</v>
      </c>
      <c r="V75" t="s">
        <v>219</v>
      </c>
      <c r="W75" t="s">
        <v>220</v>
      </c>
    </row>
    <row r="76" spans="1:24" x14ac:dyDescent="0.25">
      <c r="A76" s="10" t="s">
        <v>167</v>
      </c>
      <c r="B76" s="3" t="s">
        <v>207</v>
      </c>
      <c r="C76" s="3" t="s">
        <v>32</v>
      </c>
      <c r="D76" s="10" t="s">
        <v>97</v>
      </c>
      <c r="E76" s="3"/>
      <c r="F76" s="3"/>
      <c r="G76" s="20" t="s">
        <v>89</v>
      </c>
      <c r="H76" s="3" t="s">
        <v>90</v>
      </c>
      <c r="I76" s="3">
        <v>0</v>
      </c>
      <c r="J76" s="3">
        <f>57+18</f>
        <v>75</v>
      </c>
      <c r="K76" s="3"/>
      <c r="L76" s="3">
        <f t="shared" si="3"/>
        <v>75</v>
      </c>
      <c r="M76" s="3">
        <f>3</f>
        <v>3</v>
      </c>
      <c r="N76" s="3"/>
      <c r="O76" s="3"/>
      <c r="P76" s="3"/>
      <c r="Q76" s="3">
        <v>1</v>
      </c>
      <c r="R76" s="3">
        <v>1</v>
      </c>
      <c r="S76" s="3"/>
      <c r="T76" s="3" t="s">
        <v>108</v>
      </c>
      <c r="U76">
        <f t="shared" si="4"/>
        <v>5</v>
      </c>
      <c r="V76">
        <f>SUM(M72:R76)</f>
        <v>20</v>
      </c>
      <c r="W76">
        <f>SUM(J72:J76)+SUM(N72:R76)</f>
        <v>355</v>
      </c>
      <c r="X76">
        <f>V76/W76</f>
        <v>5.6338028169014086E-2</v>
      </c>
    </row>
    <row r="77" spans="1:24" x14ac:dyDescent="0.25">
      <c r="A77" s="10" t="s">
        <v>168</v>
      </c>
      <c r="B77" s="3" t="s">
        <v>208</v>
      </c>
      <c r="C77" s="3" t="s">
        <v>32</v>
      </c>
      <c r="D77" s="10" t="s">
        <v>98</v>
      </c>
      <c r="E77" s="3" t="s">
        <v>33</v>
      </c>
      <c r="F77" s="3"/>
      <c r="G77" s="20" t="s">
        <v>89</v>
      </c>
      <c r="H77" s="3" t="s">
        <v>90</v>
      </c>
      <c r="I77" s="3">
        <v>0</v>
      </c>
      <c r="J77" s="3">
        <f>47+48+4</f>
        <v>99</v>
      </c>
      <c r="K77" s="3"/>
      <c r="L77" s="3">
        <f t="shared" si="3"/>
        <v>99</v>
      </c>
      <c r="M77" s="3">
        <f>19</f>
        <v>19</v>
      </c>
      <c r="N77" s="3"/>
      <c r="O77" s="3"/>
      <c r="P77" s="3"/>
      <c r="Q77" s="3">
        <v>1</v>
      </c>
      <c r="R77" s="3">
        <v>4</v>
      </c>
      <c r="S77" s="3"/>
      <c r="T77" s="3" t="s">
        <v>108</v>
      </c>
      <c r="U77">
        <f t="shared" si="4"/>
        <v>24</v>
      </c>
    </row>
    <row r="78" spans="1:24" x14ac:dyDescent="0.25">
      <c r="A78" s="10" t="s">
        <v>169</v>
      </c>
      <c r="B78" s="3" t="s">
        <v>208</v>
      </c>
      <c r="C78" s="3" t="s">
        <v>32</v>
      </c>
      <c r="D78" s="10" t="s">
        <v>100</v>
      </c>
      <c r="E78" s="3"/>
      <c r="F78" s="3"/>
      <c r="G78" s="20" t="s">
        <v>89</v>
      </c>
      <c r="H78" s="3" t="s">
        <v>90</v>
      </c>
      <c r="I78" s="3">
        <v>0</v>
      </c>
      <c r="J78" s="3">
        <v>83</v>
      </c>
      <c r="K78" s="3"/>
      <c r="L78" s="3">
        <v>83</v>
      </c>
      <c r="M78" s="3">
        <f>16</f>
        <v>16</v>
      </c>
      <c r="N78" s="3"/>
      <c r="O78" s="3"/>
      <c r="P78" s="3"/>
      <c r="Q78" s="3">
        <v>5</v>
      </c>
      <c r="R78" s="3">
        <v>3</v>
      </c>
      <c r="S78" s="3"/>
      <c r="T78" s="3" t="s">
        <v>108</v>
      </c>
      <c r="U78">
        <f t="shared" si="4"/>
        <v>24</v>
      </c>
    </row>
    <row r="79" spans="1:24" x14ac:dyDescent="0.25">
      <c r="A79" s="10" t="s">
        <v>170</v>
      </c>
      <c r="B79" s="3" t="s">
        <v>208</v>
      </c>
      <c r="C79" s="3" t="s">
        <v>32</v>
      </c>
      <c r="D79" s="10" t="s">
        <v>101</v>
      </c>
      <c r="E79" s="3"/>
      <c r="F79" s="3"/>
      <c r="G79" s="20" t="s">
        <v>89</v>
      </c>
      <c r="H79" s="3" t="s">
        <v>90</v>
      </c>
      <c r="I79" s="3">
        <v>0</v>
      </c>
      <c r="J79" s="3">
        <f>46+37</f>
        <v>83</v>
      </c>
      <c r="K79" s="3"/>
      <c r="L79" s="3">
        <v>83</v>
      </c>
      <c r="M79" s="3">
        <f>11</f>
        <v>11</v>
      </c>
      <c r="N79" s="3"/>
      <c r="O79" s="3"/>
      <c r="P79" s="3"/>
      <c r="Q79" s="3">
        <v>17</v>
      </c>
      <c r="R79" s="3">
        <v>9</v>
      </c>
      <c r="S79" s="3"/>
      <c r="T79" s="3" t="s">
        <v>108</v>
      </c>
      <c r="U79">
        <f t="shared" si="4"/>
        <v>37</v>
      </c>
      <c r="V79" t="s">
        <v>217</v>
      </c>
      <c r="W79" t="s">
        <v>218</v>
      </c>
    </row>
    <row r="80" spans="1:24" x14ac:dyDescent="0.25">
      <c r="A80" s="10" t="s">
        <v>171</v>
      </c>
      <c r="B80" s="3" t="s">
        <v>208</v>
      </c>
      <c r="C80" s="3" t="s">
        <v>32</v>
      </c>
      <c r="D80" s="10" t="s">
        <v>102</v>
      </c>
      <c r="E80" s="3"/>
      <c r="F80" s="3"/>
      <c r="G80" s="20" t="s">
        <v>89</v>
      </c>
      <c r="H80" s="3" t="s">
        <v>90</v>
      </c>
      <c r="I80" s="3">
        <v>0</v>
      </c>
      <c r="J80" s="3">
        <f>52+20</f>
        <v>72</v>
      </c>
      <c r="K80" s="3"/>
      <c r="L80" s="3">
        <v>72</v>
      </c>
      <c r="M80" s="3">
        <f>4</f>
        <v>4</v>
      </c>
      <c r="N80" s="3"/>
      <c r="O80" s="3"/>
      <c r="P80" s="3"/>
      <c r="Q80" s="3">
        <v>10</v>
      </c>
      <c r="R80" s="3">
        <v>9</v>
      </c>
      <c r="S80" s="3"/>
      <c r="T80" s="3" t="s">
        <v>108</v>
      </c>
      <c r="U80">
        <f t="shared" si="4"/>
        <v>23</v>
      </c>
      <c r="V80">
        <f>SUM(M77:R80)</f>
        <v>108</v>
      </c>
      <c r="W80">
        <f>SUM(J76:J80)+SUM(N76:R80)</f>
        <v>472</v>
      </c>
      <c r="X80">
        <f>V80/W80</f>
        <v>0.2288135593220339</v>
      </c>
    </row>
    <row r="81" spans="1:24" x14ac:dyDescent="0.25">
      <c r="A81" s="10" t="s">
        <v>172</v>
      </c>
      <c r="B81" s="3" t="s">
        <v>208</v>
      </c>
      <c r="C81" s="3" t="s">
        <v>32</v>
      </c>
      <c r="D81" s="10" t="s">
        <v>103</v>
      </c>
      <c r="E81" s="3"/>
      <c r="F81" s="3"/>
      <c r="G81" s="20" t="s">
        <v>89</v>
      </c>
      <c r="H81" s="3" t="s">
        <v>90</v>
      </c>
      <c r="I81" s="3">
        <v>0</v>
      </c>
      <c r="J81" s="3">
        <f>58+23</f>
        <v>81</v>
      </c>
      <c r="K81" s="3"/>
      <c r="L81" s="3">
        <v>81</v>
      </c>
      <c r="M81" s="3">
        <v>2</v>
      </c>
      <c r="N81" s="3"/>
      <c r="O81" s="3"/>
      <c r="P81" s="3"/>
      <c r="Q81" s="3">
        <v>0</v>
      </c>
      <c r="R81" s="3">
        <v>0</v>
      </c>
      <c r="S81" s="3"/>
      <c r="T81" s="3" t="s">
        <v>108</v>
      </c>
      <c r="U81">
        <f t="shared" si="4"/>
        <v>2</v>
      </c>
    </row>
    <row r="82" spans="1:24" x14ac:dyDescent="0.25">
      <c r="A82" s="10" t="s">
        <v>173</v>
      </c>
      <c r="B82" s="3" t="s">
        <v>209</v>
      </c>
      <c r="C82" s="3" t="s">
        <v>32</v>
      </c>
      <c r="D82" s="10" t="s">
        <v>113</v>
      </c>
      <c r="E82" s="3"/>
      <c r="F82" s="3"/>
      <c r="G82" s="20" t="s">
        <v>89</v>
      </c>
      <c r="H82" s="3" t="s">
        <v>115</v>
      </c>
      <c r="I82" s="3">
        <v>99</v>
      </c>
      <c r="J82" s="3">
        <v>0</v>
      </c>
      <c r="K82" s="3"/>
      <c r="L82" s="3">
        <v>0</v>
      </c>
      <c r="M82" s="3"/>
      <c r="N82" s="3"/>
      <c r="O82" s="3">
        <v>0</v>
      </c>
      <c r="P82" s="3"/>
      <c r="Q82" s="3"/>
      <c r="R82" s="3"/>
      <c r="S82" s="3"/>
      <c r="T82" s="3" t="s">
        <v>92</v>
      </c>
      <c r="U82">
        <f t="shared" si="4"/>
        <v>0</v>
      </c>
    </row>
    <row r="83" spans="1:24" x14ac:dyDescent="0.25">
      <c r="A83" s="10" t="s">
        <v>174</v>
      </c>
      <c r="B83" s="3" t="s">
        <v>209</v>
      </c>
      <c r="C83" s="3" t="s">
        <v>32</v>
      </c>
      <c r="D83" s="10" t="s">
        <v>117</v>
      </c>
      <c r="E83" s="3"/>
      <c r="F83" s="3"/>
      <c r="G83" s="20" t="s">
        <v>89</v>
      </c>
      <c r="H83" s="3" t="s">
        <v>115</v>
      </c>
      <c r="I83" s="3">
        <v>99</v>
      </c>
      <c r="J83" s="3">
        <v>0</v>
      </c>
      <c r="K83" s="3"/>
      <c r="L83" s="3">
        <v>0</v>
      </c>
      <c r="M83" s="3"/>
      <c r="N83" s="3"/>
      <c r="O83" s="3">
        <v>0</v>
      </c>
      <c r="P83" s="3"/>
      <c r="Q83" s="3"/>
      <c r="R83" s="3"/>
      <c r="S83" s="3"/>
      <c r="T83" s="3" t="s">
        <v>92</v>
      </c>
      <c r="U83">
        <f t="shared" si="4"/>
        <v>0</v>
      </c>
    </row>
    <row r="84" spans="1:24" x14ac:dyDescent="0.25">
      <c r="A84" s="10" t="s">
        <v>175</v>
      </c>
      <c r="B84" s="3" t="s">
        <v>209</v>
      </c>
      <c r="C84" s="3" t="s">
        <v>32</v>
      </c>
      <c r="D84" s="10" t="s">
        <v>118</v>
      </c>
      <c r="E84" s="3"/>
      <c r="F84" s="3"/>
      <c r="G84" s="20" t="s">
        <v>89</v>
      </c>
      <c r="H84" s="3" t="s">
        <v>115</v>
      </c>
      <c r="I84" s="3">
        <v>99</v>
      </c>
      <c r="J84" s="3">
        <v>0</v>
      </c>
      <c r="K84" s="3"/>
      <c r="L84" s="3">
        <v>0</v>
      </c>
      <c r="M84" s="3"/>
      <c r="N84" s="3"/>
      <c r="O84" s="3">
        <v>0</v>
      </c>
      <c r="P84" s="3"/>
      <c r="Q84" s="3"/>
      <c r="R84" s="3"/>
      <c r="S84" s="3"/>
      <c r="T84" s="3" t="s">
        <v>92</v>
      </c>
      <c r="U84">
        <f t="shared" si="4"/>
        <v>0</v>
      </c>
    </row>
    <row r="85" spans="1:24" x14ac:dyDescent="0.25">
      <c r="A85" s="10" t="s">
        <v>176</v>
      </c>
      <c r="B85" s="3" t="s">
        <v>209</v>
      </c>
      <c r="C85" s="3" t="s">
        <v>32</v>
      </c>
      <c r="D85" s="10" t="s">
        <v>119</v>
      </c>
      <c r="E85" s="3"/>
      <c r="F85" s="3"/>
      <c r="G85" s="20" t="s">
        <v>89</v>
      </c>
      <c r="H85" s="3" t="s">
        <v>115</v>
      </c>
      <c r="I85" s="3">
        <v>99</v>
      </c>
      <c r="J85" s="3">
        <v>1</v>
      </c>
      <c r="K85" s="3"/>
      <c r="L85" s="3">
        <v>1</v>
      </c>
      <c r="M85" s="3"/>
      <c r="N85" s="3"/>
      <c r="O85" s="3">
        <v>0</v>
      </c>
      <c r="P85" s="3"/>
      <c r="Q85" s="3"/>
      <c r="R85" s="3"/>
      <c r="S85" s="3"/>
      <c r="T85" s="3" t="s">
        <v>108</v>
      </c>
      <c r="U85">
        <f t="shared" si="4"/>
        <v>0</v>
      </c>
      <c r="V85" t="s">
        <v>178</v>
      </c>
      <c r="W85" t="s">
        <v>179</v>
      </c>
      <c r="X85" t="s">
        <v>180</v>
      </c>
    </row>
    <row r="86" spans="1:24" x14ac:dyDescent="0.25">
      <c r="A86" s="10" t="s">
        <v>181</v>
      </c>
      <c r="B86" s="3" t="s">
        <v>209</v>
      </c>
      <c r="C86" s="3" t="s">
        <v>32</v>
      </c>
      <c r="D86" s="10" t="s">
        <v>120</v>
      </c>
      <c r="E86" s="3"/>
      <c r="F86" s="3"/>
      <c r="G86" s="20" t="s">
        <v>89</v>
      </c>
      <c r="H86" s="3" t="s">
        <v>115</v>
      </c>
      <c r="I86" s="3">
        <v>99</v>
      </c>
      <c r="J86" s="3">
        <v>0</v>
      </c>
      <c r="K86" s="3"/>
      <c r="L86" s="3">
        <v>0</v>
      </c>
      <c r="M86" s="3"/>
      <c r="N86" s="3"/>
      <c r="O86" s="3">
        <v>0</v>
      </c>
      <c r="P86" s="3"/>
      <c r="Q86" s="3"/>
      <c r="R86" s="3"/>
      <c r="S86" s="3"/>
      <c r="T86" s="3" t="s">
        <v>92</v>
      </c>
      <c r="U86">
        <f t="shared" si="4"/>
        <v>0</v>
      </c>
    </row>
    <row r="87" spans="1:24" x14ac:dyDescent="0.25">
      <c r="A87" s="10" t="s">
        <v>182</v>
      </c>
      <c r="B87" s="3" t="s">
        <v>210</v>
      </c>
      <c r="C87" s="3" t="s">
        <v>32</v>
      </c>
      <c r="D87" s="10" t="s">
        <v>121</v>
      </c>
      <c r="E87" s="3" t="s">
        <v>39</v>
      </c>
      <c r="F87" s="3"/>
      <c r="G87" s="20" t="s">
        <v>89</v>
      </c>
      <c r="H87" s="3" t="s">
        <v>115</v>
      </c>
      <c r="I87" s="3">
        <v>99</v>
      </c>
      <c r="J87" s="3">
        <v>0</v>
      </c>
      <c r="K87" s="3"/>
      <c r="L87" s="3">
        <v>0</v>
      </c>
      <c r="M87" s="3"/>
      <c r="N87" s="3"/>
      <c r="O87" s="3">
        <v>0</v>
      </c>
      <c r="P87" s="3"/>
      <c r="Q87" s="3"/>
      <c r="R87" s="3"/>
      <c r="S87" s="3"/>
      <c r="T87" s="3" t="s">
        <v>92</v>
      </c>
      <c r="U87">
        <f t="shared" si="4"/>
        <v>0</v>
      </c>
    </row>
    <row r="88" spans="1:24" x14ac:dyDescent="0.25">
      <c r="A88" s="10" t="s">
        <v>183</v>
      </c>
      <c r="B88" s="3" t="s">
        <v>210</v>
      </c>
      <c r="C88" s="3" t="s">
        <v>32</v>
      </c>
      <c r="D88" s="10" t="s">
        <v>123</v>
      </c>
      <c r="E88" s="3"/>
      <c r="F88" s="3"/>
      <c r="G88" s="20" t="s">
        <v>89</v>
      </c>
      <c r="H88" s="3" t="s">
        <v>115</v>
      </c>
      <c r="I88" s="3">
        <v>99</v>
      </c>
      <c r="J88" s="3">
        <v>0</v>
      </c>
      <c r="K88" s="3"/>
      <c r="L88" s="3">
        <v>0</v>
      </c>
      <c r="M88" s="3"/>
      <c r="N88" s="3"/>
      <c r="O88" s="3">
        <v>0</v>
      </c>
      <c r="P88" s="3"/>
      <c r="Q88" s="3"/>
      <c r="R88" s="3"/>
      <c r="S88" s="3"/>
      <c r="T88" s="3" t="s">
        <v>92</v>
      </c>
      <c r="U88">
        <f t="shared" si="4"/>
        <v>0</v>
      </c>
    </row>
    <row r="89" spans="1:24" x14ac:dyDescent="0.25">
      <c r="A89" s="10" t="s">
        <v>184</v>
      </c>
      <c r="B89" s="3" t="s">
        <v>210</v>
      </c>
      <c r="C89" s="3" t="s">
        <v>32</v>
      </c>
      <c r="D89" s="10" t="s">
        <v>124</v>
      </c>
      <c r="E89" s="3"/>
      <c r="F89" s="3"/>
      <c r="G89" s="20" t="s">
        <v>89</v>
      </c>
      <c r="H89" s="3" t="s">
        <v>115</v>
      </c>
      <c r="I89" s="3">
        <v>99</v>
      </c>
      <c r="J89" s="3">
        <v>0</v>
      </c>
      <c r="K89" s="3"/>
      <c r="L89" s="3">
        <v>0</v>
      </c>
      <c r="M89" s="3"/>
      <c r="N89" s="3"/>
      <c r="O89" s="3">
        <v>0</v>
      </c>
      <c r="P89" s="3"/>
      <c r="Q89" s="3"/>
      <c r="R89" s="3"/>
      <c r="S89" s="3"/>
      <c r="T89" s="3" t="s">
        <v>92</v>
      </c>
      <c r="U89">
        <f t="shared" si="4"/>
        <v>0</v>
      </c>
    </row>
    <row r="90" spans="1:24" x14ac:dyDescent="0.25">
      <c r="A90" s="10" t="s">
        <v>185</v>
      </c>
      <c r="B90" s="3" t="s">
        <v>210</v>
      </c>
      <c r="C90" s="3" t="s">
        <v>32</v>
      </c>
      <c r="D90" s="10" t="s">
        <v>125</v>
      </c>
      <c r="E90" s="3"/>
      <c r="F90" s="3"/>
      <c r="G90" s="20" t="s">
        <v>89</v>
      </c>
      <c r="H90" s="3" t="s">
        <v>115</v>
      </c>
      <c r="I90" s="3">
        <v>99</v>
      </c>
      <c r="J90" s="3">
        <v>0</v>
      </c>
      <c r="K90" s="3"/>
      <c r="L90" s="3">
        <v>0</v>
      </c>
      <c r="M90" s="3"/>
      <c r="N90" s="3"/>
      <c r="O90" s="3">
        <v>0</v>
      </c>
      <c r="P90" s="3"/>
      <c r="Q90" s="3"/>
      <c r="R90" s="3"/>
      <c r="S90" s="3"/>
      <c r="T90" s="3" t="s">
        <v>92</v>
      </c>
      <c r="U90">
        <f t="shared" si="4"/>
        <v>0</v>
      </c>
    </row>
    <row r="91" spans="1:24" x14ac:dyDescent="0.25">
      <c r="A91" s="10" t="s">
        <v>186</v>
      </c>
      <c r="B91" s="3" t="s">
        <v>210</v>
      </c>
      <c r="C91" s="3" t="s">
        <v>32</v>
      </c>
      <c r="D91" s="10" t="s">
        <v>126</v>
      </c>
      <c r="E91" s="3"/>
      <c r="F91" s="3"/>
      <c r="G91" s="20" t="s">
        <v>89</v>
      </c>
      <c r="H91" s="3" t="s">
        <v>115</v>
      </c>
      <c r="I91" s="3">
        <v>99</v>
      </c>
      <c r="J91" s="3">
        <v>0</v>
      </c>
      <c r="K91" s="3"/>
      <c r="L91" s="3">
        <v>0</v>
      </c>
      <c r="M91" s="3"/>
      <c r="N91" s="3"/>
      <c r="O91" s="3">
        <v>0</v>
      </c>
      <c r="P91" s="3"/>
      <c r="Q91" s="3"/>
      <c r="R91" s="3"/>
      <c r="S91" s="3"/>
      <c r="T91" s="3" t="s">
        <v>92</v>
      </c>
      <c r="U91">
        <f t="shared" si="4"/>
        <v>0</v>
      </c>
    </row>
  </sheetData>
  <phoneticPr fontId="3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9CFF-0183-4BAD-A978-D85332C24F60}">
  <dimension ref="A1:S26"/>
  <sheetViews>
    <sheetView workbookViewId="0">
      <selection activeCell="A2" sqref="A2:S26"/>
    </sheetView>
  </sheetViews>
  <sheetFormatPr defaultRowHeight="15" x14ac:dyDescent="0.25"/>
  <sheetData>
    <row r="1" spans="1:19" ht="90" x14ac:dyDescent="0.25">
      <c r="A1" s="19" t="s">
        <v>0</v>
      </c>
      <c r="B1" s="19" t="s">
        <v>1</v>
      </c>
      <c r="C1" s="19" t="s">
        <v>2</v>
      </c>
      <c r="D1" s="19" t="s">
        <v>187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  <c r="S1" s="1" t="s">
        <v>19</v>
      </c>
    </row>
    <row r="2" spans="1:1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19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19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9BDF-DAC1-4222-9EA8-A05B8EDBAE16}">
  <dimension ref="A1:K26"/>
  <sheetViews>
    <sheetView topLeftCell="A18" workbookViewId="0">
      <selection activeCell="A2" sqref="A2:K26"/>
    </sheetView>
  </sheetViews>
  <sheetFormatPr defaultRowHeight="15" x14ac:dyDescent="0.25"/>
  <sheetData>
    <row r="1" spans="1:11" ht="45" x14ac:dyDescent="0.25">
      <c r="A1" s="19" t="s">
        <v>40</v>
      </c>
      <c r="B1" s="19" t="s">
        <v>1</v>
      </c>
      <c r="C1" s="21" t="s">
        <v>41</v>
      </c>
      <c r="D1" s="19" t="s">
        <v>188</v>
      </c>
      <c r="E1" s="19" t="s">
        <v>189</v>
      </c>
      <c r="F1" s="19" t="s">
        <v>8</v>
      </c>
      <c r="G1" s="19" t="s">
        <v>9</v>
      </c>
      <c r="H1" s="19" t="s">
        <v>10</v>
      </c>
      <c r="I1" s="19" t="s">
        <v>11</v>
      </c>
      <c r="J1" s="21" t="s">
        <v>14</v>
      </c>
      <c r="K1" s="21" t="s">
        <v>42</v>
      </c>
    </row>
    <row r="2" spans="1:1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28D6-5188-407A-B23B-FCB03B26D84F}">
  <dimension ref="A1:Y26"/>
  <sheetViews>
    <sheetView topLeftCell="A2" workbookViewId="0">
      <selection activeCell="Z22" sqref="Z22"/>
    </sheetView>
  </sheetViews>
  <sheetFormatPr defaultRowHeight="15" x14ac:dyDescent="0.25"/>
  <sheetData>
    <row r="1" spans="1:25" ht="45" x14ac:dyDescent="0.25">
      <c r="A1" s="8" t="s">
        <v>190</v>
      </c>
      <c r="B1" s="8" t="s">
        <v>56</v>
      </c>
      <c r="C1" s="9" t="s">
        <v>1</v>
      </c>
      <c r="D1" s="8" t="s">
        <v>57</v>
      </c>
      <c r="E1" s="8" t="s">
        <v>20</v>
      </c>
      <c r="F1" s="8" t="s">
        <v>58</v>
      </c>
      <c r="G1" s="8" t="s">
        <v>59</v>
      </c>
      <c r="H1" s="8" t="s">
        <v>60</v>
      </c>
      <c r="I1" s="8" t="s">
        <v>61</v>
      </c>
      <c r="J1" s="2" t="s">
        <v>191</v>
      </c>
      <c r="K1" s="2" t="s">
        <v>192</v>
      </c>
      <c r="L1" s="2" t="s">
        <v>64</v>
      </c>
      <c r="M1" s="2" t="s">
        <v>193</v>
      </c>
      <c r="N1" s="2" t="s">
        <v>194</v>
      </c>
      <c r="O1" s="12" t="s">
        <v>65</v>
      </c>
      <c r="P1" s="12" t="s">
        <v>195</v>
      </c>
      <c r="Q1" s="11" t="s">
        <v>66</v>
      </c>
      <c r="R1" s="11" t="s">
        <v>196</v>
      </c>
      <c r="S1" s="13" t="s">
        <v>67</v>
      </c>
      <c r="T1" s="13" t="s">
        <v>197</v>
      </c>
      <c r="U1" s="14" t="s">
        <v>69</v>
      </c>
      <c r="V1" s="14" t="s">
        <v>198</v>
      </c>
      <c r="W1" s="15" t="s">
        <v>70</v>
      </c>
      <c r="X1" s="15" t="s">
        <v>199</v>
      </c>
      <c r="Y1" s="2" t="s">
        <v>200</v>
      </c>
    </row>
    <row r="2" spans="1:25" ht="120" x14ac:dyDescent="0.25">
      <c r="A2" s="19" t="s">
        <v>73</v>
      </c>
      <c r="B2" s="20" t="s">
        <v>74</v>
      </c>
      <c r="C2" s="19" t="s">
        <v>201</v>
      </c>
      <c r="D2" s="20" t="s">
        <v>75</v>
      </c>
      <c r="E2" s="20" t="s">
        <v>76</v>
      </c>
      <c r="F2" s="20" t="s">
        <v>77</v>
      </c>
      <c r="G2" s="19" t="s">
        <v>78</v>
      </c>
      <c r="H2" s="20" t="s">
        <v>79</v>
      </c>
      <c r="I2" s="20" t="s">
        <v>80</v>
      </c>
      <c r="J2" s="20" t="s">
        <v>81</v>
      </c>
      <c r="K2" s="20" t="s">
        <v>82</v>
      </c>
      <c r="L2" s="20">
        <v>100</v>
      </c>
      <c r="M2" s="20" t="s">
        <v>83</v>
      </c>
      <c r="N2" s="20"/>
      <c r="O2" s="20" t="s">
        <v>84</v>
      </c>
      <c r="P2" s="20" t="s">
        <v>202</v>
      </c>
      <c r="Q2" s="20" t="s">
        <v>85</v>
      </c>
      <c r="R2" s="20" t="s">
        <v>203</v>
      </c>
      <c r="S2" s="20" t="s">
        <v>86</v>
      </c>
      <c r="T2" s="20" t="s">
        <v>204</v>
      </c>
      <c r="U2" s="20" t="s">
        <v>87</v>
      </c>
      <c r="V2" s="20" t="s">
        <v>205</v>
      </c>
      <c r="W2" s="20" t="s">
        <v>84</v>
      </c>
      <c r="X2" s="20" t="s">
        <v>203</v>
      </c>
      <c r="Y2" s="20" t="s">
        <v>88</v>
      </c>
    </row>
    <row r="3" spans="1:2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77CA6D698BF4BB55C5E805D6B1BC7" ma:contentTypeVersion="10" ma:contentTypeDescription="Create a new document." ma:contentTypeScope="" ma:versionID="f5e93f9ebcffbb237d138301e391805d">
  <xsd:schema xmlns:xsd="http://www.w3.org/2001/XMLSchema" xmlns:xs="http://www.w3.org/2001/XMLSchema" xmlns:p="http://schemas.microsoft.com/office/2006/metadata/properties" xmlns:ns3="afaedcf9-7068-4641-a3f6-fc46f5a8dee9" xmlns:ns4="cfdfa696-5442-4e0e-9d2d-f980825cfd7e" targetNamespace="http://schemas.microsoft.com/office/2006/metadata/properties" ma:root="true" ma:fieldsID="9cab39806b5576a0b09388e0559b009a" ns3:_="" ns4:_="">
    <xsd:import namespace="afaedcf9-7068-4641-a3f6-fc46f5a8dee9"/>
    <xsd:import namespace="cfdfa696-5442-4e0e-9d2d-f980825cfd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edcf9-7068-4641-a3f6-fc46f5a8d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fa696-5442-4e0e-9d2d-f980825cf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aedcf9-7068-4641-a3f6-fc46f5a8de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838BC7-5D84-411C-8540-1606A5C02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aedcf9-7068-4641-a3f6-fc46f5a8dee9"/>
    <ds:schemaRef ds:uri="cfdfa696-5442-4e0e-9d2d-f980825cf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830ACD-CB40-4D89-8485-2E88C7E2F52E}">
  <ds:schemaRefs>
    <ds:schemaRef ds:uri="http://schemas.microsoft.com/office/2006/documentManagement/types"/>
    <ds:schemaRef ds:uri="http://www.w3.org/XML/1998/namespace"/>
    <ds:schemaRef ds:uri="afaedcf9-7068-4641-a3f6-fc46f5a8dee9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fdfa696-5442-4e0e-9d2d-f980825cfd7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8D46FB-81F7-47EF-96CA-BBFC9E9BF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whelk_banding_sites</vt:lpstr>
      <vt:lpstr>string_frm</vt:lpstr>
      <vt:lpstr>sample_section_frm</vt:lpstr>
      <vt:lpstr>pots_frm</vt:lpstr>
      <vt:lpstr>string_frm_template</vt:lpstr>
      <vt:lpstr>sample_sct_frm_template</vt:lpstr>
      <vt:lpstr>pots_frm_template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Haupt</dc:creator>
  <cp:keywords/>
  <dc:description/>
  <cp:lastModifiedBy>Philip Haupt</cp:lastModifiedBy>
  <cp:revision/>
  <dcterms:created xsi:type="dcterms:W3CDTF">2023-06-12T10:10:12Z</dcterms:created>
  <dcterms:modified xsi:type="dcterms:W3CDTF">2023-10-27T08:47:28Z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0x0101000B477CA6D698BF4BB55C5E805D6B1BC7</vt:lpwstr>
  </property>
</Properties>
</file>