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ona\Desktop\"/>
    </mc:Choice>
  </mc:AlternateContent>
  <bookViews>
    <workbookView xWindow="0" yWindow="0" windowWidth="20490" windowHeight="745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M14" i="1" l="1"/>
  <c r="C61" i="1" l="1"/>
  <c r="C62" i="1"/>
  <c r="C63" i="1"/>
  <c r="C64" i="1"/>
  <c r="C65" i="1"/>
  <c r="C66" i="1"/>
  <c r="C67" i="1"/>
  <c r="C68" i="1"/>
  <c r="D59" i="1"/>
  <c r="E59" i="1"/>
  <c r="F59" i="1"/>
  <c r="G59" i="1"/>
  <c r="H59" i="1"/>
  <c r="I59" i="1"/>
  <c r="K59" i="1"/>
  <c r="L59" i="1"/>
  <c r="M59" i="1"/>
  <c r="N59" i="1"/>
  <c r="O59" i="1"/>
  <c r="B59" i="1"/>
  <c r="C71" i="1"/>
  <c r="B79" i="1" l="1"/>
  <c r="B80" i="1" s="1"/>
  <c r="C74" i="1"/>
  <c r="C15" i="1"/>
  <c r="C16" i="1"/>
  <c r="N10" i="1"/>
  <c r="N6" i="1" s="1"/>
  <c r="O42" i="1"/>
  <c r="J60" i="1"/>
  <c r="C49" i="1"/>
  <c r="C50" i="1"/>
  <c r="C51" i="1"/>
  <c r="C52" i="1"/>
  <c r="C53" i="1"/>
  <c r="C54" i="1"/>
  <c r="C55" i="1"/>
  <c r="C56" i="1"/>
  <c r="C57" i="1"/>
  <c r="C58" i="1"/>
  <c r="O46" i="1"/>
  <c r="O45" i="1"/>
  <c r="C30" i="1"/>
  <c r="C24" i="1"/>
  <c r="C25" i="1"/>
  <c r="C26" i="1"/>
  <c r="C27" i="1"/>
  <c r="C28" i="1"/>
  <c r="C29" i="1"/>
  <c r="C31" i="1"/>
  <c r="C32" i="1"/>
  <c r="C33" i="1"/>
  <c r="C34" i="1"/>
  <c r="C35" i="1"/>
  <c r="C36" i="1"/>
  <c r="C37" i="1"/>
  <c r="B48" i="1"/>
  <c r="D13" i="1"/>
  <c r="E13" i="1"/>
  <c r="F13" i="1"/>
  <c r="G13" i="1"/>
  <c r="H13" i="1"/>
  <c r="I13" i="1"/>
  <c r="J13" i="1"/>
  <c r="K13" i="1"/>
  <c r="L13" i="1"/>
  <c r="M13" i="1"/>
  <c r="N13" i="1"/>
  <c r="O13" i="1"/>
  <c r="D6" i="1"/>
  <c r="E6" i="1"/>
  <c r="F6" i="1"/>
  <c r="G6" i="1"/>
  <c r="H6" i="1"/>
  <c r="I6" i="1"/>
  <c r="J6" i="1"/>
  <c r="K6" i="1"/>
  <c r="L6" i="1"/>
  <c r="M6" i="1"/>
  <c r="B6" i="1"/>
  <c r="B16" i="1"/>
  <c r="B13" i="1" s="1"/>
  <c r="C60" i="1" l="1"/>
  <c r="C59" i="1" s="1"/>
  <c r="J59" i="1"/>
  <c r="O10" i="1"/>
  <c r="O6" i="1" s="1"/>
  <c r="B47" i="1"/>
  <c r="B41" i="1"/>
  <c r="B22" i="1"/>
  <c r="C38" i="1"/>
  <c r="C44" i="1"/>
  <c r="C45" i="1"/>
  <c r="C46" i="1"/>
  <c r="C42" i="1"/>
  <c r="C43" i="1"/>
  <c r="C39" i="1"/>
  <c r="C40" i="1"/>
  <c r="C23" i="1"/>
  <c r="H48" i="1"/>
  <c r="C48" i="1" s="1"/>
  <c r="D47" i="1"/>
  <c r="E47" i="1"/>
  <c r="F47" i="1"/>
  <c r="G47" i="1"/>
  <c r="I47" i="1"/>
  <c r="J47" i="1"/>
  <c r="K47" i="1"/>
  <c r="L47" i="1"/>
  <c r="M47" i="1"/>
  <c r="N47" i="1"/>
  <c r="O47" i="1"/>
  <c r="D41" i="1"/>
  <c r="E41" i="1"/>
  <c r="F41" i="1"/>
  <c r="G41" i="1"/>
  <c r="H41" i="1"/>
  <c r="I41" i="1"/>
  <c r="J41" i="1"/>
  <c r="K41" i="1"/>
  <c r="L41" i="1"/>
  <c r="M41" i="1"/>
  <c r="N41" i="1"/>
  <c r="O41" i="1"/>
  <c r="D22" i="1"/>
  <c r="E22" i="1"/>
  <c r="E73" i="1" s="1"/>
  <c r="F22" i="1"/>
  <c r="G22" i="1"/>
  <c r="H22" i="1"/>
  <c r="I22" i="1"/>
  <c r="I73" i="1" s="1"/>
  <c r="J22" i="1"/>
  <c r="K22" i="1"/>
  <c r="K73" i="1" s="1"/>
  <c r="L22" i="1"/>
  <c r="L73" i="1" s="1"/>
  <c r="M22" i="1"/>
  <c r="M73" i="1" s="1"/>
  <c r="N22" i="1"/>
  <c r="N73" i="1" s="1"/>
  <c r="O22" i="1"/>
  <c r="O73" i="1" s="1"/>
  <c r="D20" i="1"/>
  <c r="E20" i="1"/>
  <c r="E75" i="1" s="1"/>
  <c r="F20" i="1"/>
  <c r="H20" i="1"/>
  <c r="I20" i="1"/>
  <c r="J20" i="1"/>
  <c r="L20" i="1"/>
  <c r="M20" i="1"/>
  <c r="N20" i="1"/>
  <c r="L75" i="1" l="1"/>
  <c r="F73" i="1"/>
  <c r="D75" i="1"/>
  <c r="G73" i="1"/>
  <c r="N75" i="1"/>
  <c r="F75" i="1"/>
  <c r="B73" i="1"/>
  <c r="J73" i="1"/>
  <c r="J75" i="1" s="1"/>
  <c r="M75" i="1"/>
  <c r="I75" i="1"/>
  <c r="H47" i="1"/>
  <c r="H73" i="1" s="1"/>
  <c r="H75" i="1" s="1"/>
  <c r="C41" i="1"/>
  <c r="C47" i="1"/>
  <c r="B20" i="1"/>
  <c r="C22" i="1"/>
  <c r="O20" i="1"/>
  <c r="O75" i="1" s="1"/>
  <c r="K20" i="1"/>
  <c r="K75" i="1" s="1"/>
  <c r="G20" i="1"/>
  <c r="C73" i="1" l="1"/>
  <c r="G75" i="1"/>
  <c r="B75" i="1"/>
  <c r="B76" i="1" s="1"/>
  <c r="C14" i="1" l="1"/>
  <c r="C13" i="1" s="1"/>
  <c r="C12" i="1"/>
  <c r="C10" i="1"/>
  <c r="C11" i="1"/>
  <c r="C9" i="1"/>
  <c r="C8" i="1"/>
  <c r="C7" i="1"/>
  <c r="C6" i="1" l="1"/>
  <c r="C20" i="1" s="1"/>
  <c r="C75" i="1" s="1"/>
</calcChain>
</file>

<file path=xl/sharedStrings.xml><?xml version="1.0" encoding="utf-8"?>
<sst xmlns="http://schemas.openxmlformats.org/spreadsheetml/2006/main" count="97" uniqueCount="87">
  <si>
    <t>KNIGHTSBRIDGE MANSIONS BC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</si>
  <si>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</si>
  <si>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</si>
  <si>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</si>
  <si>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</si>
  <si>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</si>
  <si>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</si>
  <si>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</si>
  <si>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</si>
  <si>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</si>
  <si>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</si>
  <si>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</si>
  <si>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</si>
  <si>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Actual</t>
  </si>
  <si>
    <t>Levy Income</t>
  </si>
  <si>
    <t>Storage Levies</t>
  </si>
  <si>
    <t>Garage Levies</t>
  </si>
  <si>
    <t>Rental Income</t>
  </si>
  <si>
    <t>Recovery - General</t>
  </si>
  <si>
    <t>Interest Received</t>
  </si>
  <si>
    <t>Accounting Fees</t>
  </si>
  <si>
    <t>Bank Charges</t>
  </si>
  <si>
    <t>Cleaning</t>
  </si>
  <si>
    <t>CSOS Expense</t>
  </si>
  <si>
    <t>Security Contract</t>
  </si>
  <si>
    <t>Electricity</t>
  </si>
  <si>
    <t>Rates</t>
  </si>
  <si>
    <t>Water</t>
  </si>
  <si>
    <t>Refuse</t>
  </si>
  <si>
    <t>Sewerage</t>
  </si>
  <si>
    <t>Insurance</t>
  </si>
  <si>
    <t>Lift Maintenance</t>
  </si>
  <si>
    <t>Management Fees</t>
  </si>
  <si>
    <t>Pest Control</t>
  </si>
  <si>
    <t>Printing &amp; Stationery</t>
  </si>
  <si>
    <t>Petty Cash - Gardeners</t>
  </si>
  <si>
    <t>Petty Cash - Building Materials/repairs</t>
  </si>
  <si>
    <t>Professional Fees</t>
  </si>
  <si>
    <t>Telephone Usage</t>
  </si>
  <si>
    <t>Pension - GL Sokomani</t>
  </si>
  <si>
    <t xml:space="preserve">Total </t>
  </si>
  <si>
    <t>Flat Levies</t>
  </si>
  <si>
    <t>Security Levies</t>
  </si>
  <si>
    <t>Special Levies</t>
  </si>
  <si>
    <t>Parking Bay Levies</t>
  </si>
  <si>
    <t>CSOS Recoveries</t>
  </si>
  <si>
    <t>Building</t>
  </si>
  <si>
    <t>Window Cleaning</t>
  </si>
  <si>
    <t>General Maintenance</t>
  </si>
  <si>
    <t>Total Income</t>
  </si>
  <si>
    <t>Administration Costs</t>
  </si>
  <si>
    <t>Municipal Costs</t>
  </si>
  <si>
    <t xml:space="preserve">Recoveries </t>
  </si>
  <si>
    <t xml:space="preserve">Repairs And Maintenance </t>
  </si>
  <si>
    <t xml:space="preserve">Maintenance Reserve </t>
  </si>
  <si>
    <t>General Electrical &amp; Lighting</t>
  </si>
  <si>
    <t>General Plumbing Repairs</t>
  </si>
  <si>
    <t>Security Equipment</t>
  </si>
  <si>
    <t>Total Expenditure</t>
  </si>
  <si>
    <t>Surplus/(Deficit)</t>
  </si>
  <si>
    <t>Proposed</t>
  </si>
  <si>
    <t xml:space="preserve">Actuals </t>
  </si>
  <si>
    <t>31/12/2017</t>
  </si>
  <si>
    <t>31/12/2018</t>
  </si>
  <si>
    <t>Proposed Budget For The Year Ended 31 December 2018</t>
  </si>
  <si>
    <t>Administration Fees</t>
  </si>
  <si>
    <t>Audit Fees</t>
  </si>
  <si>
    <t>Employee Costs</t>
  </si>
  <si>
    <t>Legal Fees</t>
  </si>
  <si>
    <t>Meeting Costs</t>
  </si>
  <si>
    <t>Painting</t>
  </si>
  <si>
    <t>Security other</t>
  </si>
  <si>
    <t>Remote tags</t>
  </si>
  <si>
    <t>Waste pipe project</t>
  </si>
  <si>
    <t>Insurance claims</t>
  </si>
  <si>
    <t xml:space="preserve">Taxation </t>
  </si>
  <si>
    <t>Waterproofing</t>
  </si>
  <si>
    <t>Finance Costs</t>
  </si>
  <si>
    <t>Bank Balance 31/12/2017</t>
  </si>
  <si>
    <t>25% Of Levies at 31/12/2017</t>
  </si>
  <si>
    <t>Difference</t>
  </si>
  <si>
    <t>Gate</t>
  </si>
  <si>
    <t xml:space="preserve">Fire </t>
  </si>
  <si>
    <t>Carpeting</t>
  </si>
  <si>
    <t>Cleaning,Gutters</t>
  </si>
  <si>
    <t>Intercom</t>
  </si>
  <si>
    <t>10 Year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</si>
</sst>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,##0.00;\(#,##0.00\)"/>
    <numFmt numFmtId="166" formatCode="&quot;$&quot;#,##0.00;\(&quot;$&quot;#,##0.00\)"/>
    <numFmt numFmtId="167" formatCode="###0.0%;\(###0.0%\)"/>
    <numFmt numFmtId="168" formatCode="_ * #,##0.00_ ;_ * \(#,##0.00\)\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4D4F53"/>
      <name val="Segoe UI Light"/>
      <family val="2"/>
    </font>
    <font>
      <sz val="14"/>
      <color rgb="FF4D4F53"/>
      <name val="Segoe UI Light"/>
      <family val="2"/>
    </font>
    <font>
      <sz val="10"/>
      <color indexed="0"/>
      <name val="Arial"/>
      <family val="2"/>
    </font>
    <font>
      <sz val="10"/>
      <color indexed="0"/>
      <name val="Times New Roman"/>
      <family val="1"/>
    </font>
    <font>
      <b/>
      <sz val="10"/>
      <color indexed="0"/>
      <name val="Times New Roman"/>
      <family val="1"/>
    </font>
    <font>
      <b/>
      <sz val="12"/>
      <color indexed="0"/>
      <name val="Times New Roman"/>
      <family val="1"/>
    </font>
    <font>
      <sz val="12"/>
      <color indexed="0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1"/>
      <color indexed="56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165" fontId="7" fillId="0" borderId="0"/>
    <xf numFmtId="166" fontId="7" fillId="0" borderId="0"/>
    <xf numFmtId="167" fontId="7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</cellStyleXfs>
  <cellXfs count="68">
    <xf numFmtId="0" fontId="0" fillId="0" borderId="0" xfId="0"/>
    <xf numFmtId="0" fontId="12" fillId="0" borderId="0" xfId="0" applyFont="1"/>
    <xf numFmtId="0" fontId="13" fillId="0" borderId="0" xfId="0" applyFont="1"/>
    <xf numFmtId="168" fontId="12" fillId="0" borderId="0" xfId="0" applyNumberFormat="1" applyFont="1"/>
    <xf numFmtId="168" fontId="12" fillId="3" borderId="0" xfId="0" applyNumberFormat="1" applyFont="1" applyFill="1"/>
    <xf numFmtId="0" fontId="14" fillId="0" borderId="0" xfId="0" applyFont="1"/>
    <xf numFmtId="0" fontId="16" fillId="0" borderId="0" xfId="1" applyFont="1"/>
    <xf numFmtId="0" fontId="15" fillId="2" borderId="2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4" xfId="1" applyFont="1" applyFill="1" applyBorder="1" applyAlignment="1">
      <alignment horizontal="center" vertical="center"/>
    </xf>
    <xf numFmtId="0" fontId="17" fillId="0" borderId="0" xfId="1" applyFont="1"/>
    <xf numFmtId="168" fontId="16" fillId="0" borderId="0" xfId="1" applyNumberFormat="1" applyFont="1"/>
    <xf numFmtId="168" fontId="16" fillId="3" borderId="0" xfId="1" applyNumberFormat="1" applyFont="1" applyFill="1"/>
    <xf numFmtId="168" fontId="16" fillId="0" borderId="0" xfId="1" applyNumberFormat="1" applyFont="1" applyBorder="1"/>
    <xf numFmtId="168" fontId="16" fillId="3" borderId="0" xfId="1" applyNumberFormat="1" applyFont="1" applyFill="1" applyBorder="1"/>
    <xf numFmtId="0" fontId="18" fillId="0" borderId="0" xfId="1" applyFont="1"/>
    <xf numFmtId="168" fontId="18" fillId="0" borderId="0" xfId="1" applyNumberFormat="1" applyFont="1"/>
    <xf numFmtId="168" fontId="18" fillId="3" borderId="0" xfId="1" applyNumberFormat="1" applyFont="1" applyFill="1"/>
    <xf numFmtId="168" fontId="16" fillId="0" borderId="5" xfId="1" applyNumberFormat="1" applyFont="1" applyBorder="1"/>
    <xf numFmtId="0" fontId="17" fillId="0" borderId="0" xfId="1" applyFont="1" applyFill="1" applyBorder="1"/>
    <xf numFmtId="168" fontId="17" fillId="3" borderId="7" xfId="1" applyNumberFormat="1" applyFont="1" applyFill="1" applyBorder="1"/>
    <xf numFmtId="168" fontId="13" fillId="3" borderId="7" xfId="0" applyNumberFormat="1" applyFont="1" applyFill="1" applyBorder="1"/>
    <xf numFmtId="168" fontId="16" fillId="3" borderId="5" xfId="1" applyNumberFormat="1" applyFont="1" applyFill="1" applyBorder="1"/>
    <xf numFmtId="168" fontId="16" fillId="0" borderId="15" xfId="1" applyNumberFormat="1" applyFont="1" applyBorder="1"/>
    <xf numFmtId="168" fontId="16" fillId="0" borderId="16" xfId="1" applyNumberFormat="1" applyFont="1" applyBorder="1"/>
    <xf numFmtId="168" fontId="16" fillId="3" borderId="16" xfId="1" applyNumberFormat="1" applyFont="1" applyFill="1" applyBorder="1"/>
    <xf numFmtId="168" fontId="16" fillId="3" borderId="17" xfId="1" applyNumberFormat="1" applyFont="1" applyFill="1" applyBorder="1"/>
    <xf numFmtId="168" fontId="16" fillId="0" borderId="18" xfId="1" applyNumberFormat="1" applyFont="1" applyBorder="1"/>
    <xf numFmtId="168" fontId="16" fillId="3" borderId="19" xfId="1" applyNumberFormat="1" applyFont="1" applyFill="1" applyBorder="1"/>
    <xf numFmtId="168" fontId="16" fillId="0" borderId="20" xfId="1" applyNumberFormat="1" applyFont="1" applyBorder="1"/>
    <xf numFmtId="168" fontId="16" fillId="0" borderId="21" xfId="1" applyNumberFormat="1" applyFont="1" applyBorder="1"/>
    <xf numFmtId="168" fontId="16" fillId="3" borderId="21" xfId="1" applyNumberFormat="1" applyFont="1" applyFill="1" applyBorder="1"/>
    <xf numFmtId="168" fontId="16" fillId="3" borderId="22" xfId="1" applyNumberFormat="1" applyFont="1" applyFill="1" applyBorder="1"/>
    <xf numFmtId="168" fontId="16" fillId="0" borderId="23" xfId="1" applyNumberFormat="1" applyFont="1" applyBorder="1"/>
    <xf numFmtId="168" fontId="16" fillId="0" borderId="6" xfId="1" applyNumberFormat="1" applyFont="1" applyBorder="1"/>
    <xf numFmtId="168" fontId="16" fillId="0" borderId="24" xfId="1" applyNumberFormat="1" applyFont="1" applyBorder="1"/>
    <xf numFmtId="168" fontId="16" fillId="0" borderId="25" xfId="1" applyNumberFormat="1" applyFont="1" applyBorder="1"/>
    <xf numFmtId="168" fontId="16" fillId="0" borderId="26" xfId="1" applyNumberFormat="1" applyFont="1" applyBorder="1"/>
    <xf numFmtId="168" fontId="16" fillId="0" borderId="27" xfId="1" applyNumberFormat="1" applyFont="1" applyBorder="1"/>
    <xf numFmtId="168" fontId="16" fillId="0" borderId="28" xfId="1" applyNumberFormat="1" applyFont="1" applyBorder="1"/>
    <xf numFmtId="168" fontId="16" fillId="0" borderId="29" xfId="1" applyNumberFormat="1" applyFont="1" applyBorder="1"/>
    <xf numFmtId="168" fontId="16" fillId="0" borderId="30" xfId="1" applyNumberFormat="1" applyFont="1" applyBorder="1"/>
    <xf numFmtId="168" fontId="17" fillId="3" borderId="2" xfId="1" applyNumberFormat="1" applyFont="1" applyFill="1" applyBorder="1"/>
    <xf numFmtId="168" fontId="17" fillId="3" borderId="8" xfId="1" applyNumberFormat="1" applyFont="1" applyFill="1" applyBorder="1"/>
    <xf numFmtId="168" fontId="17" fillId="3" borderId="12" xfId="1" applyNumberFormat="1" applyFont="1" applyFill="1" applyBorder="1"/>
    <xf numFmtId="168" fontId="17" fillId="3" borderId="9" xfId="1" applyNumberFormat="1" applyFont="1" applyFill="1" applyBorder="1"/>
    <xf numFmtId="168" fontId="17" fillId="3" borderId="10" xfId="1" applyNumberFormat="1" applyFont="1" applyFill="1" applyBorder="1"/>
    <xf numFmtId="168" fontId="17" fillId="3" borderId="1" xfId="1" applyNumberFormat="1" applyFont="1" applyFill="1" applyBorder="1"/>
    <xf numFmtId="168" fontId="18" fillId="3" borderId="7" xfId="1" applyNumberFormat="1" applyFont="1" applyFill="1" applyBorder="1"/>
    <xf numFmtId="0" fontId="12" fillId="0" borderId="5" xfId="0" applyFont="1" applyBorder="1"/>
    <xf numFmtId="0" fontId="12" fillId="0" borderId="26" xfId="0" applyFont="1" applyBorder="1"/>
    <xf numFmtId="0" fontId="12" fillId="0" borderId="6" xfId="0" applyFont="1" applyBorder="1"/>
    <xf numFmtId="168" fontId="17" fillId="3" borderId="3" xfId="1" applyNumberFormat="1" applyFont="1" applyFill="1" applyBorder="1"/>
    <xf numFmtId="0" fontId="12" fillId="3" borderId="5" xfId="0" applyFont="1" applyFill="1" applyBorder="1"/>
    <xf numFmtId="0" fontId="12" fillId="3" borderId="19" xfId="0" applyFont="1" applyFill="1" applyBorder="1"/>
    <xf numFmtId="168" fontId="13" fillId="3" borderId="11" xfId="0" applyNumberFormat="1" applyFont="1" applyFill="1" applyBorder="1"/>
    <xf numFmtId="168" fontId="12" fillId="0" borderId="7" xfId="0" applyNumberFormat="1" applyFont="1" applyBorder="1"/>
    <xf numFmtId="168" fontId="13" fillId="3" borderId="1" xfId="0" applyNumberFormat="1" applyFont="1" applyFill="1" applyBorder="1"/>
    <xf numFmtId="168" fontId="13" fillId="3" borderId="13" xfId="0" applyNumberFormat="1" applyFont="1" applyFill="1" applyBorder="1"/>
    <xf numFmtId="168" fontId="13" fillId="3" borderId="14" xfId="0" applyNumberFormat="1" applyFont="1" applyFill="1" applyBorder="1"/>
    <xf numFmtId="0" fontId="13" fillId="0" borderId="0" xfId="0" applyFont="1" applyFill="1"/>
    <xf numFmtId="168" fontId="13" fillId="3" borderId="9" xfId="0" applyNumberFormat="1" applyFont="1" applyFill="1" applyBorder="1"/>
    <xf numFmtId="0" fontId="12" fillId="0" borderId="18" xfId="0" applyFont="1" applyBorder="1"/>
  </cellXfs>
  <cellStyles count="28">
    <cellStyle name="FRxAmtStyle" xfId="9"/>
    <cellStyle name="FRxCurrStyle" xfId="10"/>
    <cellStyle name="FRxPcntStyle" xfId="11"/>
    <cellStyle name="Hyperlink 2" xfId="5"/>
    <cellStyle name="Hyperlink 3" xfId="3"/>
    <cellStyle name="Normal" xfId="0" builtinId="0"/>
    <cellStyle name="Normal 2" xfId="4"/>
    <cellStyle name="Normal 2 2" xfId="8"/>
    <cellStyle name="Normal 2 2 2" xfId="12"/>
    <cellStyle name="Normal 2 3" xfId="6"/>
    <cellStyle name="Normal 2 4" xfId="13"/>
    <cellStyle name="Normal 2 5" xfId="14"/>
    <cellStyle name="Normal 3" xfId="15"/>
    <cellStyle name="Normal 3 2" xfId="16"/>
    <cellStyle name="Normal 4" xfId="17"/>
    <cellStyle name="Normal 5" xfId="18"/>
    <cellStyle name="Normal 5 2" xfId="19"/>
    <cellStyle name="Normal 6" xfId="20"/>
    <cellStyle name="Normal 6 2" xfId="2"/>
    <cellStyle name="Normal 6 2 2" xfId="7"/>
    <cellStyle name="Normal 7" xfId="21"/>
    <cellStyle name="Normal 8" xfId="1"/>
    <cellStyle name="Percent 2 4" xfId="22"/>
    <cellStyle name="STYLE1" xfId="23"/>
    <cellStyle name="STYLE2" xfId="24"/>
    <cellStyle name="STYLE3" xfId="25"/>
    <cellStyle name="STYLE4" xfId="26"/>
    <cellStyle name="STYLE5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666750</xdr:colOff>
      <xdr:row>0</xdr:row>
      <xdr:rowOff>114300</xdr:rowOff>
    </xdr:from>
    <xdr:to>
      <xdr:col>15</xdr:col>
      <xdr:colOff>0</xdr:colOff>
      <xdr:row>2</xdr:row>
      <xdr:rowOff>200025</xdr:rowOff>
    </xdr:to>
    <xdr:pic>
      <xdr:nvPicPr>
        <xdr:cNvPr id="2" name="Picture 1" descr="Description: IHFM Logo slogan">
          <a:extLst>
            <a:ext uri="{FF2B5EF4-FFF2-40B4-BE49-F238E27FC236}">
              <a16:creationId xmlns="" xmlns:a16="http://schemas.microsoft.com/office/drawing/2014/main" id="{A162AF74-4E9C-410B-A43E-11955A24AC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114300"/>
          <a:ext cx="102870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46"/>
  <sheetViews>
    <sheetView tabSelected="1" topLeftCell="D58" zoomScaleNormal="100" workbookViewId="0">
      <selection activeCell="R73" sqref="R73"/>
    </sheetView>
  </sheetViews>
  <sheetFormatPr defaultRowHeight="16.5" x14ac:dyDescent="0.3"/>
  <cols>
    <col min="1" max="1" width="31.42578125" style="1" customWidth="1"/>
    <col min="2" max="3" width="13.5703125" style="1" bestFit="1" customWidth="1"/>
    <col min="4" max="15" width="12.7109375" style="1" customWidth="1"/>
    <col min="16" max="16384" width="9.140625" style="1"/>
  </cols>
  <sheetData>
    <row r="2" spans="1:15" x14ac:dyDescent="0.3">
      <c r="A2" s="1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7.25" thickBot="1" x14ac:dyDescent="0.35">
      <c r="A3" s="15" t="s">
        <v>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7.25" thickBot="1" x14ac:dyDescent="0.35">
      <c r="A4" s="6"/>
      <c r="B4" s="7" t="s">
        <v>61</v>
      </c>
      <c r="C4" s="7" t="s">
        <v>40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9" t="s">
        <v>10</v>
      </c>
      <c r="N4" s="9" t="s">
        <v>11</v>
      </c>
      <c r="O4" s="10" t="s">
        <v>12</v>
      </c>
    </row>
    <row r="5" spans="1:15" ht="17.25" thickBot="1" x14ac:dyDescent="0.35">
      <c r="A5" s="6"/>
      <c r="B5" s="11" t="s">
        <v>62</v>
      </c>
      <c r="C5" s="11" t="s">
        <v>63</v>
      </c>
      <c r="D5" s="12" t="s">
        <v>13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60</v>
      </c>
      <c r="M5" s="13" t="s">
        <v>60</v>
      </c>
      <c r="N5" s="13" t="s">
        <v>60</v>
      </c>
      <c r="O5" s="14" t="s">
        <v>60</v>
      </c>
    </row>
    <row r="6" spans="1:15" s="2" customFormat="1" ht="17.25" thickBot="1" x14ac:dyDescent="0.35">
      <c r="A6" s="15" t="s">
        <v>14</v>
      </c>
      <c r="B6" s="48">
        <f>SUM(B7:B12)</f>
        <v>2036755</v>
      </c>
      <c r="C6" s="49">
        <f t="shared" ref="C6:O6" si="0">SUM(C7:C12)</f>
        <v>1304018.8700000001</v>
      </c>
      <c r="D6" s="47">
        <f t="shared" si="0"/>
        <v>108863.43</v>
      </c>
      <c r="E6" s="47">
        <f t="shared" si="0"/>
        <v>107324.55999999998</v>
      </c>
      <c r="F6" s="47">
        <f t="shared" si="0"/>
        <v>107324.55999999998</v>
      </c>
      <c r="G6" s="47">
        <f t="shared" si="0"/>
        <v>107324.55999999998</v>
      </c>
      <c r="H6" s="47">
        <f t="shared" si="0"/>
        <v>107324.55999999998</v>
      </c>
      <c r="I6" s="47">
        <f t="shared" si="0"/>
        <v>107324.55999999998</v>
      </c>
      <c r="J6" s="47">
        <f t="shared" si="0"/>
        <v>107324.55999999998</v>
      </c>
      <c r="K6" s="47">
        <f t="shared" si="0"/>
        <v>107324.55999999998</v>
      </c>
      <c r="L6" s="47">
        <f t="shared" si="0"/>
        <v>107324.55999999998</v>
      </c>
      <c r="M6" s="47">
        <f t="shared" si="0"/>
        <v>112186.31999999999</v>
      </c>
      <c r="N6" s="47">
        <f t="shared" si="0"/>
        <v>112186.31999999999</v>
      </c>
      <c r="O6" s="47">
        <f t="shared" si="0"/>
        <v>112186.31999999999</v>
      </c>
    </row>
    <row r="7" spans="1:15" x14ac:dyDescent="0.3">
      <c r="A7" s="6" t="s">
        <v>41</v>
      </c>
      <c r="B7" s="41">
        <v>959056</v>
      </c>
      <c r="C7" s="44">
        <f t="shared" ref="C7:C12" si="1">SUM(D7:O7)</f>
        <v>893237.70999999985</v>
      </c>
      <c r="D7" s="38">
        <v>73941.429999999993</v>
      </c>
      <c r="E7" s="29">
        <v>74481.48</v>
      </c>
      <c r="F7" s="29">
        <v>74481.48</v>
      </c>
      <c r="G7" s="29">
        <v>74481.48</v>
      </c>
      <c r="H7" s="29">
        <v>74481.48</v>
      </c>
      <c r="I7" s="29">
        <v>74481.48</v>
      </c>
      <c r="J7" s="29">
        <v>74481.48</v>
      </c>
      <c r="K7" s="29">
        <v>74481.48</v>
      </c>
      <c r="L7" s="30">
        <v>74481.48</v>
      </c>
      <c r="M7" s="30">
        <v>74481.48</v>
      </c>
      <c r="N7" s="30">
        <v>74481.48</v>
      </c>
      <c r="O7" s="31">
        <v>74481.48</v>
      </c>
    </row>
    <row r="8" spans="1:15" x14ac:dyDescent="0.3">
      <c r="A8" s="6" t="s">
        <v>16</v>
      </c>
      <c r="B8" s="42">
        <v>0</v>
      </c>
      <c r="C8" s="45">
        <f t="shared" si="1"/>
        <v>24641.08</v>
      </c>
      <c r="D8" s="39">
        <v>3959.1</v>
      </c>
      <c r="E8" s="23">
        <v>1880.18</v>
      </c>
      <c r="F8" s="23">
        <v>1880.18</v>
      </c>
      <c r="G8" s="23">
        <v>1880.18</v>
      </c>
      <c r="H8" s="23">
        <v>1880.18</v>
      </c>
      <c r="I8" s="23">
        <v>1880.18</v>
      </c>
      <c r="J8" s="23">
        <v>1880.18</v>
      </c>
      <c r="K8" s="23">
        <v>1880.18</v>
      </c>
      <c r="L8" s="27">
        <v>1880.18</v>
      </c>
      <c r="M8" s="27">
        <v>1880.18</v>
      </c>
      <c r="N8" s="27">
        <v>1880.18</v>
      </c>
      <c r="O8" s="33">
        <v>1880.18</v>
      </c>
    </row>
    <row r="9" spans="1:15" x14ac:dyDescent="0.3">
      <c r="A9" s="6" t="s">
        <v>44</v>
      </c>
      <c r="B9" s="42">
        <v>0</v>
      </c>
      <c r="C9" s="45">
        <f t="shared" si="1"/>
        <v>6720</v>
      </c>
      <c r="D9" s="39">
        <v>560</v>
      </c>
      <c r="E9" s="23">
        <v>560</v>
      </c>
      <c r="F9" s="23">
        <v>560</v>
      </c>
      <c r="G9" s="23">
        <v>560</v>
      </c>
      <c r="H9" s="23">
        <v>560</v>
      </c>
      <c r="I9" s="23">
        <v>560</v>
      </c>
      <c r="J9" s="23">
        <v>560</v>
      </c>
      <c r="K9" s="23">
        <v>560</v>
      </c>
      <c r="L9" s="27">
        <v>560</v>
      </c>
      <c r="M9" s="27">
        <v>560</v>
      </c>
      <c r="N9" s="27">
        <v>560</v>
      </c>
      <c r="O9" s="33">
        <v>560</v>
      </c>
    </row>
    <row r="10" spans="1:15" x14ac:dyDescent="0.3">
      <c r="A10" s="6" t="s">
        <v>42</v>
      </c>
      <c r="B10" s="42">
        <v>328440</v>
      </c>
      <c r="C10" s="45">
        <f t="shared" si="1"/>
        <v>352123.9800000001</v>
      </c>
      <c r="D10" s="39">
        <v>27370</v>
      </c>
      <c r="E10" s="23">
        <v>27370</v>
      </c>
      <c r="F10" s="23">
        <v>27370</v>
      </c>
      <c r="G10" s="23">
        <v>27370</v>
      </c>
      <c r="H10" s="23">
        <v>27370</v>
      </c>
      <c r="I10" s="23">
        <v>27370</v>
      </c>
      <c r="J10" s="23">
        <v>27370</v>
      </c>
      <c r="K10" s="23">
        <v>27370</v>
      </c>
      <c r="L10" s="27">
        <v>27370</v>
      </c>
      <c r="M10" s="27">
        <v>35264.660000000003</v>
      </c>
      <c r="N10" s="27">
        <f>M10</f>
        <v>35264.660000000003</v>
      </c>
      <c r="O10" s="33">
        <f>N10</f>
        <v>35264.660000000003</v>
      </c>
    </row>
    <row r="11" spans="1:15" x14ac:dyDescent="0.3">
      <c r="A11" s="6" t="s">
        <v>43</v>
      </c>
      <c r="B11" s="42">
        <v>749259</v>
      </c>
      <c r="C11" s="45">
        <f t="shared" si="1"/>
        <v>0</v>
      </c>
      <c r="D11" s="39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7">
        <v>0</v>
      </c>
      <c r="M11" s="27">
        <v>0</v>
      </c>
      <c r="N11" s="27">
        <v>0</v>
      </c>
      <c r="O11" s="33">
        <v>0</v>
      </c>
    </row>
    <row r="12" spans="1:15" ht="17.25" thickBot="1" x14ac:dyDescent="0.35">
      <c r="A12" s="6" t="s">
        <v>15</v>
      </c>
      <c r="B12" s="43">
        <v>0</v>
      </c>
      <c r="C12" s="46">
        <f t="shared" si="1"/>
        <v>27296.100000000006</v>
      </c>
      <c r="D12" s="40">
        <v>3032.9</v>
      </c>
      <c r="E12" s="35">
        <v>3032.9</v>
      </c>
      <c r="F12" s="35">
        <v>3032.9</v>
      </c>
      <c r="G12" s="35">
        <v>3032.9</v>
      </c>
      <c r="H12" s="35">
        <v>3032.9</v>
      </c>
      <c r="I12" s="35">
        <v>3032.9</v>
      </c>
      <c r="J12" s="35">
        <v>3032.9</v>
      </c>
      <c r="K12" s="35">
        <v>3032.9</v>
      </c>
      <c r="L12" s="36">
        <v>3032.9</v>
      </c>
      <c r="M12" s="36">
        <v>0</v>
      </c>
      <c r="N12" s="36">
        <v>0</v>
      </c>
      <c r="O12" s="37">
        <v>0</v>
      </c>
    </row>
    <row r="13" spans="1:15" s="2" customFormat="1" ht="17.25" thickBot="1" x14ac:dyDescent="0.35">
      <c r="A13" s="15" t="s">
        <v>52</v>
      </c>
      <c r="B13" s="48">
        <f>SUM(B14:B16)</f>
        <v>49475</v>
      </c>
      <c r="C13" s="49" t="e">
        <f t="shared" ref="C13:O13" si="2">SUM(C14:C16)</f>
        <v>#REF!</v>
      </c>
      <c r="D13" s="52">
        <f t="shared" si="2"/>
        <v>4383.24</v>
      </c>
      <c r="E13" s="47">
        <f t="shared" si="2"/>
        <v>4539.16</v>
      </c>
      <c r="F13" s="47">
        <f t="shared" si="2"/>
        <v>4884.67</v>
      </c>
      <c r="G13" s="47">
        <f t="shared" si="2"/>
        <v>4680.32</v>
      </c>
      <c r="H13" s="47">
        <f t="shared" si="2"/>
        <v>4952.08</v>
      </c>
      <c r="I13" s="47">
        <f t="shared" si="2"/>
        <v>5776.12</v>
      </c>
      <c r="J13" s="52">
        <f t="shared" si="2"/>
        <v>5015.4799999999996</v>
      </c>
      <c r="K13" s="47">
        <f t="shared" si="2"/>
        <v>2741.75</v>
      </c>
      <c r="L13" s="47">
        <f t="shared" si="2"/>
        <v>2741.75</v>
      </c>
      <c r="M13" s="47" t="e">
        <f t="shared" si="2"/>
        <v>#REF!</v>
      </c>
      <c r="N13" s="47">
        <f t="shared" si="2"/>
        <v>2507.4299999999998</v>
      </c>
      <c r="O13" s="47">
        <f t="shared" si="2"/>
        <v>2507.4299999999998</v>
      </c>
    </row>
    <row r="14" spans="1:15" x14ac:dyDescent="0.3">
      <c r="A14" s="6" t="s">
        <v>45</v>
      </c>
      <c r="B14" s="41">
        <v>14877</v>
      </c>
      <c r="C14" s="44" t="e">
        <f>SUM(D14:O14)</f>
        <v>#REF!</v>
      </c>
      <c r="D14" s="38">
        <v>1241.75</v>
      </c>
      <c r="E14" s="29">
        <v>1241.75</v>
      </c>
      <c r="F14" s="29">
        <v>1241.75</v>
      </c>
      <c r="G14" s="29">
        <v>1241.75</v>
      </c>
      <c r="H14" s="29">
        <v>1241.75</v>
      </c>
      <c r="I14" s="29">
        <v>1241.75</v>
      </c>
      <c r="J14" s="29">
        <v>1241.75</v>
      </c>
      <c r="K14" s="29">
        <v>1241.75</v>
      </c>
      <c r="L14" s="30">
        <v>1241.75</v>
      </c>
      <c r="M14" s="30" t="e">
        <f>#REF!</f>
        <v>#REF!</v>
      </c>
      <c r="N14" s="30">
        <v>1007.43</v>
      </c>
      <c r="O14" s="31">
        <v>1007.43</v>
      </c>
    </row>
    <row r="15" spans="1:15" x14ac:dyDescent="0.3">
      <c r="A15" s="6" t="s">
        <v>19</v>
      </c>
      <c r="B15" s="42">
        <v>29398</v>
      </c>
      <c r="C15" s="45">
        <f t="shared" ref="C15:C16" si="3">SUM(D15:O15)</f>
        <v>32138.82</v>
      </c>
      <c r="D15" s="39">
        <v>3141.4899999999993</v>
      </c>
      <c r="E15" s="23">
        <v>3297.41</v>
      </c>
      <c r="F15" s="23">
        <v>3642.92</v>
      </c>
      <c r="G15" s="23">
        <v>3438.57</v>
      </c>
      <c r="H15" s="23">
        <v>3710.33</v>
      </c>
      <c r="I15" s="23">
        <v>3634.37</v>
      </c>
      <c r="J15" s="23">
        <v>3773.73</v>
      </c>
      <c r="K15" s="23">
        <v>1500</v>
      </c>
      <c r="L15" s="27">
        <v>1500</v>
      </c>
      <c r="M15" s="27">
        <v>1500</v>
      </c>
      <c r="N15" s="27">
        <v>1500</v>
      </c>
      <c r="O15" s="33">
        <v>1500</v>
      </c>
    </row>
    <row r="16" spans="1:15" ht="17.25" thickBot="1" x14ac:dyDescent="0.35">
      <c r="A16" s="6" t="s">
        <v>18</v>
      </c>
      <c r="B16" s="43">
        <f>3500+1700</f>
        <v>5200</v>
      </c>
      <c r="C16" s="46">
        <f t="shared" si="3"/>
        <v>900</v>
      </c>
      <c r="D16" s="40">
        <v>0</v>
      </c>
      <c r="E16" s="35">
        <v>0</v>
      </c>
      <c r="F16" s="35">
        <v>0</v>
      </c>
      <c r="G16" s="35">
        <v>0</v>
      </c>
      <c r="H16" s="35">
        <v>0</v>
      </c>
      <c r="I16" s="35">
        <v>900</v>
      </c>
      <c r="J16" s="35">
        <v>0</v>
      </c>
      <c r="K16" s="35">
        <v>0</v>
      </c>
      <c r="L16" s="36">
        <v>0</v>
      </c>
      <c r="M16" s="36">
        <v>0</v>
      </c>
      <c r="N16" s="36">
        <v>0</v>
      </c>
      <c r="O16" s="37">
        <v>0</v>
      </c>
    </row>
    <row r="17" spans="1:15" ht="17.25" thickBo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</row>
    <row r="18" spans="1:15" ht="17.25" thickBot="1" x14ac:dyDescent="0.35">
      <c r="A18" s="6" t="s">
        <v>17</v>
      </c>
      <c r="B18" s="52">
        <v>36300</v>
      </c>
      <c r="C18" s="52">
        <v>28750</v>
      </c>
      <c r="D18" s="47">
        <v>3500</v>
      </c>
      <c r="E18" s="47">
        <v>3500</v>
      </c>
      <c r="F18" s="47">
        <v>3000</v>
      </c>
      <c r="G18" s="47">
        <v>3000</v>
      </c>
      <c r="H18" s="47">
        <v>3000</v>
      </c>
      <c r="I18" s="47">
        <v>3000</v>
      </c>
      <c r="J18" s="47">
        <v>3500</v>
      </c>
      <c r="K18" s="47">
        <v>3000</v>
      </c>
      <c r="L18" s="47">
        <v>3250</v>
      </c>
      <c r="M18" s="47">
        <v>0</v>
      </c>
      <c r="N18" s="47">
        <v>0</v>
      </c>
      <c r="O18" s="47">
        <v>0</v>
      </c>
    </row>
    <row r="19" spans="1:15" x14ac:dyDescent="0.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7"/>
      <c r="N19" s="17"/>
      <c r="O19" s="17"/>
    </row>
    <row r="20" spans="1:15" s="5" customFormat="1" ht="17.25" thickBot="1" x14ac:dyDescent="0.35">
      <c r="A20" s="20" t="s">
        <v>49</v>
      </c>
      <c r="B20" s="53">
        <f t="shared" ref="B20:O20" si="4">B6+B13+B18</f>
        <v>2122530</v>
      </c>
      <c r="C20" s="53" t="e">
        <f t="shared" si="4"/>
        <v>#REF!</v>
      </c>
      <c r="D20" s="53">
        <f t="shared" si="4"/>
        <v>116746.67</v>
      </c>
      <c r="E20" s="53">
        <f t="shared" si="4"/>
        <v>115363.71999999999</v>
      </c>
      <c r="F20" s="53">
        <f t="shared" si="4"/>
        <v>115209.22999999998</v>
      </c>
      <c r="G20" s="53">
        <f t="shared" si="4"/>
        <v>115004.87999999998</v>
      </c>
      <c r="H20" s="53">
        <f t="shared" si="4"/>
        <v>115276.63999999998</v>
      </c>
      <c r="I20" s="53">
        <f t="shared" si="4"/>
        <v>116100.67999999998</v>
      </c>
      <c r="J20" s="53">
        <f t="shared" si="4"/>
        <v>115840.03999999998</v>
      </c>
      <c r="K20" s="53">
        <f t="shared" si="4"/>
        <v>113066.30999999998</v>
      </c>
      <c r="L20" s="53">
        <f t="shared" si="4"/>
        <v>113316.30999999998</v>
      </c>
      <c r="M20" s="53" t="e">
        <f t="shared" si="4"/>
        <v>#REF!</v>
      </c>
      <c r="N20" s="53">
        <f t="shared" si="4"/>
        <v>114693.74999999999</v>
      </c>
      <c r="O20" s="53">
        <f t="shared" si="4"/>
        <v>114693.74999999999</v>
      </c>
    </row>
    <row r="21" spans="1:15" s="5" customFormat="1" ht="17.25" thickBot="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22"/>
      <c r="N21" s="22"/>
      <c r="O21" s="22"/>
    </row>
    <row r="22" spans="1:15" ht="17.25" thickBot="1" x14ac:dyDescent="0.35">
      <c r="A22" s="15" t="s">
        <v>50</v>
      </c>
      <c r="B22" s="48">
        <f t="shared" ref="B22:O22" si="5">SUM(B23:B40)</f>
        <v>691531</v>
      </c>
      <c r="C22" s="49">
        <f t="shared" si="5"/>
        <v>705937.15999999992</v>
      </c>
      <c r="D22" s="50">
        <f t="shared" si="5"/>
        <v>50304.71</v>
      </c>
      <c r="E22" s="50">
        <f t="shared" si="5"/>
        <v>50636.930000000008</v>
      </c>
      <c r="F22" s="50">
        <f t="shared" si="5"/>
        <v>49033.9</v>
      </c>
      <c r="G22" s="50">
        <f t="shared" si="5"/>
        <v>58324.619999999995</v>
      </c>
      <c r="H22" s="50">
        <f t="shared" si="5"/>
        <v>54523.17</v>
      </c>
      <c r="I22" s="50">
        <f t="shared" si="5"/>
        <v>50820.06</v>
      </c>
      <c r="J22" s="50">
        <f t="shared" si="5"/>
        <v>49545.89</v>
      </c>
      <c r="K22" s="50">
        <f t="shared" si="5"/>
        <v>49906.189999999995</v>
      </c>
      <c r="L22" s="50">
        <f t="shared" si="5"/>
        <v>38843.85</v>
      </c>
      <c r="M22" s="50">
        <f t="shared" si="5"/>
        <v>78899.28</v>
      </c>
      <c r="N22" s="50">
        <f t="shared" si="5"/>
        <v>78899.28</v>
      </c>
      <c r="O22" s="51">
        <f t="shared" si="5"/>
        <v>96199.28</v>
      </c>
    </row>
    <row r="23" spans="1:15" x14ac:dyDescent="0.3">
      <c r="A23" s="6" t="s">
        <v>20</v>
      </c>
      <c r="B23" s="41">
        <v>1938</v>
      </c>
      <c r="C23" s="44">
        <f>SUM(D23:O23)</f>
        <v>3827.5</v>
      </c>
      <c r="D23" s="28">
        <v>0</v>
      </c>
      <c r="E23" s="29">
        <v>0</v>
      </c>
      <c r="F23" s="29">
        <v>0</v>
      </c>
      <c r="G23" s="29">
        <v>855</v>
      </c>
      <c r="H23" s="29">
        <v>2185</v>
      </c>
      <c r="I23" s="29">
        <v>0</v>
      </c>
      <c r="J23" s="29">
        <v>0</v>
      </c>
      <c r="K23" s="29">
        <v>287.5</v>
      </c>
      <c r="L23" s="30">
        <v>0</v>
      </c>
      <c r="M23" s="30">
        <v>0</v>
      </c>
      <c r="N23" s="30">
        <v>0</v>
      </c>
      <c r="O23" s="31">
        <v>500</v>
      </c>
    </row>
    <row r="24" spans="1:15" x14ac:dyDescent="0.3">
      <c r="A24" s="6" t="s">
        <v>65</v>
      </c>
      <c r="B24" s="42">
        <v>8550</v>
      </c>
      <c r="C24" s="45">
        <f t="shared" ref="C24:C37" si="6">SUM(D24:O24)</f>
        <v>0</v>
      </c>
      <c r="D24" s="32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7">
        <v>0</v>
      </c>
      <c r="M24" s="27"/>
      <c r="N24" s="27"/>
      <c r="O24" s="33"/>
    </row>
    <row r="25" spans="1:15" x14ac:dyDescent="0.3">
      <c r="A25" s="6" t="s">
        <v>66</v>
      </c>
      <c r="B25" s="42">
        <v>7182</v>
      </c>
      <c r="C25" s="45">
        <f t="shared" si="6"/>
        <v>8800</v>
      </c>
      <c r="D25" s="32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7">
        <v>0</v>
      </c>
      <c r="M25" s="27">
        <v>0</v>
      </c>
      <c r="N25" s="27">
        <v>0</v>
      </c>
      <c r="O25" s="33">
        <v>8800</v>
      </c>
    </row>
    <row r="26" spans="1:15" x14ac:dyDescent="0.3">
      <c r="A26" s="6" t="s">
        <v>21</v>
      </c>
      <c r="B26" s="42">
        <v>12325</v>
      </c>
      <c r="C26" s="45">
        <f t="shared" si="6"/>
        <v>9886.2199999999993</v>
      </c>
      <c r="D26" s="32">
        <v>930.37</v>
      </c>
      <c r="E26" s="23">
        <v>1031.1500000000001</v>
      </c>
      <c r="F26" s="23">
        <v>790.75</v>
      </c>
      <c r="G26" s="23">
        <v>861.12999999999988</v>
      </c>
      <c r="H26" s="23">
        <v>870.26</v>
      </c>
      <c r="I26" s="23">
        <v>1064.5</v>
      </c>
      <c r="J26" s="23">
        <v>890.4899999999999</v>
      </c>
      <c r="K26" s="23">
        <v>647.57000000000005</v>
      </c>
      <c r="L26" s="27">
        <v>700</v>
      </c>
      <c r="M26" s="27">
        <v>700</v>
      </c>
      <c r="N26" s="27">
        <v>700</v>
      </c>
      <c r="O26" s="33">
        <v>700</v>
      </c>
    </row>
    <row r="27" spans="1:15" x14ac:dyDescent="0.3">
      <c r="A27" s="6" t="s">
        <v>23</v>
      </c>
      <c r="B27" s="42">
        <v>14877</v>
      </c>
      <c r="C27" s="45">
        <f t="shared" si="6"/>
        <v>11714.54</v>
      </c>
      <c r="D27" s="32">
        <v>0</v>
      </c>
      <c r="E27" s="23">
        <v>2483.5</v>
      </c>
      <c r="F27" s="23">
        <v>1241.75</v>
      </c>
      <c r="G27" s="23">
        <v>1241.75</v>
      </c>
      <c r="H27" s="23">
        <v>1241.75</v>
      </c>
      <c r="I27" s="23">
        <v>1241.75</v>
      </c>
      <c r="J27" s="23">
        <v>1241.75</v>
      </c>
      <c r="K27" s="23">
        <v>0</v>
      </c>
      <c r="L27" s="27">
        <v>0</v>
      </c>
      <c r="M27" s="27">
        <v>1007.43</v>
      </c>
      <c r="N27" s="27">
        <v>1007.43</v>
      </c>
      <c r="O27" s="33">
        <v>1007.43</v>
      </c>
    </row>
    <row r="28" spans="1:15" x14ac:dyDescent="0.3">
      <c r="A28" s="6" t="s">
        <v>67</v>
      </c>
      <c r="B28" s="42">
        <v>46146</v>
      </c>
      <c r="C28" s="45">
        <f t="shared" si="6"/>
        <v>0</v>
      </c>
      <c r="D28" s="32"/>
      <c r="E28" s="23"/>
      <c r="F28" s="23"/>
      <c r="G28" s="23"/>
      <c r="H28" s="23"/>
      <c r="I28" s="23"/>
      <c r="J28" s="23"/>
      <c r="K28" s="23"/>
      <c r="L28" s="27"/>
      <c r="M28" s="27"/>
      <c r="N28" s="27"/>
      <c r="O28" s="33"/>
    </row>
    <row r="29" spans="1:15" x14ac:dyDescent="0.3">
      <c r="A29" s="6" t="s">
        <v>30</v>
      </c>
      <c r="B29" s="42">
        <v>115697</v>
      </c>
      <c r="C29" s="45">
        <f t="shared" si="6"/>
        <v>73520.59</v>
      </c>
      <c r="D29" s="32">
        <v>9144.68</v>
      </c>
      <c r="E29" s="23">
        <v>9144.68</v>
      </c>
      <c r="F29" s="23">
        <v>9144.68</v>
      </c>
      <c r="G29" s="23">
        <v>9217.31</v>
      </c>
      <c r="H29" s="23">
        <v>9217.31</v>
      </c>
      <c r="I29" s="23">
        <v>9217.31</v>
      </c>
      <c r="J29" s="23">
        <v>9217.31</v>
      </c>
      <c r="K29" s="23">
        <v>9217.31</v>
      </c>
      <c r="L29" s="27">
        <v>0</v>
      </c>
      <c r="M29" s="27">
        <v>0</v>
      </c>
      <c r="N29" s="27">
        <v>0</v>
      </c>
      <c r="O29" s="33">
        <v>0</v>
      </c>
    </row>
    <row r="30" spans="1:15" x14ac:dyDescent="0.3">
      <c r="A30" s="6" t="s">
        <v>68</v>
      </c>
      <c r="B30" s="42">
        <v>90693</v>
      </c>
      <c r="C30" s="45">
        <f t="shared" si="6"/>
        <v>105000</v>
      </c>
      <c r="D30" s="32"/>
      <c r="E30" s="23"/>
      <c r="F30" s="23"/>
      <c r="G30" s="23"/>
      <c r="H30" s="23"/>
      <c r="I30" s="23"/>
      <c r="J30" s="23"/>
      <c r="K30" s="23"/>
      <c r="L30" s="27"/>
      <c r="M30" s="27">
        <v>35000</v>
      </c>
      <c r="N30" s="27">
        <v>35000</v>
      </c>
      <c r="O30" s="33">
        <v>35000</v>
      </c>
    </row>
    <row r="31" spans="1:15" x14ac:dyDescent="0.3">
      <c r="A31" s="6" t="s">
        <v>32</v>
      </c>
      <c r="B31" s="42">
        <v>35177</v>
      </c>
      <c r="C31" s="45">
        <f t="shared" si="6"/>
        <v>63342</v>
      </c>
      <c r="D31" s="32">
        <v>5244</v>
      </c>
      <c r="E31" s="23">
        <v>5244</v>
      </c>
      <c r="F31" s="23">
        <v>5244</v>
      </c>
      <c r="G31" s="23">
        <v>5290</v>
      </c>
      <c r="H31" s="23">
        <v>5290</v>
      </c>
      <c r="I31" s="23">
        <v>5290</v>
      </c>
      <c r="J31" s="23">
        <v>5290</v>
      </c>
      <c r="K31" s="23">
        <v>5290</v>
      </c>
      <c r="L31" s="27">
        <v>5290</v>
      </c>
      <c r="M31" s="27">
        <v>5290</v>
      </c>
      <c r="N31" s="27">
        <v>5290</v>
      </c>
      <c r="O31" s="33">
        <v>5290</v>
      </c>
    </row>
    <row r="32" spans="1:15" x14ac:dyDescent="0.3">
      <c r="A32" s="6" t="s">
        <v>69</v>
      </c>
      <c r="B32" s="42">
        <v>7374</v>
      </c>
      <c r="C32" s="45">
        <f t="shared" si="6"/>
        <v>8000</v>
      </c>
      <c r="D32" s="32"/>
      <c r="E32" s="23"/>
      <c r="F32" s="23"/>
      <c r="G32" s="23"/>
      <c r="H32" s="23"/>
      <c r="I32" s="23"/>
      <c r="J32" s="23"/>
      <c r="K32" s="23"/>
      <c r="L32" s="27"/>
      <c r="M32" s="27"/>
      <c r="N32" s="27"/>
      <c r="O32" s="33">
        <v>8000</v>
      </c>
    </row>
    <row r="33" spans="1:15" x14ac:dyDescent="0.3">
      <c r="A33" s="6" t="s">
        <v>39</v>
      </c>
      <c r="B33" s="42"/>
      <c r="C33" s="45">
        <f t="shared" si="6"/>
        <v>2500</v>
      </c>
      <c r="D33" s="32">
        <v>0</v>
      </c>
      <c r="E33" s="23">
        <v>0</v>
      </c>
      <c r="F33" s="23">
        <v>0</v>
      </c>
      <c r="G33" s="23">
        <v>1500</v>
      </c>
      <c r="H33" s="23">
        <v>0</v>
      </c>
      <c r="I33" s="23">
        <v>1000</v>
      </c>
      <c r="J33" s="23">
        <v>0</v>
      </c>
      <c r="K33" s="23">
        <v>0</v>
      </c>
      <c r="L33" s="27">
        <v>0</v>
      </c>
      <c r="M33" s="27">
        <v>0</v>
      </c>
      <c r="N33" s="27">
        <v>0</v>
      </c>
      <c r="O33" s="33">
        <v>0</v>
      </c>
    </row>
    <row r="34" spans="1:15" x14ac:dyDescent="0.3">
      <c r="A34" s="1" t="s">
        <v>77</v>
      </c>
      <c r="B34" s="55">
        <v>968</v>
      </c>
      <c r="C34" s="45">
        <f t="shared" si="6"/>
        <v>0</v>
      </c>
      <c r="D34" s="67"/>
      <c r="E34" s="54"/>
      <c r="F34" s="54"/>
      <c r="G34" s="54"/>
      <c r="H34" s="54"/>
      <c r="I34" s="54"/>
      <c r="J34" s="54"/>
      <c r="K34" s="54"/>
      <c r="L34" s="58"/>
      <c r="M34" s="58"/>
      <c r="N34" s="58"/>
      <c r="O34" s="59"/>
    </row>
    <row r="35" spans="1:15" x14ac:dyDescent="0.3">
      <c r="A35" s="6" t="s">
        <v>36</v>
      </c>
      <c r="B35" s="42"/>
      <c r="C35" s="45">
        <f t="shared" si="6"/>
        <v>3276.3999999999996</v>
      </c>
      <c r="D35" s="32">
        <v>790.3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1586.1</v>
      </c>
      <c r="L35" s="27">
        <v>0</v>
      </c>
      <c r="M35" s="27">
        <v>300</v>
      </c>
      <c r="N35" s="27">
        <v>300</v>
      </c>
      <c r="O35" s="33">
        <v>300</v>
      </c>
    </row>
    <row r="36" spans="1:15" x14ac:dyDescent="0.3">
      <c r="A36" s="6" t="s">
        <v>35</v>
      </c>
      <c r="B36" s="42"/>
      <c r="C36" s="45">
        <f t="shared" si="6"/>
        <v>4992</v>
      </c>
      <c r="D36" s="32">
        <v>1248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7">
        <v>0</v>
      </c>
      <c r="M36" s="27">
        <v>1248</v>
      </c>
      <c r="N36" s="27">
        <v>1248</v>
      </c>
      <c r="O36" s="33">
        <v>1248</v>
      </c>
    </row>
    <row r="37" spans="1:15" x14ac:dyDescent="0.3">
      <c r="A37" s="6" t="s">
        <v>34</v>
      </c>
      <c r="B37" s="42">
        <v>2379</v>
      </c>
      <c r="C37" s="45">
        <f t="shared" si="6"/>
        <v>349.90000000000003</v>
      </c>
      <c r="D37" s="32">
        <v>45.32</v>
      </c>
      <c r="E37" s="23">
        <v>37.630000000000003</v>
      </c>
      <c r="F37" s="23">
        <v>49.59</v>
      </c>
      <c r="G37" s="23">
        <v>54.34</v>
      </c>
      <c r="H37" s="23">
        <v>38.81</v>
      </c>
      <c r="I37" s="23">
        <v>67.28</v>
      </c>
      <c r="J37" s="23">
        <v>26.74</v>
      </c>
      <c r="K37" s="23">
        <v>30.19</v>
      </c>
      <c r="L37" s="27">
        <v>0</v>
      </c>
      <c r="M37" s="27">
        <v>0</v>
      </c>
      <c r="N37" s="27">
        <v>0</v>
      </c>
      <c r="O37" s="33">
        <v>0</v>
      </c>
    </row>
    <row r="38" spans="1:15" x14ac:dyDescent="0.3">
      <c r="A38" s="6" t="s">
        <v>37</v>
      </c>
      <c r="B38" s="42">
        <v>45710</v>
      </c>
      <c r="C38" s="45">
        <f>SUM(D38:O38)</f>
        <v>16842.5</v>
      </c>
      <c r="D38" s="32">
        <v>0</v>
      </c>
      <c r="E38" s="23">
        <v>0</v>
      </c>
      <c r="F38" s="23">
        <v>0</v>
      </c>
      <c r="G38" s="23">
        <v>6492.5</v>
      </c>
      <c r="H38" s="23">
        <v>2850</v>
      </c>
      <c r="I38" s="23">
        <v>0</v>
      </c>
      <c r="J38" s="23">
        <v>0</v>
      </c>
      <c r="K38" s="23">
        <v>0</v>
      </c>
      <c r="L38" s="27">
        <v>0</v>
      </c>
      <c r="M38" s="27">
        <v>2500</v>
      </c>
      <c r="N38" s="27">
        <v>2500</v>
      </c>
      <c r="O38" s="33">
        <v>2500</v>
      </c>
    </row>
    <row r="39" spans="1:15" x14ac:dyDescent="0.3">
      <c r="A39" s="6" t="s">
        <v>24</v>
      </c>
      <c r="B39" s="42">
        <v>298059</v>
      </c>
      <c r="C39" s="45">
        <f>SUM(D39:O39)</f>
        <v>392431.22999999992</v>
      </c>
      <c r="D39" s="32">
        <v>32488.86</v>
      </c>
      <c r="E39" s="23">
        <v>32488.86</v>
      </c>
      <c r="F39" s="23">
        <v>32488.86</v>
      </c>
      <c r="G39" s="23">
        <v>32773.85</v>
      </c>
      <c r="H39" s="23">
        <v>32773.85</v>
      </c>
      <c r="I39" s="23">
        <v>32773.85</v>
      </c>
      <c r="J39" s="23">
        <v>32773.85</v>
      </c>
      <c r="K39" s="23">
        <v>32773.85</v>
      </c>
      <c r="L39" s="27">
        <v>32773.85</v>
      </c>
      <c r="M39" s="27">
        <v>32773.85</v>
      </c>
      <c r="N39" s="27">
        <v>32773.85</v>
      </c>
      <c r="O39" s="33">
        <v>32773.85</v>
      </c>
    </row>
    <row r="40" spans="1:15" ht="17.25" thickBot="1" x14ac:dyDescent="0.35">
      <c r="A40" s="6" t="s">
        <v>38</v>
      </c>
      <c r="B40" s="43">
        <v>4456</v>
      </c>
      <c r="C40" s="46">
        <f>SUM(D40:O40)</f>
        <v>1454.2800000000002</v>
      </c>
      <c r="D40" s="34">
        <v>413.18</v>
      </c>
      <c r="E40" s="35">
        <v>207.11</v>
      </c>
      <c r="F40" s="35">
        <v>74.27</v>
      </c>
      <c r="G40" s="35">
        <v>38.74</v>
      </c>
      <c r="H40" s="35">
        <v>56.19</v>
      </c>
      <c r="I40" s="35">
        <v>165.37</v>
      </c>
      <c r="J40" s="35">
        <v>105.75</v>
      </c>
      <c r="K40" s="35">
        <v>73.67</v>
      </c>
      <c r="L40" s="36">
        <v>80</v>
      </c>
      <c r="M40" s="36">
        <v>80</v>
      </c>
      <c r="N40" s="36">
        <v>80</v>
      </c>
      <c r="O40" s="37">
        <v>80</v>
      </c>
    </row>
    <row r="41" spans="1:15" s="2" customFormat="1" ht="17.25" thickBot="1" x14ac:dyDescent="0.35">
      <c r="A41" s="15" t="s">
        <v>51</v>
      </c>
      <c r="B41" s="52">
        <f>SUM(B42:B46)</f>
        <v>176026</v>
      </c>
      <c r="C41" s="57">
        <f>SUM(C42:C46)</f>
        <v>337219.99</v>
      </c>
      <c r="D41" s="47">
        <f t="shared" ref="D41:O41" si="7">SUM(D42:D46)</f>
        <v>97.51</v>
      </c>
      <c r="E41" s="47">
        <f t="shared" si="7"/>
        <v>10485.060000000001</v>
      </c>
      <c r="F41" s="47">
        <f t="shared" si="7"/>
        <v>26423.33</v>
      </c>
      <c r="G41" s="47">
        <f t="shared" si="7"/>
        <v>27072.46</v>
      </c>
      <c r="H41" s="47">
        <f t="shared" si="7"/>
        <v>35067.660000000003</v>
      </c>
      <c r="I41" s="47">
        <f t="shared" si="7"/>
        <v>21411.230000000003</v>
      </c>
      <c r="J41" s="47">
        <f t="shared" si="7"/>
        <v>32716.240000000005</v>
      </c>
      <c r="K41" s="47">
        <f t="shared" si="7"/>
        <v>31793.74</v>
      </c>
      <c r="L41" s="47">
        <f t="shared" si="7"/>
        <v>33413.19</v>
      </c>
      <c r="M41" s="47">
        <f t="shared" si="7"/>
        <v>33413.19</v>
      </c>
      <c r="N41" s="47">
        <f t="shared" si="7"/>
        <v>33413.19</v>
      </c>
      <c r="O41" s="47">
        <f t="shared" si="7"/>
        <v>51913.19</v>
      </c>
    </row>
    <row r="42" spans="1:15" x14ac:dyDescent="0.3">
      <c r="A42" s="6" t="s">
        <v>25</v>
      </c>
      <c r="B42" s="41">
        <v>65354</v>
      </c>
      <c r="C42" s="44">
        <f>SUM(D42:O42)</f>
        <v>67512.820000000007</v>
      </c>
      <c r="D42" s="28">
        <v>0</v>
      </c>
      <c r="E42" s="29">
        <v>2872.82</v>
      </c>
      <c r="F42" s="29">
        <v>3692.16</v>
      </c>
      <c r="G42" s="29">
        <v>5532.55</v>
      </c>
      <c r="H42" s="29">
        <v>5499.48</v>
      </c>
      <c r="I42" s="29">
        <v>4680.1900000000014</v>
      </c>
      <c r="J42" s="29">
        <v>7081.81</v>
      </c>
      <c r="K42" s="29">
        <v>5653.81</v>
      </c>
      <c r="L42" s="30">
        <v>6500</v>
      </c>
      <c r="M42" s="30">
        <v>6500</v>
      </c>
      <c r="N42" s="30">
        <v>6500</v>
      </c>
      <c r="O42" s="31">
        <f>6500*2</f>
        <v>13000</v>
      </c>
    </row>
    <row r="43" spans="1:15" x14ac:dyDescent="0.3">
      <c r="A43" s="6" t="s">
        <v>26</v>
      </c>
      <c r="B43" s="42">
        <v>2326</v>
      </c>
      <c r="C43" s="45">
        <f>SUM(D43:O43)</f>
        <v>1199.6500000000003</v>
      </c>
      <c r="D43" s="32">
        <v>97.51</v>
      </c>
      <c r="E43" s="23">
        <v>91.429999999999993</v>
      </c>
      <c r="F43" s="23">
        <v>85.33</v>
      </c>
      <c r="G43" s="23">
        <v>97.51</v>
      </c>
      <c r="H43" s="23">
        <v>91.43</v>
      </c>
      <c r="I43" s="23">
        <v>91.429999999999993</v>
      </c>
      <c r="J43" s="23">
        <v>79.06</v>
      </c>
      <c r="K43" s="23">
        <v>113.19</v>
      </c>
      <c r="L43" s="27">
        <v>113.19</v>
      </c>
      <c r="M43" s="27">
        <v>113.19</v>
      </c>
      <c r="N43" s="27">
        <v>113.19</v>
      </c>
      <c r="O43" s="33">
        <v>113.19</v>
      </c>
    </row>
    <row r="44" spans="1:15" x14ac:dyDescent="0.3">
      <c r="A44" s="6" t="s">
        <v>28</v>
      </c>
      <c r="B44" s="42">
        <v>26917</v>
      </c>
      <c r="C44" s="45">
        <f t="shared" ref="C44:C46" si="8">SUM(D44:O44)</f>
        <v>26780.230000000003</v>
      </c>
      <c r="D44" s="32">
        <v>0</v>
      </c>
      <c r="E44" s="23">
        <v>2179.13</v>
      </c>
      <c r="F44" s="23">
        <v>2179.13</v>
      </c>
      <c r="G44" s="23">
        <v>2179.13</v>
      </c>
      <c r="H44" s="23">
        <v>2198.2399999999998</v>
      </c>
      <c r="I44" s="23">
        <v>2198.2399999999998</v>
      </c>
      <c r="J44" s="23">
        <v>2323.1799999999998</v>
      </c>
      <c r="K44" s="23">
        <v>2323.1799999999998</v>
      </c>
      <c r="L44" s="27">
        <v>2800</v>
      </c>
      <c r="M44" s="27">
        <v>2800</v>
      </c>
      <c r="N44" s="27">
        <v>2800</v>
      </c>
      <c r="O44" s="33">
        <v>2800</v>
      </c>
    </row>
    <row r="45" spans="1:15" x14ac:dyDescent="0.3">
      <c r="A45" s="6" t="s">
        <v>29</v>
      </c>
      <c r="B45" s="42">
        <v>29481</v>
      </c>
      <c r="C45" s="45">
        <f t="shared" si="8"/>
        <v>84258.760000000009</v>
      </c>
      <c r="D45" s="32">
        <v>0</v>
      </c>
      <c r="E45" s="23">
        <v>3251.8</v>
      </c>
      <c r="F45" s="23">
        <v>7272.09</v>
      </c>
      <c r="G45" s="23">
        <v>6421.47</v>
      </c>
      <c r="H45" s="23">
        <v>9149.1200000000008</v>
      </c>
      <c r="I45" s="23">
        <v>1242.42</v>
      </c>
      <c r="J45" s="23">
        <v>7536.32</v>
      </c>
      <c r="K45" s="23">
        <v>8885.5400000000009</v>
      </c>
      <c r="L45" s="27">
        <v>9000</v>
      </c>
      <c r="M45" s="27">
        <v>9000</v>
      </c>
      <c r="N45" s="27">
        <v>9000</v>
      </c>
      <c r="O45" s="33">
        <f>9000+4500</f>
        <v>13500</v>
      </c>
    </row>
    <row r="46" spans="1:15" ht="17.25" thickBot="1" x14ac:dyDescent="0.35">
      <c r="A46" s="6" t="s">
        <v>27</v>
      </c>
      <c r="B46" s="43">
        <v>51948</v>
      </c>
      <c r="C46" s="46">
        <f t="shared" si="8"/>
        <v>157468.53</v>
      </c>
      <c r="D46" s="34">
        <v>0</v>
      </c>
      <c r="E46" s="35">
        <v>2089.88</v>
      </c>
      <c r="F46" s="35">
        <v>13194.62</v>
      </c>
      <c r="G46" s="35">
        <v>12841.8</v>
      </c>
      <c r="H46" s="35">
        <v>18129.39</v>
      </c>
      <c r="I46" s="35">
        <v>13198.95</v>
      </c>
      <c r="J46" s="35">
        <v>15695.87</v>
      </c>
      <c r="K46" s="35">
        <v>14818.02</v>
      </c>
      <c r="L46" s="36">
        <v>15000</v>
      </c>
      <c r="M46" s="36">
        <v>15000</v>
      </c>
      <c r="N46" s="36">
        <v>15000</v>
      </c>
      <c r="O46" s="37">
        <f>15000+7500</f>
        <v>22500</v>
      </c>
    </row>
    <row r="47" spans="1:15" ht="17.25" thickBot="1" x14ac:dyDescent="0.35">
      <c r="A47" s="15" t="s">
        <v>53</v>
      </c>
      <c r="B47" s="48">
        <f t="shared" ref="B47:O47" si="9">SUM(B48:B58)</f>
        <v>428198</v>
      </c>
      <c r="C47" s="49">
        <f t="shared" si="9"/>
        <v>275489.03000000003</v>
      </c>
      <c r="D47" s="49">
        <f t="shared" si="9"/>
        <v>11648.699999999999</v>
      </c>
      <c r="E47" s="49">
        <f t="shared" si="9"/>
        <v>11598.9</v>
      </c>
      <c r="F47" s="49">
        <f t="shared" si="9"/>
        <v>25951.22</v>
      </c>
      <c r="G47" s="49">
        <f t="shared" si="9"/>
        <v>90358.47</v>
      </c>
      <c r="H47" s="49">
        <f t="shared" si="9"/>
        <v>20817.75</v>
      </c>
      <c r="I47" s="49">
        <f t="shared" si="9"/>
        <v>10856.07</v>
      </c>
      <c r="J47" s="49">
        <f t="shared" si="9"/>
        <v>27478.92</v>
      </c>
      <c r="K47" s="49">
        <f t="shared" si="9"/>
        <v>11553.720000000001</v>
      </c>
      <c r="L47" s="49">
        <f t="shared" si="9"/>
        <v>16556.32</v>
      </c>
      <c r="M47" s="49">
        <f t="shared" si="9"/>
        <v>16556.32</v>
      </c>
      <c r="N47" s="49">
        <f t="shared" si="9"/>
        <v>16056.32</v>
      </c>
      <c r="O47" s="49">
        <f t="shared" si="9"/>
        <v>16056.32</v>
      </c>
    </row>
    <row r="48" spans="1:15" x14ac:dyDescent="0.3">
      <c r="A48" s="6" t="s">
        <v>46</v>
      </c>
      <c r="B48" s="41">
        <f>37153+21536</f>
        <v>58689</v>
      </c>
      <c r="C48" s="44">
        <f>SUM(D48:O48)</f>
        <v>73142.700000000012</v>
      </c>
      <c r="D48" s="28">
        <v>0</v>
      </c>
      <c r="E48" s="29">
        <v>0</v>
      </c>
      <c r="F48" s="29">
        <v>5893.8</v>
      </c>
      <c r="G48" s="29">
        <v>53136.9</v>
      </c>
      <c r="H48" s="29">
        <f>6762+900</f>
        <v>7662</v>
      </c>
      <c r="I48" s="29">
        <v>0</v>
      </c>
      <c r="J48" s="29">
        <v>450</v>
      </c>
      <c r="K48" s="29">
        <v>0</v>
      </c>
      <c r="L48" s="30">
        <v>1500</v>
      </c>
      <c r="M48" s="30">
        <v>1500</v>
      </c>
      <c r="N48" s="30">
        <v>1500</v>
      </c>
      <c r="O48" s="31">
        <v>1500</v>
      </c>
    </row>
    <row r="49" spans="1:15" x14ac:dyDescent="0.3">
      <c r="A49" s="6" t="s">
        <v>22</v>
      </c>
      <c r="B49" s="42">
        <v>48934</v>
      </c>
      <c r="C49" s="45">
        <f t="shared" ref="C49:C51" si="10">SUM(D49:O49)</f>
        <v>83854.850000000006</v>
      </c>
      <c r="D49" s="32">
        <v>6479.9</v>
      </c>
      <c r="E49" s="23">
        <v>7478.9</v>
      </c>
      <c r="F49" s="23">
        <v>6807.9</v>
      </c>
      <c r="G49" s="23">
        <v>6697.75</v>
      </c>
      <c r="H49" s="23">
        <v>6537.85</v>
      </c>
      <c r="I49" s="23">
        <v>6699.75</v>
      </c>
      <c r="J49" s="23">
        <v>6400</v>
      </c>
      <c r="K49" s="23">
        <v>7152.8</v>
      </c>
      <c r="L49" s="27">
        <v>7400</v>
      </c>
      <c r="M49" s="27">
        <v>7400</v>
      </c>
      <c r="N49" s="27">
        <v>7400</v>
      </c>
      <c r="O49" s="33">
        <v>7400</v>
      </c>
    </row>
    <row r="50" spans="1:15" x14ac:dyDescent="0.3">
      <c r="A50" s="6" t="s">
        <v>48</v>
      </c>
      <c r="B50" s="42"/>
      <c r="C50" s="45">
        <f t="shared" si="10"/>
        <v>28314.720000000001</v>
      </c>
      <c r="D50" s="32">
        <v>0</v>
      </c>
      <c r="E50" s="23">
        <v>0</v>
      </c>
      <c r="F50" s="23">
        <v>7023.52</v>
      </c>
      <c r="G50" s="23">
        <v>0</v>
      </c>
      <c r="H50" s="23">
        <v>0</v>
      </c>
      <c r="I50" s="23">
        <v>0</v>
      </c>
      <c r="J50" s="23">
        <v>15046.6</v>
      </c>
      <c r="K50" s="23">
        <v>244.6</v>
      </c>
      <c r="L50" s="27">
        <v>1500</v>
      </c>
      <c r="M50" s="27">
        <v>1500</v>
      </c>
      <c r="N50" s="27">
        <v>1500</v>
      </c>
      <c r="O50" s="33">
        <v>1500</v>
      </c>
    </row>
    <row r="51" spans="1:15" x14ac:dyDescent="0.3">
      <c r="A51" s="6" t="s">
        <v>74</v>
      </c>
      <c r="B51" s="42">
        <v>-19047</v>
      </c>
      <c r="C51" s="45">
        <f t="shared" si="10"/>
        <v>0</v>
      </c>
      <c r="D51" s="32"/>
      <c r="E51" s="23"/>
      <c r="F51" s="23"/>
      <c r="G51" s="23"/>
      <c r="H51" s="23"/>
      <c r="I51" s="23"/>
      <c r="J51" s="23"/>
      <c r="K51" s="23"/>
      <c r="L51" s="27"/>
      <c r="M51" s="27"/>
      <c r="N51" s="27"/>
      <c r="O51" s="33"/>
    </row>
    <row r="52" spans="1:15" x14ac:dyDescent="0.3">
      <c r="A52" s="6" t="s">
        <v>31</v>
      </c>
      <c r="B52" s="42">
        <v>46828</v>
      </c>
      <c r="C52" s="45">
        <f t="shared" ref="C52:C58" si="11">SUM(D52:O52)</f>
        <v>49803.46</v>
      </c>
      <c r="D52" s="32">
        <v>4120</v>
      </c>
      <c r="E52" s="23">
        <v>4120</v>
      </c>
      <c r="F52" s="23">
        <v>4120</v>
      </c>
      <c r="G52" s="23">
        <v>4156.32</v>
      </c>
      <c r="H52" s="23">
        <v>4192.8999999999996</v>
      </c>
      <c r="I52" s="23">
        <v>4156.32</v>
      </c>
      <c r="J52" s="23">
        <v>4156.32</v>
      </c>
      <c r="K52" s="23">
        <v>4156.32</v>
      </c>
      <c r="L52" s="27">
        <v>4156.32</v>
      </c>
      <c r="M52" s="27">
        <v>4156.32</v>
      </c>
      <c r="N52" s="27">
        <v>4156.32</v>
      </c>
      <c r="O52" s="33">
        <v>4156.32</v>
      </c>
    </row>
    <row r="53" spans="1:15" x14ac:dyDescent="0.3">
      <c r="A53" s="6" t="s">
        <v>33</v>
      </c>
      <c r="B53" s="42">
        <v>6894</v>
      </c>
      <c r="C53" s="45">
        <f t="shared" si="11"/>
        <v>10580.8</v>
      </c>
      <c r="D53" s="32">
        <v>1048.8</v>
      </c>
      <c r="E53" s="23">
        <v>0</v>
      </c>
      <c r="F53" s="23">
        <v>2106</v>
      </c>
      <c r="G53" s="23">
        <v>0</v>
      </c>
      <c r="H53" s="23">
        <v>0</v>
      </c>
      <c r="I53" s="23">
        <v>0</v>
      </c>
      <c r="J53" s="23">
        <v>1426</v>
      </c>
      <c r="K53" s="23">
        <v>0</v>
      </c>
      <c r="L53" s="27">
        <v>1500</v>
      </c>
      <c r="M53" s="27">
        <v>1500</v>
      </c>
      <c r="N53" s="27">
        <v>1500</v>
      </c>
      <c r="O53" s="33">
        <v>1500</v>
      </c>
    </row>
    <row r="54" spans="1:15" x14ac:dyDescent="0.3">
      <c r="A54" s="6" t="s">
        <v>72</v>
      </c>
      <c r="B54" s="42">
        <v>1106</v>
      </c>
      <c r="C54" s="45">
        <f t="shared" si="11"/>
        <v>1000</v>
      </c>
      <c r="D54" s="32"/>
      <c r="E54" s="23"/>
      <c r="F54" s="23"/>
      <c r="G54" s="23"/>
      <c r="H54" s="23"/>
      <c r="I54" s="23"/>
      <c r="J54" s="23"/>
      <c r="K54" s="23"/>
      <c r="L54" s="27">
        <v>500</v>
      </c>
      <c r="M54" s="27">
        <v>500</v>
      </c>
      <c r="N54" s="27">
        <v>0</v>
      </c>
      <c r="O54" s="33">
        <v>0</v>
      </c>
    </row>
    <row r="55" spans="1:15" x14ac:dyDescent="0.3">
      <c r="A55" s="6" t="s">
        <v>71</v>
      </c>
      <c r="B55" s="42">
        <v>450</v>
      </c>
      <c r="C55" s="45">
        <f t="shared" si="11"/>
        <v>0</v>
      </c>
      <c r="D55" s="32"/>
      <c r="E55" s="23"/>
      <c r="F55" s="23"/>
      <c r="G55" s="23"/>
      <c r="H55" s="23"/>
      <c r="I55" s="23"/>
      <c r="J55" s="23"/>
      <c r="K55" s="23"/>
      <c r="L55" s="27"/>
      <c r="M55" s="27"/>
      <c r="N55" s="27"/>
      <c r="O55" s="33"/>
    </row>
    <row r="56" spans="1:15" x14ac:dyDescent="0.3">
      <c r="A56" s="6" t="s">
        <v>73</v>
      </c>
      <c r="B56" s="42">
        <v>22942</v>
      </c>
      <c r="C56" s="45">
        <f t="shared" si="11"/>
        <v>0</v>
      </c>
      <c r="D56" s="32"/>
      <c r="E56" s="23"/>
      <c r="F56" s="23"/>
      <c r="G56" s="23"/>
      <c r="H56" s="23"/>
      <c r="I56" s="23"/>
      <c r="J56" s="23"/>
      <c r="K56" s="23"/>
      <c r="L56" s="27"/>
      <c r="M56" s="27"/>
      <c r="N56" s="27"/>
      <c r="O56" s="33"/>
    </row>
    <row r="57" spans="1:15" x14ac:dyDescent="0.3">
      <c r="A57" s="6" t="s">
        <v>76</v>
      </c>
      <c r="B57" s="42">
        <v>261402</v>
      </c>
      <c r="C57" s="45">
        <f t="shared" si="11"/>
        <v>0</v>
      </c>
      <c r="D57" s="32"/>
      <c r="E57" s="23"/>
      <c r="F57" s="23"/>
      <c r="G57" s="23"/>
      <c r="H57" s="23"/>
      <c r="I57" s="23"/>
      <c r="J57" s="23"/>
      <c r="K57" s="23"/>
      <c r="L57" s="27"/>
      <c r="M57" s="27"/>
      <c r="N57" s="27"/>
      <c r="O57" s="33"/>
    </row>
    <row r="58" spans="1:15" ht="17.25" thickBot="1" x14ac:dyDescent="0.35">
      <c r="A58" s="6" t="s">
        <v>47</v>
      </c>
      <c r="B58" s="43">
        <v>0</v>
      </c>
      <c r="C58" s="46">
        <f t="shared" si="11"/>
        <v>28792.5</v>
      </c>
      <c r="D58" s="34">
        <v>0</v>
      </c>
      <c r="E58" s="35">
        <v>0</v>
      </c>
      <c r="F58" s="35">
        <v>0</v>
      </c>
      <c r="G58" s="35">
        <v>26367.5</v>
      </c>
      <c r="H58" s="35">
        <v>2425</v>
      </c>
      <c r="I58" s="35">
        <v>0</v>
      </c>
      <c r="J58" s="35">
        <v>0</v>
      </c>
      <c r="K58" s="35">
        <v>0</v>
      </c>
      <c r="L58" s="36">
        <v>0</v>
      </c>
      <c r="M58" s="36">
        <v>0</v>
      </c>
      <c r="N58" s="36">
        <v>0</v>
      </c>
      <c r="O58" s="37">
        <v>0</v>
      </c>
    </row>
    <row r="59" spans="1:15" s="65" customFormat="1" ht="17.25" thickBot="1" x14ac:dyDescent="0.35">
      <c r="A59" s="65" t="s">
        <v>86</v>
      </c>
      <c r="B59" s="62">
        <f>SUM(B60:B68)</f>
        <v>166299</v>
      </c>
      <c r="C59" s="66">
        <f t="shared" ref="C59:O59" si="12">SUM(C60:C68)</f>
        <v>98093</v>
      </c>
      <c r="D59" s="63">
        <f t="shared" si="12"/>
        <v>10203</v>
      </c>
      <c r="E59" s="63">
        <f t="shared" si="12"/>
        <v>0</v>
      </c>
      <c r="F59" s="63">
        <f t="shared" si="12"/>
        <v>2052</v>
      </c>
      <c r="G59" s="63">
        <f t="shared" si="12"/>
        <v>0</v>
      </c>
      <c r="H59" s="63">
        <f t="shared" si="12"/>
        <v>0</v>
      </c>
      <c r="I59" s="63">
        <f t="shared" si="12"/>
        <v>3243</v>
      </c>
      <c r="J59" s="63">
        <f t="shared" si="12"/>
        <v>12881</v>
      </c>
      <c r="K59" s="63">
        <f t="shared" si="12"/>
        <v>0</v>
      </c>
      <c r="L59" s="63">
        <f t="shared" si="12"/>
        <v>0</v>
      </c>
      <c r="M59" s="63">
        <f t="shared" si="12"/>
        <v>0</v>
      </c>
      <c r="N59" s="63">
        <f t="shared" si="12"/>
        <v>0</v>
      </c>
      <c r="O59" s="64">
        <f t="shared" si="12"/>
        <v>69714</v>
      </c>
    </row>
    <row r="60" spans="1:15" x14ac:dyDescent="0.3">
      <c r="A60" s="6" t="s">
        <v>55</v>
      </c>
      <c r="B60" s="41">
        <v>118065</v>
      </c>
      <c r="C60" s="44">
        <f>SUM(D60:O60)</f>
        <v>17569</v>
      </c>
      <c r="D60" s="38">
        <v>0</v>
      </c>
      <c r="E60" s="29">
        <v>0</v>
      </c>
      <c r="F60" s="29">
        <v>0</v>
      </c>
      <c r="G60" s="29">
        <v>0</v>
      </c>
      <c r="H60" s="29">
        <v>0</v>
      </c>
      <c r="I60" s="29">
        <v>3243</v>
      </c>
      <c r="J60" s="29">
        <f>10522.5+563.5</f>
        <v>11086</v>
      </c>
      <c r="K60" s="29"/>
      <c r="L60" s="30"/>
      <c r="M60" s="30"/>
      <c r="N60" s="30"/>
      <c r="O60" s="31">
        <v>3240</v>
      </c>
    </row>
    <row r="61" spans="1:15" x14ac:dyDescent="0.3">
      <c r="A61" s="6" t="s">
        <v>81</v>
      </c>
      <c r="B61" s="42">
        <v>16895</v>
      </c>
      <c r="C61" s="45">
        <f t="shared" ref="C61:C68" si="13">SUM(D61:O61)</f>
        <v>2700</v>
      </c>
      <c r="D61" s="39"/>
      <c r="E61" s="23"/>
      <c r="F61" s="23"/>
      <c r="G61" s="23"/>
      <c r="H61" s="23"/>
      <c r="I61" s="23"/>
      <c r="J61" s="23"/>
      <c r="K61" s="23"/>
      <c r="L61" s="27"/>
      <c r="M61" s="27"/>
      <c r="N61" s="27"/>
      <c r="O61" s="33">
        <v>2700</v>
      </c>
    </row>
    <row r="62" spans="1:15" x14ac:dyDescent="0.3">
      <c r="A62" s="6" t="s">
        <v>56</v>
      </c>
      <c r="B62" s="42">
        <v>14946</v>
      </c>
      <c r="C62" s="45">
        <f t="shared" si="13"/>
        <v>20530</v>
      </c>
      <c r="D62" s="39">
        <v>10203</v>
      </c>
      <c r="E62" s="23">
        <v>0</v>
      </c>
      <c r="F62" s="23">
        <v>2052</v>
      </c>
      <c r="G62" s="23"/>
      <c r="H62" s="23"/>
      <c r="I62" s="23"/>
      <c r="J62" s="23">
        <v>1795</v>
      </c>
      <c r="K62" s="23"/>
      <c r="L62" s="27"/>
      <c r="M62" s="27"/>
      <c r="N62" s="27"/>
      <c r="O62" s="33">
        <v>6480</v>
      </c>
    </row>
    <row r="63" spans="1:15" x14ac:dyDescent="0.3">
      <c r="A63" s="1" t="s">
        <v>83</v>
      </c>
      <c r="B63" s="55"/>
      <c r="C63" s="45">
        <f t="shared" si="13"/>
        <v>2160</v>
      </c>
      <c r="D63" s="56"/>
      <c r="E63" s="54"/>
      <c r="F63" s="54"/>
      <c r="G63" s="54"/>
      <c r="H63" s="54"/>
      <c r="I63" s="54"/>
      <c r="J63" s="54"/>
      <c r="K63" s="54"/>
      <c r="L63" s="58"/>
      <c r="M63" s="58"/>
      <c r="N63" s="58"/>
      <c r="O63" s="59">
        <v>2160</v>
      </c>
    </row>
    <row r="64" spans="1:15" x14ac:dyDescent="0.3">
      <c r="A64" s="1" t="s">
        <v>84</v>
      </c>
      <c r="B64" s="55"/>
      <c r="C64" s="45">
        <f t="shared" si="13"/>
        <v>2970</v>
      </c>
      <c r="D64" s="56"/>
      <c r="E64" s="54"/>
      <c r="F64" s="54"/>
      <c r="G64" s="54"/>
      <c r="H64" s="54"/>
      <c r="I64" s="54"/>
      <c r="J64" s="54"/>
      <c r="K64" s="54"/>
      <c r="L64" s="58"/>
      <c r="M64" s="58"/>
      <c r="N64" s="58"/>
      <c r="O64" s="59">
        <v>2970</v>
      </c>
    </row>
    <row r="65" spans="1:15" x14ac:dyDescent="0.3">
      <c r="A65" s="6" t="s">
        <v>70</v>
      </c>
      <c r="B65" s="42">
        <v>2736</v>
      </c>
      <c r="C65" s="45">
        <f t="shared" si="13"/>
        <v>38664</v>
      </c>
      <c r="D65" s="39"/>
      <c r="E65" s="23"/>
      <c r="F65" s="23"/>
      <c r="G65" s="23"/>
      <c r="H65" s="23"/>
      <c r="I65" s="23"/>
      <c r="J65" s="23"/>
      <c r="K65" s="23"/>
      <c r="L65" s="27"/>
      <c r="M65" s="27"/>
      <c r="N65" s="27"/>
      <c r="O65" s="33">
        <v>38664</v>
      </c>
    </row>
    <row r="66" spans="1:15" x14ac:dyDescent="0.3">
      <c r="A66" s="1" t="s">
        <v>85</v>
      </c>
      <c r="B66" s="55"/>
      <c r="C66" s="45">
        <f t="shared" si="13"/>
        <v>3780</v>
      </c>
      <c r="D66" s="56"/>
      <c r="E66" s="54"/>
      <c r="F66" s="54"/>
      <c r="G66" s="54"/>
      <c r="H66" s="54"/>
      <c r="I66" s="54"/>
      <c r="J66" s="54"/>
      <c r="K66" s="54"/>
      <c r="L66" s="58"/>
      <c r="M66" s="58"/>
      <c r="N66" s="58"/>
      <c r="O66" s="59">
        <v>3780</v>
      </c>
    </row>
    <row r="67" spans="1:15" x14ac:dyDescent="0.3">
      <c r="A67" s="1" t="s">
        <v>57</v>
      </c>
      <c r="B67" s="55"/>
      <c r="C67" s="45">
        <f t="shared" si="13"/>
        <v>5400</v>
      </c>
      <c r="D67" s="56"/>
      <c r="E67" s="54"/>
      <c r="F67" s="54"/>
      <c r="G67" s="54"/>
      <c r="H67" s="54"/>
      <c r="I67" s="54"/>
      <c r="J67" s="54"/>
      <c r="K67" s="54"/>
      <c r="L67" s="58"/>
      <c r="M67" s="58"/>
      <c r="N67" s="58"/>
      <c r="O67" s="59">
        <v>5400</v>
      </c>
    </row>
    <row r="68" spans="1:15" ht="17.25" thickBot="1" x14ac:dyDescent="0.35">
      <c r="A68" s="6" t="s">
        <v>82</v>
      </c>
      <c r="B68" s="43">
        <v>13657</v>
      </c>
      <c r="C68" s="46">
        <f t="shared" si="13"/>
        <v>4320</v>
      </c>
      <c r="D68" s="40"/>
      <c r="E68" s="35"/>
      <c r="F68" s="35"/>
      <c r="G68" s="35"/>
      <c r="H68" s="35"/>
      <c r="I68" s="35"/>
      <c r="J68" s="35"/>
      <c r="K68" s="35"/>
      <c r="L68" s="36"/>
      <c r="M68" s="36"/>
      <c r="N68" s="36"/>
      <c r="O68" s="37">
        <v>4320</v>
      </c>
    </row>
    <row r="70" spans="1:15" hidden="1" x14ac:dyDescent="0.3">
      <c r="A70" s="6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  <c r="M70" s="19"/>
      <c r="N70" s="19"/>
      <c r="O70" s="19"/>
    </row>
    <row r="71" spans="1:15" s="2" customFormat="1" ht="17.25" thickBot="1" x14ac:dyDescent="0.35">
      <c r="A71" s="15" t="s">
        <v>54</v>
      </c>
      <c r="B71" s="25">
        <v>0</v>
      </c>
      <c r="C71" s="25">
        <f>SUM(D71:O71)</f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</row>
    <row r="72" spans="1:15" x14ac:dyDescent="0.3">
      <c r="A72" s="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  <c r="N72" s="17"/>
      <c r="O72" s="17"/>
    </row>
    <row r="73" spans="1:15" s="2" customFormat="1" ht="17.25" thickBot="1" x14ac:dyDescent="0.35">
      <c r="A73" s="15" t="s">
        <v>58</v>
      </c>
      <c r="B73" s="25">
        <f t="shared" ref="B73:O73" si="14">B22+B41+B47+B59</f>
        <v>1462054</v>
      </c>
      <c r="C73" s="25">
        <f t="shared" si="14"/>
        <v>1416739.18</v>
      </c>
      <c r="D73" s="25">
        <f>D22+D41+D47+D59</f>
        <v>72253.919999999998</v>
      </c>
      <c r="E73" s="25">
        <f t="shared" si="14"/>
        <v>72720.89</v>
      </c>
      <c r="F73" s="25">
        <f t="shared" si="14"/>
        <v>103460.45000000001</v>
      </c>
      <c r="G73" s="25">
        <f t="shared" si="14"/>
        <v>175755.55</v>
      </c>
      <c r="H73" s="25">
        <f t="shared" si="14"/>
        <v>110408.58</v>
      </c>
      <c r="I73" s="25">
        <f t="shared" si="14"/>
        <v>86330.360000000015</v>
      </c>
      <c r="J73" s="25">
        <f t="shared" si="14"/>
        <v>122622.05</v>
      </c>
      <c r="K73" s="25">
        <f t="shared" si="14"/>
        <v>93253.65</v>
      </c>
      <c r="L73" s="25">
        <f t="shared" si="14"/>
        <v>88813.360000000015</v>
      </c>
      <c r="M73" s="25">
        <f t="shared" si="14"/>
        <v>128868.79000000001</v>
      </c>
      <c r="N73" s="25">
        <f t="shared" si="14"/>
        <v>128368.79000000001</v>
      </c>
      <c r="O73" s="25">
        <f t="shared" si="14"/>
        <v>233882.79</v>
      </c>
    </row>
    <row r="74" spans="1:15" s="2" customFormat="1" ht="17.25" thickBot="1" x14ac:dyDescent="0.35">
      <c r="A74" s="2" t="s">
        <v>75</v>
      </c>
      <c r="B74" s="26">
        <v>4351</v>
      </c>
      <c r="C74" s="26">
        <f>SUM(D74:O74)</f>
        <v>3048.87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1016.29</v>
      </c>
      <c r="N74" s="26">
        <v>1016.29</v>
      </c>
      <c r="O74" s="26">
        <v>1016.29</v>
      </c>
    </row>
    <row r="75" spans="1:15" s="2" customFormat="1" ht="17.25" thickBot="1" x14ac:dyDescent="0.35">
      <c r="A75" s="24" t="s">
        <v>59</v>
      </c>
      <c r="B75" s="60">
        <f t="shared" ref="B75:O75" si="15">B20-B73-B74</f>
        <v>656125</v>
      </c>
      <c r="C75" s="60" t="e">
        <f t="shared" si="15"/>
        <v>#REF!</v>
      </c>
      <c r="D75" s="60">
        <f t="shared" si="15"/>
        <v>44492.75</v>
      </c>
      <c r="E75" s="60">
        <f t="shared" si="15"/>
        <v>42642.829999999987</v>
      </c>
      <c r="F75" s="60">
        <f t="shared" si="15"/>
        <v>11748.77999999997</v>
      </c>
      <c r="G75" s="60">
        <f t="shared" si="15"/>
        <v>-60750.670000000013</v>
      </c>
      <c r="H75" s="60">
        <f t="shared" si="15"/>
        <v>4868.0599999999831</v>
      </c>
      <c r="I75" s="60">
        <f t="shared" si="15"/>
        <v>29770.319999999963</v>
      </c>
      <c r="J75" s="60">
        <f t="shared" si="15"/>
        <v>-6782.0100000000239</v>
      </c>
      <c r="K75" s="60">
        <f t="shared" si="15"/>
        <v>19812.659999999989</v>
      </c>
      <c r="L75" s="60">
        <f t="shared" si="15"/>
        <v>24502.949999999968</v>
      </c>
      <c r="M75" s="60" t="e">
        <f t="shared" si="15"/>
        <v>#REF!</v>
      </c>
      <c r="N75" s="60">
        <f t="shared" si="15"/>
        <v>-14691.330000000024</v>
      </c>
      <c r="O75" s="60">
        <f t="shared" si="15"/>
        <v>-120205.33000000002</v>
      </c>
    </row>
    <row r="76" spans="1:15" hidden="1" x14ac:dyDescent="0.3">
      <c r="B76" s="3">
        <f>B75-656125</f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idden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idden="1" x14ac:dyDescent="0.3">
      <c r="A78" s="1" t="s">
        <v>78</v>
      </c>
      <c r="B78" s="3">
        <v>756204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idden="1" x14ac:dyDescent="0.3">
      <c r="A79" s="1" t="s">
        <v>79</v>
      </c>
      <c r="B79" s="3">
        <f>959056*25/100</f>
        <v>239764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7.25" hidden="1" thickBot="1" x14ac:dyDescent="0.35">
      <c r="A80" s="5" t="s">
        <v>80</v>
      </c>
      <c r="B80" s="61">
        <f>B78-B79</f>
        <v>516440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hidden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hidden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2:15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2:15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2:15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2:15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2:15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2:15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2:15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2:15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2:15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2:15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2:15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2:15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2:15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2:15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2:15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2:15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2:15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2:15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2:15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2:15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2:15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2:15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2:15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2:15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2:15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2:15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</sheetData>
  <sheetProtection algorithmName="SHA-512" hashValue="zIAlDz++FjNONKbmwMUPISaFYoWwJoguDHP6wLbA2xbzjW8IYbV0BHGczKFqDuk/dI8bolXeu2MY4qhHaipMVw==" saltValue="u9oLoR+enAdJTX3Q5ytjVg==" spinCount="100000" sheet="1" objects="1" scenarios="1"/>
  <sortState ref="A48:P69">
    <sortCondition ref="A48"/>
  </sortState>
  <pageMargins left="0.70866141732283472" right="0.70866141732283472" top="0.74803149606299213" bottom="0.74803149606299213" header="0.31496062992125984" footer="0.31496062992125984"/>
  <pageSetup paperSize="9" scale="37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Gordon</dc:creator>
  <cp:lastModifiedBy>Fiona</cp:lastModifiedBy>
  <cp:lastPrinted>2018-09-06T12:55:36Z</cp:lastPrinted>
  <dcterms:created xsi:type="dcterms:W3CDTF">2018-09-03T09:58:45Z</dcterms:created>
  <dcterms:modified xsi:type="dcterms:W3CDTF">2018-11-19T09:47:28Z</dcterms:modified>
</cp:coreProperties>
</file>