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gc\lisem\docs\"/>
    </mc:Choice>
  </mc:AlternateContent>
  <bookViews>
    <workbookView xWindow="0" yWindow="0" windowWidth="120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C22" i="1"/>
  <c r="C5" i="1" l="1"/>
  <c r="C7" i="1" s="1"/>
  <c r="C27" i="1" l="1"/>
  <c r="C12" i="1"/>
  <c r="C14" i="1" s="1"/>
  <c r="D21" i="1"/>
  <c r="C20" i="1"/>
  <c r="D20" i="1" s="1"/>
  <c r="C29" i="1"/>
  <c r="C24" i="1" l="1"/>
  <c r="C23" i="1"/>
  <c r="C28" i="1" s="1"/>
  <c r="C30" i="1" s="1"/>
  <c r="D5" i="1"/>
  <c r="C9" i="1"/>
  <c r="C25" i="1" l="1"/>
  <c r="C8" i="1"/>
  <c r="C10" i="1" s="1"/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13" i="1"/>
  <c r="Q13" i="1" l="1"/>
  <c r="C15" i="1"/>
  <c r="D13" i="1"/>
  <c r="H13" i="1"/>
  <c r="J13" i="1"/>
  <c r="L13" i="1"/>
  <c r="N13" i="1"/>
  <c r="M13" i="1"/>
  <c r="E13" i="1"/>
  <c r="O13" i="1"/>
  <c r="D27" i="1"/>
  <c r="D26" i="1" s="1"/>
  <c r="D12" i="1"/>
  <c r="G13" i="1"/>
  <c r="I13" i="1"/>
  <c r="F13" i="1"/>
  <c r="K13" i="1"/>
  <c r="P13" i="1"/>
  <c r="D14" i="1" l="1"/>
  <c r="D16" i="1"/>
  <c r="D15" i="1"/>
  <c r="D29" i="1"/>
  <c r="D30" i="1"/>
  <c r="E12" i="1" l="1"/>
  <c r="E14" i="1" s="1"/>
  <c r="E27" i="1"/>
  <c r="E26" i="1" s="1"/>
  <c r="E15" i="1" l="1"/>
  <c r="F12" i="1" s="1"/>
  <c r="F14" i="1" s="1"/>
  <c r="E30" i="1"/>
  <c r="E29" i="1"/>
  <c r="F15" i="1" l="1"/>
  <c r="G12" i="1" s="1"/>
  <c r="G14" i="1" s="1"/>
  <c r="F27" i="1"/>
  <c r="F29" i="1" s="1"/>
  <c r="F30" i="1"/>
  <c r="F26" i="1" l="1"/>
  <c r="G27" i="1"/>
  <c r="G26" i="1" s="1"/>
  <c r="G15" i="1"/>
  <c r="H12" i="1" s="1"/>
  <c r="H15" i="1" l="1"/>
  <c r="H16" i="1"/>
  <c r="G30" i="1"/>
  <c r="G29" i="1"/>
  <c r="H27" i="1" s="1"/>
  <c r="H31" i="1" s="1"/>
  <c r="H14" i="1"/>
  <c r="I12" i="1" s="1"/>
  <c r="I14" i="1" s="1"/>
  <c r="H26" i="1" l="1"/>
  <c r="H30" i="1"/>
  <c r="H29" i="1"/>
  <c r="I15" i="1"/>
  <c r="J12" i="1" s="1"/>
  <c r="J15" i="1" s="1"/>
  <c r="I27" i="1" l="1"/>
  <c r="I26" i="1" s="1"/>
  <c r="I29" i="1"/>
  <c r="I30" i="1"/>
  <c r="J27" i="1" s="1"/>
  <c r="J26" i="1" s="1"/>
  <c r="J14" i="1"/>
  <c r="K12" i="1" s="1"/>
  <c r="J30" i="1" l="1"/>
  <c r="J29" i="1"/>
  <c r="K15" i="1"/>
  <c r="K14" i="1"/>
  <c r="K27" i="1" l="1"/>
  <c r="K26" i="1" s="1"/>
  <c r="L12" i="1"/>
  <c r="K29" i="1" l="1"/>
  <c r="K30" i="1"/>
  <c r="L27" i="1" s="1"/>
  <c r="L26" i="1" s="1"/>
  <c r="L15" i="1"/>
  <c r="L14" i="1"/>
  <c r="L29" i="1" l="1"/>
  <c r="L30" i="1"/>
  <c r="M27" i="1" s="1"/>
  <c r="M12" i="1"/>
  <c r="M29" i="1" l="1"/>
  <c r="M26" i="1"/>
  <c r="M30" i="1"/>
  <c r="M14" i="1"/>
  <c r="M15" i="1"/>
  <c r="N27" i="1" l="1"/>
  <c r="N29" i="1" s="1"/>
  <c r="N12" i="1"/>
  <c r="N14" i="1" s="1"/>
  <c r="N26" i="1" l="1"/>
  <c r="N30" i="1"/>
  <c r="O27" i="1" s="1"/>
  <c r="O29" i="1" s="1"/>
  <c r="N15" i="1"/>
  <c r="O12" i="1" s="1"/>
  <c r="O14" i="1" s="1"/>
  <c r="O26" i="1" l="1"/>
  <c r="O30" i="1"/>
  <c r="P27" i="1" s="1"/>
  <c r="P26" i="1" s="1"/>
  <c r="O15" i="1"/>
  <c r="P12" i="1" s="1"/>
  <c r="P15" i="1" s="1"/>
  <c r="P30" i="1" l="1"/>
  <c r="P29" i="1"/>
  <c r="P14" i="1"/>
  <c r="Q12" i="1" s="1"/>
  <c r="Q17" i="1" s="1"/>
  <c r="Q27" i="1" l="1"/>
  <c r="Q32" i="1" s="1"/>
  <c r="Q26" i="1"/>
  <c r="Q29" i="1"/>
  <c r="Q30" i="1"/>
  <c r="Q15" i="1"/>
  <c r="Q14" i="1"/>
</calcChain>
</file>

<file path=xl/sharedStrings.xml><?xml version="1.0" encoding="utf-8"?>
<sst xmlns="http://schemas.openxmlformats.org/spreadsheetml/2006/main" count="29" uniqueCount="15">
  <si>
    <t>D</t>
  </si>
  <si>
    <t>R</t>
  </si>
  <si>
    <t>A</t>
  </si>
  <si>
    <t>h</t>
  </si>
  <si>
    <t>theta</t>
  </si>
  <si>
    <t>P</t>
  </si>
  <si>
    <t>r</t>
  </si>
  <si>
    <t>theta_k</t>
  </si>
  <si>
    <t>f'</t>
  </si>
  <si>
    <t>F</t>
  </si>
  <si>
    <t>h &lt; r</t>
  </si>
  <si>
    <t>2A/r^2</t>
  </si>
  <si>
    <t>h &gt; r</t>
  </si>
  <si>
    <r>
      <t>TileWH</t>
    </r>
    <r>
      <rPr>
        <sz val="10"/>
        <color theme="1"/>
        <rFont val="Arial Unicode MS"/>
      </rPr>
      <t>-&gt;</t>
    </r>
    <r>
      <rPr>
        <sz val="10"/>
        <color rgb="FF000080"/>
        <rFont val="Arial Unicode MS"/>
      </rPr>
      <t>Drc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rr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cos(theta_k1/</t>
    </r>
    <r>
      <rPr>
        <sz val="10"/>
        <color rgb="FF000080"/>
        <rFont val="Arial Unicode MS"/>
      </rPr>
      <t>2</t>
    </r>
    <r>
      <rPr>
        <sz val="10"/>
        <color theme="1"/>
        <rFont val="Arial Unicode MS"/>
      </rPr>
      <t>)*rr;</t>
    </r>
  </si>
  <si>
    <t>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</si>
</sst>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Arial Unicode MS"/>
    </font>
    <font>
      <sz val="10"/>
      <color rgb="FF800000"/>
      <name val="Arial Unicode MS"/>
    </font>
    <font>
      <sz val="10"/>
      <color rgb="FF000080"/>
      <name val="Arial Unicode MS"/>
    </font>
    <font>
      <sz val="10"/>
      <color rgb="FFC0C0C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35</xdr:row>
      <xdr:rowOff>0</xdr:rowOff>
    </xdr:from>
    <xdr:to>
      <xdr:col>17</xdr:col>
      <xdr:colOff>238125</xdr:colOff>
      <xdr:row>44</xdr:row>
      <xdr:rowOff>0</xdr:rowOff>
    </xdr:to>
    <xdr:sp macro="" textlink="">
      <xdr:nvSpPr>
        <xdr:cNvPr id="1025" name="AutoShape 1" descr="Image result for hydraulic radius partially filled pipe"/>
        <xdr:cNvSpPr>
          <a:spLocks noChangeAspect="1" noChangeArrowheads="1"/>
        </xdr:cNvSpPr>
      </xdr:nvSpPr>
      <xdr:spPr bwMode="auto">
        <a:xfrm>
          <a:off x="7924800" y="6667500"/>
          <a:ext cx="26765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152400</xdr:colOff>
      <xdr:row>0</xdr:row>
      <xdr:rowOff>152400</xdr:rowOff>
    </xdr:from>
    <xdr:to>
      <xdr:col>11</xdr:col>
      <xdr:colOff>390190</xdr:colOff>
      <xdr:row>9</xdr:row>
      <xdr:rowOff>152186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52400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273597</xdr:colOff>
      <xdr:row>11</xdr:row>
      <xdr:rowOff>88681</xdr:rowOff>
    </xdr:from>
    <xdr:to>
      <xdr:col>9</xdr:col>
      <xdr:colOff>616149</xdr:colOff>
      <xdr:row>20</xdr:row>
      <xdr:rowOff>12276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8813" y="2075793"/>
          <a:ext cx="2930724" cy="1549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abSelected="1" topLeftCell="C1" zoomScale="145" zoomScaleNormal="145" workbookViewId="0">
      <selection activeCell="L25" sqref="L25"/>
    </sheetView>
  </sheetViews>
  <sheetFormatPr defaultRowHeight="14.25"/>
  <sheetData>
    <row r="3" spans="2:17">
      <c r="C3" t="s">
        <v>10</v>
      </c>
    </row>
    <row r="4" spans="2:17">
      <c r="B4" t="s">
        <v>0</v>
      </c>
      <c r="C4">
        <v>0.6</v>
      </c>
    </row>
    <row r="5" spans="2:17">
      <c r="B5" t="s">
        <v>6</v>
      </c>
      <c r="C5">
        <f>C4/2</f>
        <v>0.3</v>
      </c>
      <c r="D5">
        <f>C5^2*PI()</f>
        <v>0.28274333882308139</v>
      </c>
    </row>
    <row r="6" spans="2:17">
      <c r="B6" t="s">
        <v>3</v>
      </c>
      <c r="C6">
        <v>6.0000000000000001E-3</v>
      </c>
    </row>
    <row r="7" spans="2:17">
      <c r="B7" t="s">
        <v>4</v>
      </c>
      <c r="C7" s="2">
        <f>2*ACOS((C5-C6)/C5)</f>
        <v>0.40066968464623942</v>
      </c>
    </row>
    <row r="8" spans="2:17">
      <c r="B8" t="s">
        <v>2</v>
      </c>
      <c r="C8">
        <f>0.5*(C5^2*(C7-SIN(C7)))</f>
        <v>4.7855741851998837E-4</v>
      </c>
    </row>
    <row r="9" spans="2:17">
      <c r="B9" t="s">
        <v>5</v>
      </c>
      <c r="C9">
        <f>C5*C7</f>
        <v>0.12020090539387182</v>
      </c>
    </row>
    <row r="10" spans="2:17">
      <c r="B10" t="s">
        <v>1</v>
      </c>
      <c r="C10">
        <f>C8/C9</f>
        <v>3.981312927318321E-3</v>
      </c>
    </row>
    <row r="12" spans="2:17">
      <c r="B12" t="s">
        <v>7</v>
      </c>
      <c r="C12" s="3">
        <f>PI()</f>
        <v>3.1415926535897931</v>
      </c>
      <c r="D12" s="3">
        <f>C12-C15/C14</f>
        <v>1.5761136314451187</v>
      </c>
      <c r="E12" s="3">
        <f>D12-D15/D14</f>
        <v>1.0136114538198158</v>
      </c>
      <c r="F12" s="3">
        <f t="shared" ref="F12:Q12" si="0">E12-E15/E14</f>
        <v>0.68629948973311938</v>
      </c>
      <c r="G12" s="3">
        <f t="shared" si="0"/>
        <v>0.50085180087059444</v>
      </c>
      <c r="H12" s="3">
        <f t="shared" si="0"/>
        <v>0.41907521742950871</v>
      </c>
      <c r="I12" s="3">
        <f t="shared" si="0"/>
        <v>0.40145518716758705</v>
      </c>
      <c r="J12" s="3">
        <f t="shared" si="0"/>
        <v>0.40067119995750372</v>
      </c>
      <c r="K12" s="3">
        <f t="shared" si="0"/>
        <v>0.40066968465189362</v>
      </c>
      <c r="L12" s="3">
        <f t="shared" si="0"/>
        <v>0.40066968464623948</v>
      </c>
      <c r="M12" s="3">
        <f t="shared" si="0"/>
        <v>0.40066968464623948</v>
      </c>
      <c r="N12" s="3">
        <f t="shared" si="0"/>
        <v>0.40066968464623948</v>
      </c>
      <c r="O12" s="3">
        <f t="shared" si="0"/>
        <v>0.40066968464623948</v>
      </c>
      <c r="P12" s="3">
        <f t="shared" si="0"/>
        <v>0.40066968464623948</v>
      </c>
      <c r="Q12" s="3">
        <f t="shared" si="0"/>
        <v>0.40066968464623948</v>
      </c>
    </row>
    <row r="13" spans="2:17">
      <c r="B13" t="s">
        <v>11</v>
      </c>
      <c r="C13">
        <f>2*C8/(C5^2)</f>
        <v>1.0634609300444187E-2</v>
      </c>
      <c r="D13">
        <f>$C$13</f>
        <v>1.0634609300444187E-2</v>
      </c>
      <c r="E13">
        <f>$C$13</f>
        <v>1.0634609300444187E-2</v>
      </c>
      <c r="F13">
        <f t="shared" ref="F13:Q13" si="1">$C$13</f>
        <v>1.0634609300444187E-2</v>
      </c>
      <c r="G13">
        <f t="shared" si="1"/>
        <v>1.0634609300444187E-2</v>
      </c>
      <c r="H13">
        <f t="shared" si="1"/>
        <v>1.0634609300444187E-2</v>
      </c>
      <c r="I13">
        <f t="shared" si="1"/>
        <v>1.0634609300444187E-2</v>
      </c>
      <c r="J13">
        <f t="shared" si="1"/>
        <v>1.0634609300444187E-2</v>
      </c>
      <c r="K13">
        <f t="shared" si="1"/>
        <v>1.0634609300444187E-2</v>
      </c>
      <c r="L13">
        <f t="shared" si="1"/>
        <v>1.0634609300444187E-2</v>
      </c>
      <c r="M13">
        <f t="shared" si="1"/>
        <v>1.0634609300444187E-2</v>
      </c>
      <c r="N13">
        <f t="shared" si="1"/>
        <v>1.0634609300444187E-2</v>
      </c>
      <c r="O13">
        <f t="shared" si="1"/>
        <v>1.0634609300444187E-2</v>
      </c>
      <c r="P13">
        <f t="shared" si="1"/>
        <v>1.0634609300444187E-2</v>
      </c>
      <c r="Q13">
        <f t="shared" si="1"/>
        <v>1.0634609300444187E-2</v>
      </c>
    </row>
    <row r="14" spans="2:17">
      <c r="B14" t="s">
        <v>8</v>
      </c>
      <c r="C14">
        <f>1-COS(C12)</f>
        <v>2</v>
      </c>
      <c r="D14">
        <f>1-COS(D12)</f>
        <v>1.0053172795935861</v>
      </c>
      <c r="E14">
        <f>1-COS(E12)</f>
        <v>0.47120103449682404</v>
      </c>
      <c r="F14">
        <f t="shared" ref="F14:Q14" si="2">1-COS(F12)</f>
        <v>0.22640375862995255</v>
      </c>
      <c r="G14">
        <f t="shared" si="2"/>
        <v>0.12282613152286681</v>
      </c>
      <c r="H14">
        <f t="shared" si="2"/>
        <v>8.6534360428729418E-2</v>
      </c>
      <c r="I14">
        <f t="shared" si="2"/>
        <v>7.9506657576920214E-2</v>
      </c>
      <c r="J14">
        <f t="shared" si="2"/>
        <v>7.9200591025600398E-2</v>
      </c>
      <c r="K14">
        <f t="shared" si="2"/>
        <v>7.9200000002205395E-2</v>
      </c>
      <c r="L14">
        <f t="shared" si="2"/>
        <v>7.9200000000000159E-2</v>
      </c>
      <c r="M14">
        <f t="shared" si="2"/>
        <v>7.9200000000000159E-2</v>
      </c>
      <c r="N14">
        <f t="shared" si="2"/>
        <v>7.9200000000000159E-2</v>
      </c>
      <c r="O14">
        <f t="shared" si="2"/>
        <v>7.9200000000000159E-2</v>
      </c>
      <c r="P14">
        <f t="shared" si="2"/>
        <v>7.9200000000000159E-2</v>
      </c>
      <c r="Q14">
        <f t="shared" si="2"/>
        <v>7.9200000000000159E-2</v>
      </c>
    </row>
    <row r="15" spans="2:17">
      <c r="B15" t="s">
        <v>9</v>
      </c>
      <c r="C15">
        <f>-SIN(C12)+C12-C13</f>
        <v>3.1309580442893488</v>
      </c>
      <c r="D15">
        <f>-SIN(D12)+D12-D13</f>
        <v>0.56549315897573771</v>
      </c>
      <c r="E15">
        <f>-SIN(E12)+E12-E13</f>
        <v>0.15422973608083862</v>
      </c>
      <c r="F15">
        <f t="shared" ref="F15:Q15" si="3">-SIN(F12)+F12-F13</f>
        <v>4.198605378771364E-2</v>
      </c>
      <c r="G15">
        <f t="shared" si="3"/>
        <v>1.0044301393225485E-2</v>
      </c>
      <c r="H15">
        <f t="shared" si="3"/>
        <v>1.5247380494502472E-3</v>
      </c>
      <c r="I15">
        <f t="shared" si="3"/>
        <v>6.2332202656778524E-5</v>
      </c>
      <c r="J15">
        <f t="shared" si="3"/>
        <v>1.2001309990239406E-7</v>
      </c>
      <c r="K15">
        <f t="shared" si="3"/>
        <v>4.4780845698255689E-13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</row>
    <row r="16" spans="2:17">
      <c r="D16">
        <f>SIN(D12)</f>
        <v>0.99998586316893678</v>
      </c>
      <c r="G16" t="s">
        <v>14</v>
      </c>
      <c r="H16">
        <f>C5-COS(H12/2)*C5</f>
        <v>6.5618399377695424E-3</v>
      </c>
    </row>
    <row r="17" spans="2:17">
      <c r="P17" t="s">
        <v>3</v>
      </c>
      <c r="Q17">
        <f>C5-COS(Q12/2)*C5</f>
        <v>6.0000000000000053E-3</v>
      </c>
    </row>
    <row r="18" spans="2:17">
      <c r="C18" t="s">
        <v>12</v>
      </c>
    </row>
    <row r="19" spans="2:17">
      <c r="B19" t="s">
        <v>0</v>
      </c>
      <c r="C19">
        <v>0.6</v>
      </c>
    </row>
    <row r="20" spans="2:17">
      <c r="B20" t="s">
        <v>6</v>
      </c>
      <c r="C20">
        <f>C19/2</f>
        <v>0.3</v>
      </c>
      <c r="D20">
        <f>C20^2*PI()</f>
        <v>0.28274333882308139</v>
      </c>
    </row>
    <row r="21" spans="2:17">
      <c r="B21" t="s">
        <v>3</v>
      </c>
      <c r="C21">
        <v>0.5</v>
      </c>
      <c r="D21" s="1">
        <f>C19-C21</f>
        <v>9.9999999999999978E-2</v>
      </c>
      <c r="L21">
        <f>PI()*0.3^2</f>
        <v>0.28274333882308139</v>
      </c>
    </row>
    <row r="22" spans="2:17">
      <c r="B22" t="s">
        <v>4</v>
      </c>
      <c r="C22" s="2">
        <f>2*ACOS((C20-C21)/C20)</f>
        <v>4.6010479660437262</v>
      </c>
      <c r="L22">
        <f>2*L21</f>
        <v>0.56548667764616278</v>
      </c>
    </row>
    <row r="23" spans="2:17">
      <c r="B23" t="s">
        <v>2</v>
      </c>
      <c r="C23">
        <f>PI()*C20^2-(C20^2)*(C22-SIN(C22))/2</f>
        <v>3.0974820801117908E-2</v>
      </c>
      <c r="L23">
        <f>L22/PI()</f>
        <v>0.18</v>
      </c>
    </row>
    <row r="24" spans="2:17">
      <c r="B24" t="s">
        <v>5</v>
      </c>
      <c r="C24">
        <f>2*PI()*C20-C20*C22</f>
        <v>0.50464120234075804</v>
      </c>
      <c r="L24">
        <f>SQRT(L23)</f>
        <v>0.42426406871192851</v>
      </c>
    </row>
    <row r="25" spans="2:17">
      <c r="B25" t="s">
        <v>1</v>
      </c>
      <c r="C25">
        <f>C23/C24</f>
        <v>6.1379888636604464E-2</v>
      </c>
    </row>
    <row r="26" spans="2:17">
      <c r="D26" s="3">
        <f>2*PI()-D27</f>
        <v>4.3682243048167129</v>
      </c>
      <c r="E26" s="3">
        <f t="shared" ref="E26:Q26" si="4">2*PI()-E27</f>
        <v>4.5815275743891402</v>
      </c>
      <c r="F26" s="3">
        <f t="shared" si="4"/>
        <v>4.6008807377552472</v>
      </c>
      <c r="G26" s="3">
        <f t="shared" si="4"/>
        <v>4.6010479535392896</v>
      </c>
      <c r="H26" s="3">
        <f t="shared" si="4"/>
        <v>4.6010479660437262</v>
      </c>
      <c r="I26" s="3">
        <f t="shared" si="4"/>
        <v>4.6010479660437262</v>
      </c>
      <c r="J26" s="3">
        <f t="shared" si="4"/>
        <v>4.6010479660437262</v>
      </c>
      <c r="K26" s="3">
        <f t="shared" si="4"/>
        <v>4.6010479660437262</v>
      </c>
      <c r="L26" s="3">
        <f t="shared" si="4"/>
        <v>4.6010479660437262</v>
      </c>
      <c r="M26" s="3">
        <f t="shared" si="4"/>
        <v>4.6010479660437262</v>
      </c>
      <c r="N26" s="3">
        <f t="shared" si="4"/>
        <v>4.6010479660437262</v>
      </c>
      <c r="O26" s="3">
        <f t="shared" si="4"/>
        <v>4.6010479660437262</v>
      </c>
      <c r="P26" s="3">
        <f t="shared" si="4"/>
        <v>4.6010479660437262</v>
      </c>
      <c r="Q26" s="3">
        <f t="shared" si="4"/>
        <v>4.6010479660437262</v>
      </c>
    </row>
    <row r="27" spans="2:17">
      <c r="B27" t="s">
        <v>7</v>
      </c>
      <c r="C27" s="3">
        <f>PI()</f>
        <v>3.1415926535897931</v>
      </c>
      <c r="D27">
        <f>C27-C30/C29</f>
        <v>1.9149610023628734</v>
      </c>
      <c r="E27">
        <f>D27-D30/D29</f>
        <v>1.7016577327904463</v>
      </c>
      <c r="F27">
        <f t="shared" ref="F27:Q27" si="5">E27-E30/E29</f>
        <v>1.6823045694243395</v>
      </c>
      <c r="G27">
        <f t="shared" si="5"/>
        <v>1.6821373536402964</v>
      </c>
      <c r="H27">
        <f t="shared" si="5"/>
        <v>1.6821373411358602</v>
      </c>
      <c r="I27">
        <f t="shared" si="5"/>
        <v>1.6821373411358602</v>
      </c>
      <c r="J27">
        <f t="shared" si="5"/>
        <v>1.6821373411358602</v>
      </c>
      <c r="K27">
        <f t="shared" si="5"/>
        <v>1.6821373411358602</v>
      </c>
      <c r="L27">
        <f t="shared" si="5"/>
        <v>1.6821373411358602</v>
      </c>
      <c r="M27">
        <f t="shared" si="5"/>
        <v>1.6821373411358602</v>
      </c>
      <c r="N27">
        <f t="shared" si="5"/>
        <v>1.6821373411358602</v>
      </c>
      <c r="O27">
        <f t="shared" si="5"/>
        <v>1.6821373411358602</v>
      </c>
      <c r="P27">
        <f t="shared" si="5"/>
        <v>1.6821373411358602</v>
      </c>
      <c r="Q27">
        <f t="shared" si="5"/>
        <v>1.6821373411358602</v>
      </c>
    </row>
    <row r="28" spans="2:17">
      <c r="B28" t="s">
        <v>11</v>
      </c>
      <c r="C28">
        <f>2*C23/(C20^2)</f>
        <v>0.6883293511359535</v>
      </c>
      <c r="D28">
        <f>C28</f>
        <v>0.6883293511359535</v>
      </c>
      <c r="E28">
        <f t="shared" ref="E28:Q28" si="6">D28</f>
        <v>0.6883293511359535</v>
      </c>
      <c r="F28">
        <f t="shared" si="6"/>
        <v>0.6883293511359535</v>
      </c>
      <c r="G28">
        <f t="shared" si="6"/>
        <v>0.6883293511359535</v>
      </c>
      <c r="H28">
        <f t="shared" si="6"/>
        <v>0.6883293511359535</v>
      </c>
      <c r="I28">
        <f t="shared" si="6"/>
        <v>0.6883293511359535</v>
      </c>
      <c r="J28">
        <f t="shared" si="6"/>
        <v>0.6883293511359535</v>
      </c>
      <c r="K28">
        <f t="shared" si="6"/>
        <v>0.6883293511359535</v>
      </c>
      <c r="L28">
        <f t="shared" si="6"/>
        <v>0.6883293511359535</v>
      </c>
      <c r="M28">
        <f t="shared" si="6"/>
        <v>0.6883293511359535</v>
      </c>
      <c r="N28">
        <f t="shared" si="6"/>
        <v>0.6883293511359535</v>
      </c>
      <c r="O28">
        <f t="shared" si="6"/>
        <v>0.6883293511359535</v>
      </c>
      <c r="P28">
        <f t="shared" si="6"/>
        <v>0.6883293511359535</v>
      </c>
      <c r="Q28">
        <f t="shared" si="6"/>
        <v>0.6883293511359535</v>
      </c>
    </row>
    <row r="29" spans="2:17">
      <c r="B29" t="s">
        <v>8</v>
      </c>
      <c r="C29">
        <f>1-COS(C27)</f>
        <v>2</v>
      </c>
      <c r="D29">
        <f>1-COS(D27)</f>
        <v>1.3374104560300535</v>
      </c>
      <c r="E29">
        <f>1-COS(E27)</f>
        <v>1.1304882317786891</v>
      </c>
      <c r="F29">
        <f t="shared" ref="F29:Q29" si="7">1-COS(F27)</f>
        <v>1.111277302365953</v>
      </c>
      <c r="G29">
        <f t="shared" si="7"/>
        <v>1.1111111235381195</v>
      </c>
      <c r="H29">
        <f t="shared" si="7"/>
        <v>1.1111111111111107</v>
      </c>
      <c r="I29">
        <f t="shared" si="7"/>
        <v>1.1111111111111107</v>
      </c>
      <c r="J29">
        <f t="shared" si="7"/>
        <v>1.1111111111111107</v>
      </c>
      <c r="K29">
        <f t="shared" si="7"/>
        <v>1.1111111111111107</v>
      </c>
      <c r="L29">
        <f t="shared" si="7"/>
        <v>1.1111111111111107</v>
      </c>
      <c r="M29">
        <f t="shared" si="7"/>
        <v>1.1111111111111107</v>
      </c>
      <c r="N29">
        <f t="shared" si="7"/>
        <v>1.1111111111111107</v>
      </c>
      <c r="O29">
        <f t="shared" si="7"/>
        <v>1.1111111111111107</v>
      </c>
      <c r="P29">
        <f t="shared" si="7"/>
        <v>1.1111111111111107</v>
      </c>
      <c r="Q29">
        <f t="shared" si="7"/>
        <v>1.1111111111111107</v>
      </c>
    </row>
    <row r="30" spans="2:17">
      <c r="B30" t="s">
        <v>9</v>
      </c>
      <c r="C30">
        <f>-SIN(C27)+C27-C28</f>
        <v>2.4532633024538395</v>
      </c>
      <c r="D30">
        <f>-SIN(D27)+D27-D28</f>
        <v>0.28527402303156102</v>
      </c>
      <c r="E30">
        <f>-SIN(E27)+E27-E28</f>
        <v>2.1878523433074171E-2</v>
      </c>
      <c r="F30">
        <f t="shared" ref="F30:Q30" si="8">-SIN(F27)+F27-F28</f>
        <v>1.8582310540449232E-4</v>
      </c>
      <c r="G30">
        <f t="shared" si="8"/>
        <v>1.3893818207044717E-8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</row>
    <row r="31" spans="2:17">
      <c r="G31" t="s">
        <v>14</v>
      </c>
      <c r="H31">
        <f>C20-COS(H27/2)*C20</f>
        <v>9.9999999999999978E-2</v>
      </c>
    </row>
    <row r="32" spans="2:17">
      <c r="P32" t="s">
        <v>3</v>
      </c>
      <c r="Q32">
        <f>C20-COS(Q27/2)*C20</f>
        <v>9.9999999999999978E-2</v>
      </c>
    </row>
    <row r="33" spans="3:3">
      <c r="C33" s="4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2019-08-13T11:52:17Z</dcterms:created>
  <dcterms:modified xsi:type="dcterms:W3CDTF">2019-10-04T08:29:02Z</dcterms:modified>
</cp:coreProperties>
</file>