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gc\lisem\auxfiles\"/>
    </mc:Choice>
  </mc:AlternateContent>
  <xr:revisionPtr revIDLastSave="0" documentId="13_ncr:1_{BA6FE912-E6E1-4B38-A09B-07F60BBE0E74}" xr6:coauthVersionLast="46" xr6:coauthVersionMax="46" xr10:uidLastSave="{00000000-0000-0000-0000-000000000000}"/>
  <bookViews>
    <workbookView xWindow="-104" yWindow="-104" windowWidth="29699" windowHeight="16197" xr2:uid="{00000000-000D-0000-FFFF-FFFF00000000}"/>
  </bookViews>
  <sheets>
    <sheet name="Sheet1" sheetId="1" r:id="rId1"/>
  </sheets>
  <definedNames>
    <definedName name="solver_adj" localSheetId="0" hidden="1">Sheet1!$S$3:$U$3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Sheet1!$V$3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K4" i="1" a="1"/>
  <c r="K4" i="1" s="1"/>
  <c r="N4" i="1" s="1" a="1"/>
  <c r="N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4" i="1"/>
  <c r="T4" i="1" s="1"/>
  <c r="L14" i="1" a="1"/>
  <c r="L14" i="1" s="1"/>
  <c r="I5" i="1"/>
  <c r="H5" i="1" s="1"/>
  <c r="G5" i="1" s="1"/>
  <c r="L5" i="1" s="1" a="1"/>
  <c r="L5" i="1" s="1"/>
  <c r="I6" i="1"/>
  <c r="I7" i="1"/>
  <c r="I8" i="1"/>
  <c r="I9" i="1"/>
  <c r="I10" i="1"/>
  <c r="I11" i="1"/>
  <c r="H11" i="1" s="1"/>
  <c r="G11" i="1" s="1"/>
  <c r="K11" i="1" s="1" a="1"/>
  <c r="K11" i="1" s="1"/>
  <c r="I12" i="1"/>
  <c r="I13" i="1"/>
  <c r="I14" i="1"/>
  <c r="H14" i="1" s="1"/>
  <c r="G14" i="1" s="1"/>
  <c r="K14" i="1" s="1" a="1"/>
  <c r="K14" i="1" s="1"/>
  <c r="I15" i="1"/>
  <c r="I4" i="1"/>
  <c r="H3" i="1"/>
  <c r="I3" i="1"/>
  <c r="G3" i="1"/>
  <c r="J23" i="1"/>
  <c r="J24" i="1" s="1"/>
  <c r="J19" i="1"/>
  <c r="K20" i="1"/>
  <c r="K21" i="1"/>
  <c r="K19" i="1"/>
  <c r="E5" i="1"/>
  <c r="E6" i="1"/>
  <c r="E7" i="1"/>
  <c r="E8" i="1"/>
  <c r="E9" i="1"/>
  <c r="E10" i="1"/>
  <c r="E11" i="1"/>
  <c r="E12" i="1"/>
  <c r="E13" i="1"/>
  <c r="E14" i="1"/>
  <c r="E15" i="1"/>
  <c r="E4" i="1"/>
  <c r="U5" i="1" l="1"/>
  <c r="U8" i="1"/>
  <c r="U12" i="1"/>
  <c r="U11" i="1"/>
  <c r="U7" i="1"/>
  <c r="U15" i="1"/>
  <c r="U13" i="1"/>
  <c r="U9" i="1"/>
  <c r="U4" i="1"/>
  <c r="U14" i="1"/>
  <c r="V14" i="1" s="1"/>
  <c r="U10" i="1"/>
  <c r="U6" i="1"/>
  <c r="V13" i="1"/>
  <c r="V15" i="1"/>
  <c r="V12" i="1"/>
  <c r="V9" i="1"/>
  <c r="V11" i="1"/>
  <c r="V10" i="1"/>
  <c r="V8" i="1"/>
  <c r="V7" i="1"/>
  <c r="V6" i="1"/>
  <c r="V5" i="1"/>
  <c r="H6" i="1"/>
  <c r="G6" i="1" s="1"/>
  <c r="M14" i="1"/>
  <c r="L11" i="1" a="1"/>
  <c r="L11" i="1" s="1"/>
  <c r="M11" i="1" s="1"/>
  <c r="L6" i="1" a="1"/>
  <c r="L6" i="1" s="1"/>
  <c r="K6" i="1" a="1"/>
  <c r="K6" i="1" s="1"/>
  <c r="K5" i="1" a="1"/>
  <c r="K5" i="1" s="1"/>
  <c r="H8" i="1"/>
  <c r="G8" i="1" s="1"/>
  <c r="L8" i="1" s="1" a="1"/>
  <c r="L8" i="1" s="1"/>
  <c r="L4" i="1" a="1"/>
  <c r="L4" i="1" s="1"/>
  <c r="N5" i="1" s="1" a="1"/>
  <c r="N5" i="1" s="1"/>
  <c r="H9" i="1"/>
  <c r="G9" i="1" s="1"/>
  <c r="L9" i="1" s="1" a="1"/>
  <c r="L9" i="1" s="1"/>
  <c r="H7" i="1"/>
  <c r="G7" i="1" s="1"/>
  <c r="L7" i="1" s="1" a="1"/>
  <c r="L7" i="1" s="1"/>
  <c r="H13" i="1"/>
  <c r="G13" i="1" s="1"/>
  <c r="H12" i="1"/>
  <c r="G12" i="1" s="1"/>
  <c r="H10" i="1"/>
  <c r="G10" i="1" s="1"/>
  <c r="L10" i="1" s="1" a="1"/>
  <c r="L10" i="1" s="1"/>
  <c r="H15" i="1"/>
  <c r="G15" i="1" s="1"/>
  <c r="J25" i="1"/>
  <c r="M6" i="1" l="1"/>
  <c r="L15" i="1" a="1"/>
  <c r="L15" i="1" s="1"/>
  <c r="K15" i="1" a="1"/>
  <c r="K15" i="1" s="1"/>
  <c r="K7" i="1" a="1"/>
  <c r="K7" i="1" s="1"/>
  <c r="K8" i="1" a="1"/>
  <c r="K8" i="1" s="1"/>
  <c r="M8" i="1" s="1"/>
  <c r="L12" i="1" a="1"/>
  <c r="L12" i="1" s="1"/>
  <c r="M12" i="1" s="1"/>
  <c r="K12" i="1" a="1"/>
  <c r="K12" i="1" s="1"/>
  <c r="L13" i="1" a="1"/>
  <c r="L13" i="1" s="1"/>
  <c r="K13" i="1" a="1"/>
  <c r="K13" i="1" s="1"/>
  <c r="K9" i="1" a="1"/>
  <c r="K9" i="1" s="1"/>
  <c r="M9" i="1" s="1"/>
  <c r="K10" i="1" a="1"/>
  <c r="K10" i="1" s="1"/>
  <c r="M10" i="1" s="1"/>
  <c r="M4" i="1"/>
  <c r="V4" i="1" s="1"/>
  <c r="V3" i="1" s="1"/>
  <c r="M5" i="1"/>
  <c r="M13" i="1" l="1"/>
  <c r="M7" i="1"/>
  <c r="M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<sst xmlns="http://schemas.openxmlformats.org/spreadsheetml/2006/main" count="29" uniqueCount="27">
  <si>
    <t xml:space="preserve">Sa </t>
  </si>
  <si>
    <t>LSa</t>
  </si>
  <si>
    <t xml:space="preserve">SaL </t>
  </si>
  <si>
    <t xml:space="preserve">L </t>
  </si>
  <si>
    <t xml:space="preserve">SiL </t>
  </si>
  <si>
    <t>Si</t>
  </si>
  <si>
    <t xml:space="preserve">SaCL </t>
  </si>
  <si>
    <t xml:space="preserve">CL </t>
  </si>
  <si>
    <t xml:space="preserve">SiCL </t>
  </si>
  <si>
    <t xml:space="preserve">SiC </t>
  </si>
  <si>
    <t xml:space="preserve">SaC </t>
  </si>
  <si>
    <t xml:space="preserve">C </t>
  </si>
  <si>
    <t>S</t>
  </si>
  <si>
    <t>c</t>
  </si>
  <si>
    <t>si</t>
  </si>
  <si>
    <t>slope</t>
  </si>
  <si>
    <t>int</t>
  </si>
  <si>
    <t>center values</t>
  </si>
  <si>
    <t>cumulative freq distr</t>
  </si>
  <si>
    <t>fit linear</t>
  </si>
  <si>
    <t>regr with clay</t>
  </si>
  <si>
    <t>&lt;=slope</t>
  </si>
  <si>
    <t>&lt;=intercept</t>
  </si>
  <si>
    <t>intercept</t>
  </si>
  <si>
    <t>D50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</si>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</sst>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 wrapText="1"/>
    </xf>
    <xf numFmtId="0" fontId="3" fillId="0" borderId="0" xfId="0" applyFont="1"/>
    <xf numFmtId="2" fontId="3" fillId="0" borderId="0" xfId="0" applyNumberFormat="1" applyFon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Sheet1!$K$19:$K$21</c:f>
              <c:numCache>
                <c:formatCode>General</c:formatCode>
                <c:ptCount val="3"/>
                <c:pt idx="0">
                  <c:v>0.69314718055994529</c:v>
                </c:pt>
                <c:pt idx="1">
                  <c:v>3.912023005428146</c:v>
                </c:pt>
                <c:pt idx="2">
                  <c:v>5.2983173665480363</c:v>
                </c:pt>
              </c:numCache>
            </c:numRef>
          </c:xVal>
          <c:yVal>
            <c:numRef>
              <c:f>Sheet1!$J$19:$J$21</c:f>
              <c:numCache>
                <c:formatCode>General</c:formatCode>
                <c:ptCount val="3"/>
                <c:pt idx="0">
                  <c:v>0.35</c:v>
                </c:pt>
                <c:pt idx="1">
                  <c:v>0.6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7-4B33-840A-83F1F44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33215"/>
        <c:axId val="1762647775"/>
      </c:scatterChart>
      <c:valAx>
        <c:axId val="176263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7775"/>
        <c:crosses val="autoZero"/>
        <c:crossBetween val="midCat"/>
      </c:valAx>
      <c:valAx>
        <c:axId val="1762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3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986307961504812"/>
                  <c:y val="7.45013123359580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Sheet1!$F$4:$F$15</c:f>
              <c:numCache>
                <c:formatCode>0.00</c:formatCode>
                <c:ptCount val="12"/>
                <c:pt idx="0">
                  <c:v>0.05</c:v>
                </c:pt>
                <c:pt idx="1">
                  <c:v>0.05</c:v>
                </c:pt>
                <c:pt idx="2" formatCode="General">
                  <c:v>0.1</c:v>
                </c:pt>
                <c:pt idx="3" formatCode="General">
                  <c:v>0.18</c:v>
                </c:pt>
                <c:pt idx="4" formatCode="General">
                  <c:v>0.15</c:v>
                </c:pt>
                <c:pt idx="5" formatCode="General">
                  <c:v>0.05</c:v>
                </c:pt>
                <c:pt idx="6" formatCode="General">
                  <c:v>0.28000000000000003</c:v>
                </c:pt>
                <c:pt idx="7" formatCode="General">
                  <c:v>0.35</c:v>
                </c:pt>
                <c:pt idx="8" formatCode="General">
                  <c:v>0.35</c:v>
                </c:pt>
                <c:pt idx="9" formatCode="General">
                  <c:v>0.46</c:v>
                </c:pt>
                <c:pt idx="10" formatCode="General">
                  <c:v>0.42</c:v>
                </c:pt>
                <c:pt idx="11" formatCode="General">
                  <c:v>0.6</c:v>
                </c:pt>
              </c:numCache>
            </c:numRef>
          </c:xVal>
          <c:yVal>
            <c:numRef>
              <c:f>Sheet1!$K$4:$K$15</c:f>
              <c:numCache>
                <c:formatCode>General</c:formatCode>
                <c:ptCount val="12"/>
                <c:pt idx="0">
                  <c:v>0.17159664459094001</c:v>
                </c:pt>
                <c:pt idx="1">
                  <c:v>0.17816296464558248</c:v>
                </c:pt>
                <c:pt idx="2">
                  <c:v>0.17468989462564691</c:v>
                </c:pt>
                <c:pt idx="3">
                  <c:v>0.16858578925586321</c:v>
                </c:pt>
                <c:pt idx="4">
                  <c:v>0.18763262474231732</c:v>
                </c:pt>
                <c:pt idx="5">
                  <c:v>0.21756088497343676</c:v>
                </c:pt>
                <c:pt idx="6">
                  <c:v>0.13537436899742261</c:v>
                </c:pt>
                <c:pt idx="7">
                  <c:v>0.13379523099683405</c:v>
                </c:pt>
                <c:pt idx="8">
                  <c:v>0.14638067776823196</c:v>
                </c:pt>
                <c:pt idx="9">
                  <c:v>0.12177693024988095</c:v>
                </c:pt>
                <c:pt idx="10">
                  <c:v>0.10704519945344969</c:v>
                </c:pt>
                <c:pt idx="11">
                  <c:v>8.2503893948170773E-2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0-4AF1-B0E2-2CEC35AEA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91615"/>
        <c:axId val="1762583295"/>
      </c:scatterChart>
      <c:valAx>
        <c:axId val="176259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83295"/>
        <c:crosses val="autoZero"/>
        <c:crossBetween val="midCat"/>
      </c:valAx>
      <c:valAx>
        <c:axId val="176258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591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036089238845142"/>
                  <c:y val="5.5138888888888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Sheet1!$F$4:$F$15</c:f>
              <c:numCache>
                <c:formatCode>0.00</c:formatCode>
                <c:ptCount val="12"/>
                <c:pt idx="0">
                  <c:v>0.05</c:v>
                </c:pt>
                <c:pt idx="1">
                  <c:v>0.05</c:v>
                </c:pt>
                <c:pt idx="2" formatCode="General">
                  <c:v>0.1</c:v>
                </c:pt>
                <c:pt idx="3" formatCode="General">
                  <c:v>0.18</c:v>
                </c:pt>
                <c:pt idx="4" formatCode="General">
                  <c:v>0.15</c:v>
                </c:pt>
                <c:pt idx="5" formatCode="General">
                  <c:v>0.05</c:v>
                </c:pt>
                <c:pt idx="6" formatCode="General">
                  <c:v>0.28000000000000003</c:v>
                </c:pt>
                <c:pt idx="7" formatCode="General">
                  <c:v>0.35</c:v>
                </c:pt>
                <c:pt idx="8" formatCode="General">
                  <c:v>0.35</c:v>
                </c:pt>
                <c:pt idx="9" formatCode="General">
                  <c:v>0.46</c:v>
                </c:pt>
                <c:pt idx="10" formatCode="General">
                  <c:v>0.42</c:v>
                </c:pt>
                <c:pt idx="11" formatCode="General">
                  <c:v>0.6</c:v>
                </c:pt>
              </c:numCache>
            </c:numRef>
          </c:xVal>
          <c:yVal>
            <c:numRef>
              <c:f>Sheet1!$L$4:$L$15</c:f>
              <c:numCache>
                <c:formatCode>General</c:formatCode>
                <c:ptCount val="12"/>
                <c:pt idx="0">
                  <c:v>-0.18980174458777999</c:v>
                </c:pt>
                <c:pt idx="1">
                  <c:v>-0.17147823423015335</c:v>
                </c:pt>
                <c:pt idx="2">
                  <c:v>-9.3346398992980584E-2</c:v>
                </c:pt>
                <c:pt idx="3">
                  <c:v>3.0137578190026715E-2</c:v>
                </c:pt>
                <c:pt idx="4">
                  <c:v>3.0594212138259524E-2</c:v>
                </c:pt>
                <c:pt idx="5">
                  <c:v>-6.1537172084391689E-2</c:v>
                </c:pt>
                <c:pt idx="6">
                  <c:v>0.11310720723386414</c:v>
                </c:pt>
                <c:pt idx="7">
                  <c:v>0.23165353174471942</c:v>
                </c:pt>
                <c:pt idx="8">
                  <c:v>0.26677359326350431</c:v>
                </c:pt>
                <c:pt idx="9">
                  <c:v>0.39132789569474796</c:v>
                </c:pt>
                <c:pt idx="10">
                  <c:v>0.27995973321800466</c:v>
                </c:pt>
                <c:pt idx="11">
                  <c:v>0.52764123774950988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D-4C91-9B6C-AA9A6D515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44031"/>
        <c:axId val="1762644863"/>
      </c:scatterChart>
      <c:valAx>
        <c:axId val="176264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4863"/>
        <c:crosses val="autoZero"/>
        <c:crossBetween val="midCat"/>
      </c:valAx>
      <c:valAx>
        <c:axId val="17626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Sheet1!$G$3:$I$3</c:f>
              <c:numCache>
                <c:formatCode>General</c:formatCode>
                <c:ptCount val="3"/>
                <c:pt idx="0">
                  <c:v>5.2983173665480363</c:v>
                </c:pt>
                <c:pt idx="1">
                  <c:v>3.912023005428146</c:v>
                </c:pt>
                <c:pt idx="2">
                  <c:v>0.69314718055994529</c:v>
                </c:pt>
              </c:numCache>
            </c:numRef>
          </c:xVal>
          <c:yVal>
            <c:numRef>
              <c:f>Sheet1!$G$13:$I$13</c:f>
              <c:numCache>
                <c:formatCode>0.00</c:formatCode>
                <c:ptCount val="3"/>
                <c:pt idx="0">
                  <c:v>1</c:v>
                </c:pt>
                <c:pt idx="1">
                  <c:v>0.92</c:v>
                </c:pt>
                <c:pt idx="2">
                  <c:v>0.46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2-47F9-9892-413ACEFFC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3561759"/>
        <c:axId val="1753581311"/>
      </c:scatterChart>
      <c:valAx>
        <c:axId val="175356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81311"/>
        <c:crosses val="autoZero"/>
        <c:crossBetween val="midCat"/>
      </c:valAx>
      <c:valAx>
        <c:axId val="175358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56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5.781561679790026E-2"/>
                  <c:y val="-0.26310987168270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Sheet1!$F$4:$F$15</c:f>
              <c:numCache>
                <c:formatCode>0.00</c:formatCode>
                <c:ptCount val="12"/>
                <c:pt idx="0">
                  <c:v>0.05</c:v>
                </c:pt>
                <c:pt idx="1">
                  <c:v>0.05</c:v>
                </c:pt>
                <c:pt idx="2" formatCode="General">
                  <c:v>0.1</c:v>
                </c:pt>
                <c:pt idx="3" formatCode="General">
                  <c:v>0.18</c:v>
                </c:pt>
                <c:pt idx="4" formatCode="General">
                  <c:v>0.15</c:v>
                </c:pt>
                <c:pt idx="5" formatCode="General">
                  <c:v>0.05</c:v>
                </c:pt>
                <c:pt idx="6" formatCode="General">
                  <c:v>0.28000000000000003</c:v>
                </c:pt>
                <c:pt idx="7" formatCode="General">
                  <c:v>0.35</c:v>
                </c:pt>
                <c:pt idx="8" formatCode="General">
                  <c:v>0.35</c:v>
                </c:pt>
                <c:pt idx="9" formatCode="General">
                  <c:v>0.46</c:v>
                </c:pt>
                <c:pt idx="10" formatCode="General">
                  <c:v>0.42</c:v>
                </c:pt>
                <c:pt idx="11" formatCode="General">
                  <c:v>0.6</c:v>
                </c:pt>
              </c:numCache>
            </c:numRef>
          </c:xVal>
          <c:yVal>
            <c:numRef>
              <c:f>Sheet1!$M$4:$M$15</c:f>
              <c:numCache>
                <c:formatCode>General</c:formatCode>
                <c:ptCount val="12"/>
                <c:pt idx="0">
                  <c:v>55.69566355072724</c:v>
                </c:pt>
                <c:pt idx="1">
                  <c:v>43.332333301260334</c:v>
                </c:pt>
                <c:pt idx="2">
                  <c:v>29.861489604926717</c:v>
                </c:pt>
                <c:pt idx="3">
                  <c:v>16.233581333184066</c:v>
                </c:pt>
                <c:pt idx="4">
                  <c:v>12.203563302964403</c:v>
                </c:pt>
                <c:pt idx="5">
                  <c:v>13.21110262129273</c:v>
                </c:pt>
                <c:pt idx="6">
                  <c:v>17.425717899961931</c:v>
                </c:pt>
                <c:pt idx="7">
                  <c:v>7.4309259373511898</c:v>
                </c:pt>
                <c:pt idx="8">
                  <c:v>4.919893257596458</c:v>
                </c:pt>
                <c:pt idx="9">
                  <c:v>2.4409483436949424</c:v>
                </c:pt>
                <c:pt idx="10">
                  <c:v>7.8113887292272608</c:v>
                </c:pt>
                <c:pt idx="11">
                  <c:v>0.71531698928827914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7-4EAB-8CE7-4085ED0D5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774623"/>
        <c:axId val="327790015"/>
      </c:scatterChart>
      <c:valAx>
        <c:axId val="32777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90015"/>
        <c:crosses val="autoZero"/>
        <c:crossBetween val="midCat"/>
      </c:valAx>
      <c:valAx>
        <c:axId val="32779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77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Sheet1!$M$4:$M$15</c:f>
              <c:numCache>
                <c:formatCode>General</c:formatCode>
                <c:ptCount val="12"/>
                <c:pt idx="0">
                  <c:v>55.69566355072724</c:v>
                </c:pt>
                <c:pt idx="1">
                  <c:v>43.332333301260334</c:v>
                </c:pt>
                <c:pt idx="2">
                  <c:v>29.861489604926717</c:v>
                </c:pt>
                <c:pt idx="3">
                  <c:v>16.233581333184066</c:v>
                </c:pt>
                <c:pt idx="4">
                  <c:v>12.203563302964403</c:v>
                </c:pt>
                <c:pt idx="5">
                  <c:v>13.21110262129273</c:v>
                </c:pt>
                <c:pt idx="6">
                  <c:v>17.425717899961931</c:v>
                </c:pt>
                <c:pt idx="7">
                  <c:v>7.4309259373511898</c:v>
                </c:pt>
                <c:pt idx="8">
                  <c:v>4.919893257596458</c:v>
                </c:pt>
                <c:pt idx="9">
                  <c:v>2.4409483436949424</c:v>
                </c:pt>
                <c:pt idx="10">
                  <c:v>7.8113887292272608</c:v>
                </c:pt>
                <c:pt idx="11">
                  <c:v>0.71531698928827914</c:v>
                </c:pt>
              </c:numCache>
            </c:numRef>
          </c:xVal>
          <c:yVal>
            <c:numRef>
              <c:f>Sheet1!$U$4:$U$15</c:f>
              <c:numCache>
                <c:formatCode>0.0000</c:formatCode>
                <c:ptCount val="12"/>
                <c:pt idx="0">
                  <c:v>483.93195164524218</c:v>
                </c:pt>
                <c:pt idx="1">
                  <c:v>336.3929393970443</c:v>
                </c:pt>
                <c:pt idx="2">
                  <c:v>219.28298542835662</c:v>
                </c:pt>
                <c:pt idx="3">
                  <c:v>116.01880641949751</c:v>
                </c:pt>
                <c:pt idx="4">
                  <c:v>59.547293131898741</c:v>
                </c:pt>
                <c:pt idx="5">
                  <c:v>38.272043966049928</c:v>
                </c:pt>
                <c:pt idx="6">
                  <c:v>207.99942139587381</c:v>
                </c:pt>
                <c:pt idx="7">
                  <c:v>100.16706710838884</c:v>
                </c:pt>
                <c:pt idx="8">
                  <c:v>52.738681364640179</c:v>
                </c:pt>
                <c:pt idx="9">
                  <c:v>54.708572603887788</c:v>
                </c:pt>
                <c:pt idx="10">
                  <c:v>178.55503166111995</c:v>
                </c:pt>
                <c:pt idx="11">
                  <c:v>83.681482568968875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AA-4D89-8DEA-2D5C60BC9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667711"/>
        <c:axId val="327663551"/>
      </c:scatterChart>
      <c:valAx>
        <c:axId val="32766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63551"/>
        <c:crosses val="autoZero"/>
        <c:crossBetween val="midCat"/>
      </c:valAx>
      <c:valAx>
        <c:axId val="3276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66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Sheet1!$K$19:$K$21</c:f>
              <c:numCache>
                <c:formatCode>General</c:formatCode>
                <c:ptCount val="3"/>
                <c:pt idx="0">
                  <c:v>0.69314718055994529</c:v>
                </c:pt>
                <c:pt idx="1">
                  <c:v>3.912023005428146</c:v>
                </c:pt>
                <c:pt idx="2">
                  <c:v>5.2983173665480363</c:v>
                </c:pt>
              </c:numCache>
            </c:numRef>
          </c:xVal>
          <c:yVal>
            <c:numRef>
              <c:f>Sheet1!$J$19:$J$21</c:f>
              <c:numCache>
                <c:formatCode>General</c:formatCode>
                <c:ptCount val="3"/>
                <c:pt idx="0">
                  <c:v>0.35</c:v>
                </c:pt>
                <c:pt idx="1">
                  <c:v>0.6</c:v>
                </c:pt>
                <c:pt idx="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87-4B33-840A-83F1F44B1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633215"/>
        <c:axId val="1762647775"/>
      </c:scatterChart>
      <c:valAx>
        <c:axId val="1762633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47775"/>
        <c:crosses val="autoZero"/>
        <c:crossBetween val="midCat"/>
      </c:valAx>
      <c:valAx>
        <c:axId val="1762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633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564545056867892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Sheet1!$J$19:$J$21</c:f>
              <c:numCache>
                <c:formatCode>General</c:formatCode>
                <c:ptCount val="3"/>
                <c:pt idx="0">
                  <c:v>0.35</c:v>
                </c:pt>
                <c:pt idx="1">
                  <c:v>0.6</c:v>
                </c:pt>
                <c:pt idx="2">
                  <c:v>1</c:v>
                </c:pt>
              </c:numCache>
            </c:numRef>
          </c:xVal>
          <c:yVal>
            <c:numRef>
              <c:f>Sheet1!$K$19:$K$21</c:f>
              <c:numCache>
                <c:formatCode>General</c:formatCode>
                <c:ptCount val="3"/>
                <c:pt idx="0">
                  <c:v>0.69314718055994529</c:v>
                </c:pt>
                <c:pt idx="1">
                  <c:v>3.912023005428146</c:v>
                </c:pt>
                <c:pt idx="2">
                  <c:v>5.2983173665480363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2-4251-9B98-BAC413C88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623199"/>
        <c:axId val="677635679"/>
      </c:scatterChart>
      <c:valAx>
        <c:axId val="67762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35679"/>
        <c:crosses val="autoZero"/>
        <c:crossBetween val="midCat"/>
      </c:valAx>
      <c:valAx>
        <c:axId val="67763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623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188672</xdr:colOff>
      <xdr:row>25</xdr:row>
      <xdr:rowOff>181203</xdr:rowOff>
    </xdr:from>
    <xdr:to>
      <xdr:col>14</xdr:col>
      <xdr:colOff>493472</xdr:colOff>
      <xdr:row>40</xdr:row>
      <xdr:rowOff>181203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BEE8C1-BFE0-408B-9678-B429EAE6B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611123</xdr:colOff>
      <xdr:row>40</xdr:row>
      <xdr:rowOff>68428</xdr:rowOff>
    </xdr:from>
    <xdr:to>
      <xdr:col>26</xdr:col>
      <xdr:colOff>272186</xdr:colOff>
      <xdr:row>55</xdr:row>
      <xdr:rowOff>68428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071B21-81FD-44E7-8425-D5D362351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332536</xdr:colOff>
      <xdr:row>42</xdr:row>
      <xdr:rowOff>108966</xdr:rowOff>
    </xdr:from>
    <xdr:to>
      <xdr:col>30</xdr:col>
      <xdr:colOff>88696</xdr:colOff>
      <xdr:row>57</xdr:row>
      <xdr:rowOff>108966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55C87F-F6CD-4672-BC07-A92AFB35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22</xdr:row>
      <xdr:rowOff>18744</xdr:rowOff>
    </xdr:from>
    <xdr:to>
      <xdr:col>7</xdr:col>
      <xdr:colOff>304800</xdr:colOff>
      <xdr:row>37</xdr:row>
      <xdr:rowOff>18135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C685D7-98E4-4DE9-B096-284825BE7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41757</xdr:colOff>
      <xdr:row>42</xdr:row>
      <xdr:rowOff>52121</xdr:rowOff>
    </xdr:from>
    <xdr:to>
      <xdr:col>7</xdr:col>
      <xdr:colOff>293217</xdr:colOff>
      <xdr:row>60</xdr:row>
      <xdr:rowOff>143561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3A1DA92-D2D4-4E0D-9DFB-92F455597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57" y="7908646"/>
          <a:ext cx="4757623" cy="3383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43891</xdr:colOff>
      <xdr:row>42</xdr:row>
      <xdr:rowOff>66294</xdr:rowOff>
    </xdr:from>
    <xdr:to>
      <xdr:col>15</xdr:col>
      <xdr:colOff>348691</xdr:colOff>
      <xdr:row>57</xdr:row>
      <xdr:rowOff>66294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CD5E0019-94CE-47B7-B5D8-5CDDEEF0E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428854</xdr:colOff>
      <xdr:row>42</xdr:row>
      <xdr:rowOff>61417</xdr:rowOff>
    </xdr:from>
    <xdr:to>
      <xdr:col>23</xdr:col>
      <xdr:colOff>28957</xdr:colOff>
      <xdr:row>57</xdr:row>
      <xdr:rowOff>61417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20D0316-71AC-4A0E-B976-5E88CCF3F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598322</xdr:colOff>
      <xdr:row>19</xdr:row>
      <xdr:rowOff>166573</xdr:rowOff>
    </xdr:from>
    <xdr:to>
      <xdr:col>21</xdr:col>
      <xdr:colOff>164287</xdr:colOff>
      <xdr:row>34</xdr:row>
      <xdr:rowOff>166573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3AABE1A-E7DF-4516-8A96-1E4BDCC82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230428</xdr:colOff>
      <xdr:row>18</xdr:row>
      <xdr:rowOff>51205</xdr:rowOff>
    </xdr:from>
    <xdr:to>
      <xdr:col>18</xdr:col>
      <xdr:colOff>296265</xdr:colOff>
      <xdr:row>33</xdr:row>
      <xdr:rowOff>51205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2CFF88-888A-4131-A1E6-C935E21AA2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topLeftCell="A15" workbookViewId="0">
      <selection activeCell="J19" sqref="J19:K21"/>
    </sheetView>
  </sheetViews>
  <sheetFormatPr defaultRowHeight="14.4" x14ac:dyDescent="0.3"/>
  <cols>
    <col min="21" max="21" width="10.09765625" customWidth="1"/>
  </cols>
  <sheetData>
    <row r="1" spans="1:22" x14ac:dyDescent="0.3">
      <c r="D1" t="s">
        <v>17</v>
      </c>
      <c r="G1" t="s">
        <v>18</v>
      </c>
      <c r="K1" t="s">
        <v>19</v>
      </c>
      <c r="N1" t="s">
        <v>20</v>
      </c>
    </row>
    <row r="2" spans="1:22" x14ac:dyDescent="0.3">
      <c r="A2" s="2"/>
      <c r="B2" s="3"/>
      <c r="C2" s="3"/>
      <c r="D2" s="3" t="s">
        <v>12</v>
      </c>
      <c r="E2" s="3" t="s">
        <v>14</v>
      </c>
      <c r="F2" s="3" t="s">
        <v>13</v>
      </c>
      <c r="G2">
        <v>200</v>
      </c>
      <c r="H2">
        <v>50</v>
      </c>
      <c r="I2">
        <v>2</v>
      </c>
      <c r="S2" t="s">
        <v>25</v>
      </c>
      <c r="T2" t="s">
        <v>26</v>
      </c>
      <c r="U2" t="s">
        <v>13</v>
      </c>
    </row>
    <row r="3" spans="1:22" x14ac:dyDescent="0.3">
      <c r="A3" s="2"/>
      <c r="B3" s="3"/>
      <c r="C3" s="3"/>
      <c r="D3" s="3"/>
      <c r="E3" s="3"/>
      <c r="F3" s="3"/>
      <c r="G3">
        <f>LN(G2)</f>
        <v>5.2983173665480363</v>
      </c>
      <c r="H3">
        <f t="shared" ref="H3:I3" si="0">LN(H2)</f>
        <v>3.912023005428146</v>
      </c>
      <c r="I3">
        <f t="shared" si="0"/>
        <v>0.69314718055994529</v>
      </c>
      <c r="K3" t="s">
        <v>15</v>
      </c>
      <c r="L3" t="s">
        <v>16</v>
      </c>
      <c r="M3" t="s">
        <v>24</v>
      </c>
      <c r="N3" t="s">
        <v>15</v>
      </c>
      <c r="O3" t="s">
        <v>23</v>
      </c>
      <c r="S3" s="3">
        <v>1.500548363176353</v>
      </c>
      <c r="T3" s="3">
        <v>1</v>
      </c>
      <c r="U3" s="3">
        <v>3.0519146482483652</v>
      </c>
      <c r="V3" s="3">
        <f>SUM(V4:V15)</f>
        <v>403951.55666483112</v>
      </c>
    </row>
    <row r="4" spans="1:22" ht="15.55" x14ac:dyDescent="0.3">
      <c r="A4" s="2"/>
      <c r="B4" s="4" t="s">
        <v>0</v>
      </c>
      <c r="C4" s="5"/>
      <c r="D4" s="6">
        <v>0.92</v>
      </c>
      <c r="E4" s="7">
        <f t="shared" ref="E4:E15" si="1">1-D4-F4</f>
        <v>2.9999999999999957E-2</v>
      </c>
      <c r="F4" s="6">
        <v>0.05</v>
      </c>
      <c r="G4" s="1">
        <f>H4+D4</f>
        <v>1</v>
      </c>
      <c r="H4" s="1">
        <f>I4+E4</f>
        <v>7.999999999999996E-2</v>
      </c>
      <c r="I4" s="1">
        <f>F4</f>
        <v>0.05</v>
      </c>
      <c r="J4" s="1"/>
      <c r="K4" cm="1">
        <f t="array" ref="K4">INDEX(LINEST(G4:I4,G$3:I$3),1)</f>
        <v>0.17159664459094001</v>
      </c>
      <c r="L4" cm="1">
        <f t="array" ref="L4">INDEX(LINEST(G4:I4,G$3:I$3),2)</f>
        <v>-0.18980174458777999</v>
      </c>
      <c r="M4">
        <f t="shared" ref="M4:M14" si="2">EXP((0.5-L4)/K4)</f>
        <v>55.69566355072724</v>
      </c>
      <c r="N4" cm="1">
        <f t="array" ref="N4:O4">INDEX(LINEST(K4:K15,F4:F15),0)</f>
        <v>-0.19158655758507531</v>
      </c>
      <c r="O4">
        <v>0.2006273532755338</v>
      </c>
      <c r="P4" t="s">
        <v>21</v>
      </c>
      <c r="R4" s="1"/>
      <c r="S4" s="1">
        <f>EXP(D4)*$S$3</f>
        <v>3.7653115873530645</v>
      </c>
      <c r="T4" s="1">
        <f>F4+S4*$T$3</f>
        <v>3.8153115873530643</v>
      </c>
      <c r="U4" s="9">
        <f>(S4+T4)^$U$3</f>
        <v>483.93195164524218</v>
      </c>
      <c r="V4">
        <f>(U4-M4)^2</f>
        <v>183386.31844096837</v>
      </c>
    </row>
    <row r="5" spans="1:22" ht="15.55" x14ac:dyDescent="0.3">
      <c r="A5" s="2"/>
      <c r="B5" s="4" t="s">
        <v>1</v>
      </c>
      <c r="C5" s="5"/>
      <c r="D5" s="6">
        <v>0.8</v>
      </c>
      <c r="E5" s="7">
        <f t="shared" si="1"/>
        <v>0.14999999999999997</v>
      </c>
      <c r="F5" s="6">
        <v>0.05</v>
      </c>
      <c r="G5" s="1">
        <f t="shared" ref="G5:H5" si="3">H5+D5</f>
        <v>1</v>
      </c>
      <c r="H5" s="1">
        <f t="shared" si="3"/>
        <v>0.19999999999999996</v>
      </c>
      <c r="I5" s="1">
        <f t="shared" ref="I5:I15" si="4">F5</f>
        <v>0.05</v>
      </c>
      <c r="J5" s="1"/>
      <c r="K5" cm="1">
        <f t="array" ref="K5">INDEX(LINEST(G5:I5,G$3:I$3),1)</f>
        <v>0.17816296464558248</v>
      </c>
      <c r="L5" cm="1">
        <f t="array" ref="L5">INDEX(LINEST(G5:I5,G$3:I$3),2)</f>
        <v>-0.17147823423015335</v>
      </c>
      <c r="M5">
        <f t="shared" si="2"/>
        <v>43.332333301260334</v>
      </c>
      <c r="N5" cm="1">
        <f t="array" ref="N5:O5">INDEX(LINEST(L4:L15,F4:F15),0)</f>
        <v>1.2218428409035267</v>
      </c>
      <c r="O5">
        <v>-0.19661423308411591</v>
      </c>
      <c r="P5" t="s">
        <v>22</v>
      </c>
      <c r="S5" s="1">
        <f t="shared" ref="S5:S15" si="5">EXP(D5)*$S$3</f>
        <v>3.3395317974313534</v>
      </c>
      <c r="T5" s="1">
        <f t="shared" ref="T5:T15" si="6">F5+S5*$T$3</f>
        <v>3.3895317974313532</v>
      </c>
      <c r="U5" s="9">
        <f t="shared" ref="U5:U15" si="7">(S5+T5)^$U$3</f>
        <v>336.3929393970443</v>
      </c>
      <c r="V5">
        <f t="shared" ref="V5:V15" si="8">(U5-M5)^2</f>
        <v>85884.518845228245</v>
      </c>
    </row>
    <row r="6" spans="1:22" ht="15.55" x14ac:dyDescent="0.3">
      <c r="A6" s="2"/>
      <c r="B6" s="4" t="s">
        <v>2</v>
      </c>
      <c r="C6" s="5"/>
      <c r="D6" s="5">
        <v>0.65</v>
      </c>
      <c r="E6" s="7">
        <f t="shared" si="1"/>
        <v>0.24999999999999997</v>
      </c>
      <c r="F6" s="5">
        <v>0.1</v>
      </c>
      <c r="G6" s="1">
        <f t="shared" ref="G6:H6" si="9">H6+D6</f>
        <v>1</v>
      </c>
      <c r="H6" s="1">
        <f t="shared" si="9"/>
        <v>0.35</v>
      </c>
      <c r="I6" s="1">
        <f t="shared" si="4"/>
        <v>0.1</v>
      </c>
      <c r="J6" s="1"/>
      <c r="K6" cm="1">
        <f t="array" ref="K6">INDEX(LINEST(G6:I6,G$3:I$3),1)</f>
        <v>0.17468989462564691</v>
      </c>
      <c r="L6" cm="1">
        <f t="array" ref="L6">INDEX(LINEST(G6:I6,G$3:I$3),2)</f>
        <v>-9.3346398992980584E-2</v>
      </c>
      <c r="M6">
        <f t="shared" si="2"/>
        <v>29.861489604926717</v>
      </c>
      <c r="N6" s="1"/>
      <c r="S6" s="1">
        <f t="shared" si="5"/>
        <v>2.8743616555742761</v>
      </c>
      <c r="T6" s="1">
        <f t="shared" si="6"/>
        <v>2.9743616555742762</v>
      </c>
      <c r="U6" s="9">
        <f t="shared" si="7"/>
        <v>219.28298542835662</v>
      </c>
      <c r="V6">
        <f t="shared" si="8"/>
        <v>35880.503079985669</v>
      </c>
    </row>
    <row r="7" spans="1:22" ht="15.55" x14ac:dyDescent="0.3">
      <c r="A7" s="2"/>
      <c r="B7" s="4" t="s">
        <v>3</v>
      </c>
      <c r="C7" s="5"/>
      <c r="D7" s="5">
        <v>0.42</v>
      </c>
      <c r="E7" s="7">
        <f t="shared" si="1"/>
        <v>0.40000000000000008</v>
      </c>
      <c r="F7" s="5">
        <v>0.18</v>
      </c>
      <c r="G7" s="1">
        <f t="shared" ref="G7:H7" si="10">H7+D7</f>
        <v>1</v>
      </c>
      <c r="H7" s="1">
        <f t="shared" si="10"/>
        <v>0.58000000000000007</v>
      </c>
      <c r="I7" s="1">
        <f t="shared" si="4"/>
        <v>0.18</v>
      </c>
      <c r="J7" s="1"/>
      <c r="K7" cm="1">
        <f t="array" ref="K7">INDEX(LINEST(G7:I7,G$3:I$3),1)</f>
        <v>0.16858578925586321</v>
      </c>
      <c r="L7" cm="1">
        <f t="array" ref="L7">INDEX(LINEST(G7:I7,G$3:I$3),2)</f>
        <v>3.0137578190026715E-2</v>
      </c>
      <c r="M7">
        <f t="shared" si="2"/>
        <v>16.233581333184066</v>
      </c>
      <c r="N7" s="1"/>
      <c r="S7" s="1">
        <f t="shared" si="5"/>
        <v>2.2837769211008765</v>
      </c>
      <c r="T7" s="1">
        <f t="shared" si="6"/>
        <v>2.4637769211008766</v>
      </c>
      <c r="U7" s="9">
        <f t="shared" si="7"/>
        <v>116.01880641949751</v>
      </c>
      <c r="V7">
        <f t="shared" si="8"/>
        <v>9957.0911455262376</v>
      </c>
    </row>
    <row r="8" spans="1:22" ht="15.55" x14ac:dyDescent="0.3">
      <c r="A8" s="2"/>
      <c r="B8" s="4" t="s">
        <v>4</v>
      </c>
      <c r="C8" s="5"/>
      <c r="D8" s="5">
        <v>0.2</v>
      </c>
      <c r="E8" s="7">
        <f t="shared" si="1"/>
        <v>0.65</v>
      </c>
      <c r="F8" s="5">
        <v>0.15</v>
      </c>
      <c r="G8" s="1">
        <f t="shared" ref="G8:H8" si="11">H8+D8</f>
        <v>1</v>
      </c>
      <c r="H8" s="1">
        <f t="shared" si="11"/>
        <v>0.8</v>
      </c>
      <c r="I8" s="1">
        <f t="shared" si="4"/>
        <v>0.15</v>
      </c>
      <c r="J8" s="1"/>
      <c r="K8" cm="1">
        <f t="array" ref="K8">INDEX(LINEST(G8:I8,G$3:I$3),1)</f>
        <v>0.18763262474231732</v>
      </c>
      <c r="L8" cm="1">
        <f t="array" ref="L8">INDEX(LINEST(G8:I8,G$3:I$3),2)</f>
        <v>3.0594212138259524E-2</v>
      </c>
      <c r="M8">
        <f t="shared" si="2"/>
        <v>12.203563302964403</v>
      </c>
      <c r="N8" s="1"/>
      <c r="S8" s="1">
        <f t="shared" si="5"/>
        <v>1.8327739095363258</v>
      </c>
      <c r="T8" s="1">
        <f t="shared" si="6"/>
        <v>1.9827739095363257</v>
      </c>
      <c r="U8" s="9">
        <f t="shared" si="7"/>
        <v>59.547293131898741</v>
      </c>
      <c r="V8">
        <f t="shared" si="8"/>
        <v>2241.4287541151266</v>
      </c>
    </row>
    <row r="9" spans="1:22" ht="15.55" x14ac:dyDescent="0.3">
      <c r="A9" s="2"/>
      <c r="B9" s="4" t="s">
        <v>5</v>
      </c>
      <c r="C9" s="5"/>
      <c r="D9" s="5">
        <v>0.08</v>
      </c>
      <c r="E9" s="7">
        <f t="shared" si="1"/>
        <v>0.87</v>
      </c>
      <c r="F9" s="5">
        <v>0.05</v>
      </c>
      <c r="G9" s="1">
        <f t="shared" ref="G9:H9" si="12">H9+D9</f>
        <v>1</v>
      </c>
      <c r="H9" s="1">
        <f t="shared" si="12"/>
        <v>0.92</v>
      </c>
      <c r="I9" s="1">
        <f t="shared" si="4"/>
        <v>0.05</v>
      </c>
      <c r="J9" s="1"/>
      <c r="K9" cm="1">
        <f t="array" ref="K9">INDEX(LINEST(G9:I9,G$3:I$3),1)</f>
        <v>0.21756088497343676</v>
      </c>
      <c r="L9" cm="1">
        <f t="array" ref="L9">INDEX(LINEST(G9:I9,G$3:I$3),2)</f>
        <v>-6.1537172084391689E-2</v>
      </c>
      <c r="M9">
        <f t="shared" si="2"/>
        <v>13.21110262129273</v>
      </c>
      <c r="N9" s="1"/>
      <c r="S9" s="1">
        <f t="shared" si="5"/>
        <v>1.6255246362497704</v>
      </c>
      <c r="T9" s="1">
        <f t="shared" si="6"/>
        <v>1.6755246362497704</v>
      </c>
      <c r="U9" s="9">
        <f t="shared" si="7"/>
        <v>38.272043966049928</v>
      </c>
      <c r="V9">
        <f t="shared" si="8"/>
        <v>628.05078108536065</v>
      </c>
    </row>
    <row r="10" spans="1:22" ht="15.55" x14ac:dyDescent="0.3">
      <c r="A10" s="2"/>
      <c r="B10" s="4" t="s">
        <v>6</v>
      </c>
      <c r="C10" s="5"/>
      <c r="D10" s="5">
        <v>0.6</v>
      </c>
      <c r="E10" s="7">
        <f t="shared" si="1"/>
        <v>0.12</v>
      </c>
      <c r="F10" s="5">
        <v>0.28000000000000003</v>
      </c>
      <c r="G10" s="1">
        <f t="shared" ref="G10:H10" si="13">H10+D10</f>
        <v>1</v>
      </c>
      <c r="H10" s="1">
        <f t="shared" si="13"/>
        <v>0.4</v>
      </c>
      <c r="I10" s="1">
        <f t="shared" si="4"/>
        <v>0.28000000000000003</v>
      </c>
      <c r="J10" s="1"/>
      <c r="K10" cm="1">
        <f t="array" ref="K10">INDEX(LINEST(G10:I10,G$3:I$3),1)</f>
        <v>0.13537436899742261</v>
      </c>
      <c r="L10" cm="1">
        <f t="array" ref="L10">INDEX(LINEST(G10:I10,G$3:I$3),2)</f>
        <v>0.11310720723386414</v>
      </c>
      <c r="M10">
        <f t="shared" si="2"/>
        <v>17.425717899961931</v>
      </c>
      <c r="N10" s="1"/>
      <c r="S10" s="1">
        <f t="shared" si="5"/>
        <v>2.7341773834388379</v>
      </c>
      <c r="T10" s="1">
        <f t="shared" si="6"/>
        <v>3.0141773834388381</v>
      </c>
      <c r="U10" s="9">
        <f t="shared" si="7"/>
        <v>207.99942139587381</v>
      </c>
      <c r="V10">
        <f t="shared" si="8"/>
        <v>36318.336464147731</v>
      </c>
    </row>
    <row r="11" spans="1:22" ht="15.55" x14ac:dyDescent="0.3">
      <c r="A11" s="2"/>
      <c r="B11" s="4" t="s">
        <v>7</v>
      </c>
      <c r="C11" s="5"/>
      <c r="D11" s="5">
        <v>0.33</v>
      </c>
      <c r="E11" s="7">
        <f t="shared" si="1"/>
        <v>0.31999999999999995</v>
      </c>
      <c r="F11" s="5">
        <v>0.35</v>
      </c>
      <c r="G11" s="1">
        <f t="shared" ref="G11:H11" si="14">H11+D11</f>
        <v>1</v>
      </c>
      <c r="H11" s="1">
        <f t="shared" si="14"/>
        <v>0.66999999999999993</v>
      </c>
      <c r="I11" s="1">
        <f t="shared" si="4"/>
        <v>0.35</v>
      </c>
      <c r="J11" s="1"/>
      <c r="K11" cm="1">
        <f t="array" ref="K11">INDEX(LINEST(G11:I11,G$3:I$3),1)</f>
        <v>0.13379523099683405</v>
      </c>
      <c r="L11" cm="1">
        <f t="array" ref="L11">INDEX(LINEST(G11:I11,G$3:I$3),2)</f>
        <v>0.23165353174471942</v>
      </c>
      <c r="M11">
        <f t="shared" si="2"/>
        <v>7.4309259373511898</v>
      </c>
      <c r="N11" s="1"/>
      <c r="S11" s="1">
        <f t="shared" si="5"/>
        <v>2.0872149483968006</v>
      </c>
      <c r="T11" s="1">
        <f t="shared" si="6"/>
        <v>2.4372149483968006</v>
      </c>
      <c r="U11" s="9">
        <f t="shared" si="7"/>
        <v>100.16706710838884</v>
      </c>
      <c r="V11">
        <f t="shared" si="8"/>
        <v>8599.9918792946228</v>
      </c>
    </row>
    <row r="12" spans="1:22" ht="15.55" x14ac:dyDescent="0.3">
      <c r="A12" s="2"/>
      <c r="B12" s="4" t="s">
        <v>8</v>
      </c>
      <c r="C12" s="5"/>
      <c r="D12" s="5">
        <v>0.1</v>
      </c>
      <c r="E12" s="7">
        <f t="shared" si="1"/>
        <v>0.55000000000000004</v>
      </c>
      <c r="F12" s="5">
        <v>0.35</v>
      </c>
      <c r="G12" s="1">
        <f t="shared" ref="G12:H12" si="15">H12+D12</f>
        <v>1</v>
      </c>
      <c r="H12" s="1">
        <f t="shared" si="15"/>
        <v>0.9</v>
      </c>
      <c r="I12" s="1">
        <f t="shared" si="4"/>
        <v>0.35</v>
      </c>
      <c r="J12" s="1"/>
      <c r="K12" cm="1">
        <f t="array" ref="K12">INDEX(LINEST(G12:I12,G$3:I$3),1)</f>
        <v>0.14638067776823196</v>
      </c>
      <c r="L12" cm="1">
        <f t="array" ref="L12">INDEX(LINEST(G12:I12,G$3:I$3),2)</f>
        <v>0.26677359326350431</v>
      </c>
      <c r="M12">
        <f t="shared" si="2"/>
        <v>4.919893257596458</v>
      </c>
      <c r="N12" s="1"/>
      <c r="S12" s="1">
        <f t="shared" si="5"/>
        <v>1.6583624121485205</v>
      </c>
      <c r="T12" s="1">
        <f t="shared" si="6"/>
        <v>2.0083624121485206</v>
      </c>
      <c r="U12" s="9">
        <f t="shared" si="7"/>
        <v>52.738681364640179</v>
      </c>
      <c r="V12">
        <f t="shared" si="8"/>
        <v>2286.6364960263463</v>
      </c>
    </row>
    <row r="13" spans="1:22" ht="15.55" x14ac:dyDescent="0.3">
      <c r="A13" s="2"/>
      <c r="B13" s="4" t="s">
        <v>9</v>
      </c>
      <c r="C13" s="5"/>
      <c r="D13" s="5">
        <v>0.08</v>
      </c>
      <c r="E13" s="7">
        <f t="shared" si="1"/>
        <v>0.46</v>
      </c>
      <c r="F13" s="5">
        <v>0.46</v>
      </c>
      <c r="G13" s="1">
        <f t="shared" ref="G13:H13" si="16">H13+D13</f>
        <v>1</v>
      </c>
      <c r="H13" s="1">
        <f t="shared" si="16"/>
        <v>0.92</v>
      </c>
      <c r="I13" s="1">
        <f t="shared" si="4"/>
        <v>0.46</v>
      </c>
      <c r="J13" s="1"/>
      <c r="K13" cm="1">
        <f t="array" ref="K13">INDEX(LINEST(G13:I13,G$3:I$3),1)</f>
        <v>0.12177693024988095</v>
      </c>
      <c r="L13" cm="1">
        <f t="array" ref="L13">INDEX(LINEST(G13:I13,G$3:I$3),2)</f>
        <v>0.39132789569474796</v>
      </c>
      <c r="M13">
        <f t="shared" si="2"/>
        <v>2.4409483436949424</v>
      </c>
      <c r="N13" s="1"/>
      <c r="S13" s="1">
        <f t="shared" si="5"/>
        <v>1.6255246362497704</v>
      </c>
      <c r="T13" s="1">
        <f t="shared" si="6"/>
        <v>2.0855246362497706</v>
      </c>
      <c r="U13" s="9">
        <f t="shared" si="7"/>
        <v>54.708572603887788</v>
      </c>
      <c r="V13">
        <f t="shared" si="8"/>
        <v>2731.9045458046999</v>
      </c>
    </row>
    <row r="14" spans="1:22" ht="15.55" x14ac:dyDescent="0.3">
      <c r="A14" s="2"/>
      <c r="B14" s="4" t="s">
        <v>10</v>
      </c>
      <c r="C14" s="5"/>
      <c r="D14" s="5">
        <v>0.52</v>
      </c>
      <c r="E14" s="7">
        <f t="shared" si="1"/>
        <v>0.06</v>
      </c>
      <c r="F14" s="5">
        <v>0.42</v>
      </c>
      <c r="G14" s="1">
        <f t="shared" ref="G14:H14" si="17">H14+D14</f>
        <v>1</v>
      </c>
      <c r="H14" s="1">
        <f t="shared" si="17"/>
        <v>0.48</v>
      </c>
      <c r="I14" s="1">
        <f t="shared" si="4"/>
        <v>0.42</v>
      </c>
      <c r="J14" s="1"/>
      <c r="K14" cm="1">
        <f t="array" ref="K14">INDEX(LINEST(G14:I14,G$3:I$3),1)</f>
        <v>0.10704519945344969</v>
      </c>
      <c r="L14" cm="1">
        <f t="array" ref="L14">INDEX(LINEST(G14:I14,G$3:I$3),2)</f>
        <v>0.27995973321800466</v>
      </c>
      <c r="M14">
        <f t="shared" si="2"/>
        <v>7.8113887292272608</v>
      </c>
      <c r="N14" s="1"/>
      <c r="S14" s="1">
        <f t="shared" si="5"/>
        <v>2.5239638365730319</v>
      </c>
      <c r="T14" s="1">
        <f t="shared" si="6"/>
        <v>2.9439638365730318</v>
      </c>
      <c r="U14" s="9">
        <f t="shared" si="7"/>
        <v>178.55503166111995</v>
      </c>
      <c r="V14">
        <f t="shared" si="8"/>
        <v>29153.391601653664</v>
      </c>
    </row>
    <row r="15" spans="1:22" ht="15.55" x14ac:dyDescent="0.3">
      <c r="A15" s="2"/>
      <c r="B15" s="4" t="s">
        <v>11</v>
      </c>
      <c r="C15" s="5"/>
      <c r="D15" s="5">
        <v>0.2</v>
      </c>
      <c r="E15" s="7">
        <f t="shared" si="1"/>
        <v>0.20000000000000007</v>
      </c>
      <c r="F15" s="5">
        <v>0.6</v>
      </c>
      <c r="G15" s="1">
        <f t="shared" ref="G15:H15" si="18">H15+D15</f>
        <v>1</v>
      </c>
      <c r="H15" s="1">
        <f t="shared" si="18"/>
        <v>0.8</v>
      </c>
      <c r="I15" s="1">
        <f t="shared" si="4"/>
        <v>0.6</v>
      </c>
      <c r="J15" s="1"/>
      <c r="K15" cm="1">
        <f t="array" ref="K15">INDEX(LINEST(G15:I15,G$3:I$3),1)</f>
        <v>8.2503893948170773E-2</v>
      </c>
      <c r="L15" cm="1">
        <f t="array" ref="L15">INDEX(LINEST(G15:I15,G$3:I$3),2)</f>
        <v>0.52764123774950988</v>
      </c>
      <c r="M15">
        <f>EXP((0.5-L15)/K15)</f>
        <v>0.71531698928827914</v>
      </c>
      <c r="N15" s="1"/>
      <c r="S15" s="1">
        <f t="shared" si="5"/>
        <v>1.8327739095363258</v>
      </c>
      <c r="T15" s="1">
        <f t="shared" si="6"/>
        <v>2.4327739095363259</v>
      </c>
      <c r="U15" s="9">
        <f t="shared" si="7"/>
        <v>83.681482568968875</v>
      </c>
      <c r="V15">
        <f t="shared" si="8"/>
        <v>6883.3846309949768</v>
      </c>
    </row>
    <row r="16" spans="1:22" x14ac:dyDescent="0.3">
      <c r="S16" s="1"/>
      <c r="T16" s="1"/>
      <c r="U16" s="8"/>
    </row>
    <row r="19" spans="7:11" x14ac:dyDescent="0.3">
      <c r="G19">
        <v>2</v>
      </c>
      <c r="H19">
        <v>0.35</v>
      </c>
      <c r="J19">
        <f>H19</f>
        <v>0.35</v>
      </c>
      <c r="K19">
        <f>LN(G19)</f>
        <v>0.69314718055994529</v>
      </c>
    </row>
    <row r="20" spans="7:11" x14ac:dyDescent="0.3">
      <c r="G20">
        <v>50</v>
      </c>
      <c r="H20">
        <v>0.55000000000000004</v>
      </c>
      <c r="J20">
        <v>0.6</v>
      </c>
      <c r="K20">
        <f>LN(G20)</f>
        <v>3.912023005428146</v>
      </c>
    </row>
    <row r="21" spans="7:11" x14ac:dyDescent="0.3">
      <c r="G21">
        <v>200</v>
      </c>
      <c r="H21">
        <v>0.1</v>
      </c>
      <c r="J21">
        <v>1</v>
      </c>
      <c r="K21">
        <f>LN(G21)</f>
        <v>5.2983173665480363</v>
      </c>
    </row>
    <row r="23" spans="7:11" x14ac:dyDescent="0.3">
      <c r="J23">
        <f>0.5-0.2347</f>
        <v>0.26529999999999998</v>
      </c>
    </row>
    <row r="24" spans="7:11" x14ac:dyDescent="0.3">
      <c r="J24">
        <f>J23/0.1152</f>
        <v>2.3029513888888888</v>
      </c>
    </row>
    <row r="25" spans="7:11" x14ac:dyDescent="0.3">
      <c r="J25">
        <f>EXP(J24)</f>
        <v>10.003663629893763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Jetten</dc:creator>
  <cp:lastModifiedBy>Victor Jetten</cp:lastModifiedBy>
  <dcterms:created xsi:type="dcterms:W3CDTF">2021-03-19T05:11:15Z</dcterms:created>
  <dcterms:modified xsi:type="dcterms:W3CDTF">2021-05-30T11:57:11Z</dcterms:modified>
</cp:coreProperties>
</file>