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8284\Desktop\HW1\"/>
    </mc:Choice>
  </mc:AlternateContent>
  <xr:revisionPtr revIDLastSave="0" documentId="8_{FAD9BA47-304C-4250-920E-032449EC865D}" xr6:coauthVersionLast="47" xr6:coauthVersionMax="47" xr10:uidLastSave="{00000000-0000-0000-0000-000000000000}"/>
  <bookViews>
    <workbookView xWindow="28680" yWindow="-120" windowWidth="19440" windowHeight="10440" firstSheet="1" activeTab="1" xr2:uid="{00000000-000D-0000-FFFF-FFFF00000000}"/>
  </bookViews>
  <sheets>
    <sheet name="Kickstarter" sheetId="1" r:id="rId1"/>
    <sheet name="Theater Outcomes by Launch Date" sheetId="7" r:id="rId2"/>
    <sheet name="Outcomes Based On Goals" sheetId="8" r:id="rId3"/>
    <sheet name="Category Statistics" sheetId="2" r:id="rId4"/>
    <sheet name="Subcategory Statistics" sheetId="3" r:id="rId5"/>
  </sheets>
  <definedNames>
    <definedName name="_xlnm._FilterDatabase" localSheetId="0" hidden="1">Kickstarter!$A$1:$A$4118</definedName>
  </definedNames>
  <calcPr calcId="191029"/>
  <pivotCaches>
    <pivotCache cacheId="0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7" i="7" l="1"/>
  <c r="O16" i="7"/>
  <c r="O15" i="7"/>
  <c r="O14" i="7"/>
  <c r="O13" i="7"/>
  <c r="O12" i="7"/>
  <c r="O11" i="7"/>
  <c r="O10" i="7"/>
  <c r="O9" i="7"/>
  <c r="O8" i="7"/>
  <c r="O7" i="7"/>
  <c r="O6" i="7"/>
  <c r="R8" i="7"/>
  <c r="N9" i="7"/>
  <c r="N10" i="7"/>
  <c r="N11" i="7"/>
  <c r="N12" i="7"/>
  <c r="N13" i="7"/>
  <c r="N14" i="7"/>
  <c r="N15" i="7"/>
  <c r="N16" i="7"/>
  <c r="N17" i="7"/>
  <c r="N8" i="7"/>
  <c r="N7" i="7"/>
  <c r="N6" i="7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G2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3" i="8"/>
  <c r="C3" i="8"/>
  <c r="D4" i="8"/>
  <c r="C4" i="8"/>
  <c r="D5" i="8"/>
  <c r="C5" i="8"/>
  <c r="D6" i="8"/>
  <c r="C6" i="8"/>
  <c r="D7" i="8"/>
  <c r="C7" i="8"/>
  <c r="D8" i="8"/>
  <c r="C8" i="8"/>
  <c r="D9" i="8"/>
  <c r="C9" i="8"/>
  <c r="D11" i="8"/>
  <c r="C11" i="8"/>
  <c r="B11" i="8"/>
  <c r="D13" i="8"/>
  <c r="C13" i="8"/>
  <c r="B13" i="8"/>
  <c r="D12" i="8"/>
  <c r="C12" i="8"/>
  <c r="B12" i="8"/>
  <c r="D10" i="8"/>
  <c r="C10" i="8"/>
  <c r="B10" i="8"/>
  <c r="B9" i="8"/>
  <c r="B8" i="8"/>
  <c r="B7" i="8"/>
  <c r="B6" i="8"/>
  <c r="B5" i="8"/>
  <c r="B4" i="8"/>
  <c r="B3" i="8"/>
  <c r="D2" i="8"/>
  <c r="C2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2" i="1"/>
  <c r="P41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<sst xmlns="http://schemas.openxmlformats.org/spreadsheetml/2006/main" count="33060" uniqueCount="8404">
  <si>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</si>
  <si>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</si>
  <si>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</si>
  <si>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</si>
  <si>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</si>
  <si>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</si>
  <si>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</si>
  <si>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</si>
  <si>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</si>
  <si>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</si>
  <si>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</si>
  <si>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</si>
  <si>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</si>
  <si>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</si>
  <si>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</si>
  <si>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</si>
  <si>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</si>
  <si>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</si>
  <si>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</si>
  <si>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</si>
  <si>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</si>
  <si>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</si>
  <si>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</si>
  <si>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</si>
  <si>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</si>
  <si>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</si>
  <si>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</si>
  <si>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</si>
  <si>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</si>
  <si>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</si>
  <si>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</si>
  <si>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</si>
  <si>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</si>
  <si>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</si>
  <si>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</si>
  <si>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</si>
  <si>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</si>
  <si>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</si>
  <si>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</si>
  <si>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</si>
  <si>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</si>
  <si>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</si>
  <si>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</si>
  <si>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</si>
  <si>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</si>
  <si>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</si>
  <si>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</si>
  <si>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</si>
  <si>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</si>
  <si>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</si>
  <si>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</si>
  <si>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</si>
  <si>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</si>
  <si>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</si>
  <si>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</si>
  <si>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</si>
  <si>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</si>
  <si>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</si>
  <si>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</si>
  <si>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</si>
  <si>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</si>
  <si>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</si>
  <si>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</si>
  <si>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</si>
  <si>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</si>
  <si>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</si>
  <si>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</si>
  <si>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</si>
  <si>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</si>
  <si>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</si>
  <si>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</si>
  <si>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</si>
  <si>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</si>
  <si>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</si>
  <si>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</si>
  <si>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</si>
  <si>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</si>
  <si>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</si>
  <si>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</si>
  <si>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</si>
  <si>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</si>
  <si>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</si>
  <si>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</si>
  <si>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</si>
  <si>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</si>
  <si>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</si>
  <si>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</si>
  <si>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</si>
  <si>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</si>
  <si>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</si>
  <si>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</si>
  <si>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</si>
  <si>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</si>
  <si>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</si>
  <si>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</si>
  <si>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</si>
  <si>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</si>
  <si>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</si>
  <si>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</si>
  <si>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</si>
  <si>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</si>
  <si>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</si>
  <si>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</si>
  <si>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</si>
  <si>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</si>
  <si>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</si>
  <si>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</si>
  <si>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</si>
  <si>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</si>
  <si>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</si>
  <si>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</si>
  <si>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</si>
  <si>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</si>
  <si>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</si>
  <si>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</si>
  <si>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</si>
  <si>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</si>
  <si>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</si>
  <si>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</si>
  <si>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</si>
  <si>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</si>
  <si>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</si>
  <si>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</si>
  <si>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</si>
  <si>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</si>
  <si>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</si>
  <si>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</si>
  <si>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</si>
  <si>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</si>
  <si>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</si>
  <si>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</si>
  <si>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</si>
  <si>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</si>
  <si>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</si>
  <si>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</si>
  <si>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</si>
  <si>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</si>
  <si>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</si>
  <si>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</si>
  <si>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</si>
  <si>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</si>
  <si>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</si>
  <si>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</si>
  <si>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</si>
  <si>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</si>
  <si>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</si>
  <si>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</si>
  <si>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</si>
  <si>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</si>
  <si>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</si>
  <si>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</si>
  <si>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</si>
  <si>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</si>
  <si>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</si>
  <si>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</si>
  <si>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</si>
  <si>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</si>
  <si>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</si>
  <si>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</si>
  <si>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</si>
  <si>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</si>
  <si>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</si>
  <si>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</si>
  <si>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</si>
  <si>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</si>
  <si>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</si>
  <si>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</si>
  <si>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</si>
  <si>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</si>
  <si>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</si>
  <si>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</si>
  <si>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</si>
  <si>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</si>
  <si>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</si>
  <si>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</si>
  <si>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</si>
  <si>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</si>
  <si>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</si>
  <si>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</si>
  <si>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</si>
  <si>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</si>
  <si>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</si>
  <si>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</si>
  <si>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</si>
  <si>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</si>
  <si>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</si>
  <si>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</si>
  <si>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</si>
  <si>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</si>
  <si>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</si>
  <si>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</si>
  <si>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</si>
  <si>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</si>
  <si>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</si>
  <si>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</si>
  <si>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</si>
  <si>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</si>
  <si>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</si>
  <si>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</si>
  <si>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</si>
  <si>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</si>
  <si>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</si>
  <si>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</si>
  <si>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</si>
  <si>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</si>
  <si>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</si>
  <si>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</si>
  <si>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</si>
  <si>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</si>
  <si>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</si>
  <si>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</si>
  <si>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</si>
  <si>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</si>
  <si>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</si>
  <si>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</si>
  <si>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</si>
  <si>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</si>
  <si>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</si>
  <si>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</si>
  <si>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</si>
  <si>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</si>
  <si>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</si>
  <si>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</si>
  <si>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</si>
  <si>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</si>
  <si>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</si>
  <si>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</si>
  <si>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</si>
  <si>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</si>
  <si>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</si>
  <si>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</si>
  <si>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</si>
  <si>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</si>
  <si>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</si>
  <si>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</si>
  <si>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</si>
  <si>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</si>
  <si>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</si>
  <si>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</si>
  <si>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</si>
  <si>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</si>
  <si>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</si>
  <si>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</si>
  <si>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</si>
  <si>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</si>
  <si>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</si>
  <si>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</si>
  <si>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</si>
  <si>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</si>
  <si>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</si>
  <si>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</si>
  <si>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</si>
  <si>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</si>
  <si>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</si>
  <si>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</si>
  <si>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</si>
  <si>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</si>
  <si>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</si>
  <si>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</si>
  <si>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</si>
  <si>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</si>
  <si>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</si>
  <si>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</si>
  <si>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</si>
  <si>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</si>
  <si>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</si>
  <si>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</si>
  <si>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</si>
  <si>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</si>
  <si>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</si>
  <si>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</si>
  <si>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</si>
  <si>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</si>
  <si>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</si>
  <si>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</si>
  <si>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</si>
  <si>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</si>
  <si>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</si>
  <si>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</si>
  <si>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</si>
  <si>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</si>
  <si>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</si>
  <si>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</si>
  <si>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</si>
  <si>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</si>
  <si>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</si>
  <si>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</si>
  <si>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</si>
  <si>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</si>
  <si>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</si>
  <si>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</si>
  <si>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</si>
  <si>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</si>
  <si>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</si>
  <si>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</si>
  <si>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</si>
  <si>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</si>
  <si>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</si>
  <si>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</si>
  <si>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</si>
  <si>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</si>
  <si>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</si>
  <si>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</si>
  <si>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</si>
  <si>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</si>
  <si>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</si>
  <si>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</si>
  <si>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</si>
  <si>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</si>
  <si>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</si>
  <si>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</si>
  <si>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</si>
  <si>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</si>
  <si>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</si>
  <si>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</si>
  <si>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</si>
  <si>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</si>
  <si>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</si>
  <si>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</si>
  <si>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</si>
  <si>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</si>
  <si>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</si>
  <si>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</si>
  <si>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</si>
  <si>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</si>
  <si>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</si>
  <si>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</si>
  <si>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</si>
  <si>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</si>
  <si>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</si>
  <si>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</si>
  <si>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</si>
  <si>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</si>
  <si>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</si>
  <si>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</si>
  <si>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</si>
  <si>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</si>
  <si>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</si>
  <si>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</si>
  <si>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</si>
  <si>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</si>
  <si>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</si>
  <si>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</si>
  <si>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</si>
  <si>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</si>
  <si>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</si>
  <si>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</si>
  <si>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</si>
  <si>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</si>
  <si>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</si>
  <si>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</si>
  <si>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</si>
  <si>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</si>
  <si>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</si>
  <si>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</si>
  <si>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</si>
  <si>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</si>
  <si>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</si>
  <si>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</si>
  <si>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</si>
  <si>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</si>
  <si>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</si>
  <si>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</si>
  <si>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</si>
  <si>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</si>
  <si>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</si>
  <si>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</si>
  <si>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</si>
  <si>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</si>
  <si>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</si>
  <si>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</si>
  <si>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</si>
  <si>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</si>
  <si>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</si>
  <si>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</si>
  <si>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</si>
  <si>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</si>
  <si>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</si>
  <si>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</si>
  <si>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</si>
  <si>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</si>
  <si>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</si>
  <si>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</si>
  <si>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</si>
  <si>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</si>
  <si>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</si>
  <si>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</si>
  <si>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</si>
  <si>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</si>
  <si>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</si>
  <si>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</si>
  <si>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</si>
  <si>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</si>
  <si>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</si>
  <si>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</si>
  <si>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</si>
  <si>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</si>
  <si>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</si>
  <si>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</si>
  <si>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</si>
  <si>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</si>
  <si>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</si>
  <si>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</si>
  <si>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</si>
  <si>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</si>
  <si>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</si>
  <si>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</si>
  <si>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</si>
  <si>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</si>
  <si>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</si>
  <si>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</si>
  <si>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</si>
  <si>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</si>
  <si>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</si>
  <si>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</si>
  <si>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</si>
  <si>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</si>
  <si>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</si>
  <si>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</si>
  <si>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</si>
  <si>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</si>
  <si>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</si>
  <si>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</si>
  <si>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</si>
  <si>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</si>
  <si>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</si>
  <si>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</si>
  <si>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</si>
  <si>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</si>
  <si>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</si>
  <si>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</si>
  <si>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</si>
  <si>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</si>
  <si>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</si>
  <si>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</si>
  <si>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</si>
  <si>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</si>
  <si>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</si>
  <si>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</si>
  <si>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</si>
  <si>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</si>
  <si>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</si>
  <si>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</si>
  <si>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</si>
  <si>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</si>
  <si>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</si>
  <si>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</si>
  <si>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</si>
  <si>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</si>
  <si>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</si>
  <si>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</si>
  <si>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</si>
  <si>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</si>
  <si>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</si>
  <si>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</si>
  <si>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</si>
  <si>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</si>
  <si>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</si>
  <si>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</si>
  <si>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</si>
  <si>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</si>
  <si>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</si>
  <si>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</si>
  <si>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</si>
  <si>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</si>
  <si>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</si>
  <si>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</si>
  <si>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</si>
  <si>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</si>
  <si>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</si>
  <si>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</si>
  <si>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</si>
  <si>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</si>
  <si>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</si>
  <si>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</si>
  <si>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</si>
  <si>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</si>
  <si>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</si>
  <si>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</si>
  <si>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</si>
  <si>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</si>
  <si>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</si>
  <si>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</si>
  <si>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</si>
  <si>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</si>
  <si>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</si>
  <si>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</si>
  <si>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</si>
  <si>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</si>
  <si>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</si>
  <si>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</si>
  <si>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</si>
  <si>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</si>
  <si>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</si>
  <si>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</si>
  <si>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</si>
  <si>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</si>
  <si>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</si>
  <si>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</si>
  <si>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</si>
  <si>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</si>
  <si>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</si>
  <si>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</si>
  <si>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</si>
  <si>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</si>
  <si>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</si>
  <si>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</si>
  <si>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</si>
  <si>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</si>
  <si>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</si>
  <si>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</si>
  <si>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</si>
  <si>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</si>
  <si>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</si>
  <si>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</si>
  <si>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</si>
  <si>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</si>
  <si>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</si>
  <si>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</si>
  <si>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</si>
  <si>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</si>
  <si>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</si>
  <si>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</si>
  <si>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</si>
  <si>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</si>
  <si>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</si>
  <si>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</si>
  <si>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</si>
  <si>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</si>
  <si>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</si>
  <si>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</si>
  <si>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</si>
  <si>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</si>
  <si>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</si>
  <si>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</si>
  <si>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</si>
  <si>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</si>
  <si>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</si>
  <si>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</si>
  <si>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</si>
  <si>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</si>
  <si>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</si>
  <si>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</si>
  <si>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</si>
  <si>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</si>
  <si>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</si>
  <si>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</si>
  <si>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</si>
  <si>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</si>
  <si>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</si>
  <si>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</si>
  <si>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</si>
  <si>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</si>
  <si>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</si>
  <si>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</si>
  <si>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</si>
  <si>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</si>
  <si>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</si>
  <si>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</si>
  <si>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</si>
  <si>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</si>
  <si>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</si>
  <si>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</si>
  <si>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</si>
  <si>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</si>
  <si>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</si>
  <si>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</si>
  <si>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</si>
  <si>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</si>
  <si>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</si>
  <si>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</si>
  <si>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</si>
  <si>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</si>
  <si>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</si>
  <si>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</si>
  <si>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</si>
  <si>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</si>
  <si>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</si>
  <si>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</si>
  <si>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</si>
  <si>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</si>
  <si>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</si>
  <si>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</si>
  <si>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</si>
  <si>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</si>
  <si>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</si>
  <si>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</si>
  <si>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</si>
  <si>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</si>
  <si>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</si>
  <si>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</si>
  <si>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</si>
  <si>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</si>
  <si>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</si>
  <si>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</si>
  <si>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</si>
  <si>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</si>
  <si>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</si>
  <si>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</si>
  <si>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</si>
  <si>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</si>
  <si>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</si>
  <si>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</si>
  <si>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</si>
  <si>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</si>
  <si>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</si>
  <si>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</si>
  <si>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</si>
  <si>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</si>
  <si>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</si>
  <si>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</si>
  <si>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</si>
  <si>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</si>
  <si>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</si>
  <si>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</si>
  <si>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</si>
  <si>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</si>
  <si>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</si>
  <si>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</si>
  <si>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</si>
  <si>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</si>
  <si>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</si>
  <si>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</si>
  <si>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</si>
  <si>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</si>
  <si>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</si>
  <si>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</si>
  <si>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</si>
  <si>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</si>
  <si>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</si>
  <si>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</si>
  <si>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</si>
  <si>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</si>
  <si>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</si>
  <si>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</si>
  <si>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</si>
  <si>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</si>
  <si>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</si>
  <si>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</si>
  <si>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</si>
  <si>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</si>
  <si>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</si>
  <si>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</si>
  <si>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</si>
  <si>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</si>
  <si>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</si>
  <si>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</si>
  <si>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</si>
  <si>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</si>
  <si>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</si>
  <si>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</si>
  <si>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</si>
  <si>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</si>
  <si>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</si>
  <si>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</si>
  <si>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</si>
  <si>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</si>
  <si>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</si>
  <si>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</si>
  <si>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</si>
  <si>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</si>
  <si>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</si>
  <si>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</si>
  <si>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</si>
  <si>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</si>
  <si>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</si>
  <si>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</si>
  <si>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</si>
  <si>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</si>
  <si>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</si>
  <si>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</si>
  <si>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</si>
  <si>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</si>
  <si>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</si>
  <si>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</si>
  <si>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</si>
  <si>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</si>
  <si>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</si>
  <si>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</si>
  <si>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</si>
  <si>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</si>
  <si>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</si>
  <si>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</si>
  <si>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</si>
  <si>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</si>
  <si>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</si>
  <si>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</si>
  <si>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</si>
  <si>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</si>
  <si>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</si>
  <si>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</si>
  <si>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</si>
  <si>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</si>
  <si>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</si>
  <si>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</si>
  <si>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</si>
  <si>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</si>
  <si>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</si>
  <si>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</si>
  <si>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</si>
  <si>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</si>
  <si>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</si>
  <si>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</si>
  <si>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</si>
  <si>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</si>
  <si>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</si>
  <si>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</si>
  <si>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</si>
  <si>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</si>
  <si>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</si>
  <si>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</si>
  <si>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</si>
  <si>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</si>
  <si>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</si>
  <si>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</si>
  <si>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</si>
  <si>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</si>
  <si>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</si>
  <si>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</si>
  <si>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</si>
  <si>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</si>
  <si>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</si>
  <si>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</si>
  <si>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</si>
  <si>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</si>
  <si>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</si>
  <si>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</si>
  <si>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</si>
  <si>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</si>
  <si>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</si>
  <si>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</si>
  <si>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</si>
  <si>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</si>
  <si>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</si>
  <si>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</si>
  <si>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</si>
  <si>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</si>
  <si>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</si>
  <si>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</si>
  <si>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</si>
  <si>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</si>
  <si>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</si>
  <si>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</si>
  <si>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</si>
  <si>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</si>
  <si>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</si>
  <si>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</si>
  <si>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</si>
  <si>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</si>
  <si>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</si>
  <si>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</si>
  <si>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</si>
  <si>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</si>
  <si>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</si>
  <si>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</si>
  <si>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</si>
  <si>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</si>
  <si>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</si>
  <si>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</si>
  <si>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</si>
  <si>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</si>
  <si>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</si>
  <si>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</si>
  <si>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</si>
  <si>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</si>
  <si>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</si>
  <si>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</si>
  <si>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</si>
  <si>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</si>
  <si>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</si>
  <si>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</si>
  <si>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</si>
  <si>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</si>
  <si>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</si>
  <si>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</si>
  <si>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</si>
  <si>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</si>
  <si>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</si>
  <si>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</si>
  <si>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</si>
  <si>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</si>
  <si>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</si>
  <si>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</si>
  <si>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</si>
  <si>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</si>
  <si>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</si>
  <si>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</si>
  <si>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</si>
  <si>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</si>
  <si>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</si>
  <si>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</si>
  <si>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</si>
  <si>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</si>
  <si>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</si>
  <si>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</si>
  <si>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</si>
  <si>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</si>
  <si>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</si>
  <si>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</si>
  <si>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</si>
  <si>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</si>
  <si>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</si>
  <si>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</si>
  <si>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</si>
  <si>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</si>
  <si>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</si>
  <si>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</si>
  <si>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</si>
  <si>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</si>
  <si>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</si>
  <si>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</si>
  <si>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</si>
  <si>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</si>
  <si>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</si>
  <si>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</si>
  <si>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</si>
  <si>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</si>
  <si>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</si>
  <si>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</si>
  <si>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</si>
  <si>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</si>
  <si>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</si>
  <si>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</si>
  <si>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</si>
  <si>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</si>
  <si>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</si>
  <si>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</si>
  <si>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</si>
  <si>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</si>
  <si>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</si>
  <si>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</si>
  <si>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</si>
  <si>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</si>
  <si>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</si>
  <si>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</si>
  <si>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</si>
  <si>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</si>
  <si>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</si>
  <si>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</si>
  <si>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</si>
  <si>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</si>
  <si>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</si>
  <si>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</si>
  <si>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</si>
  <si>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</si>
  <si>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</si>
  <si>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</si>
  <si>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</si>
  <si>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</si>
  <si>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</si>
  <si>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</si>
  <si>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</si>
  <si>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</si>
  <si>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</si>
  <si>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</si>
  <si>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</si>
  <si>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</si>
  <si>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</si>
  <si>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</si>
  <si>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</si>
  <si>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</si>
  <si>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</si>
  <si>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</si>
  <si>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</si>
  <si>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</si>
  <si>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</si>
  <si>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</si>
  <si>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</si>
  <si>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</si>
  <si>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</si>
  <si>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</si>
  <si>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</si>
  <si>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</si>
  <si>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</si>
  <si>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</si>
  <si>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</si>
  <si>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</si>
  <si>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</si>
  <si>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</si>
  <si>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</si>
  <si>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</si>
  <si>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</si>
  <si>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</si>
  <si>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</si>
  <si>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</si>
  <si>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</si>
  <si>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</si>
  <si>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</si>
  <si>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</si>
  <si>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</si>
  <si>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</si>
  <si>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</si>
  <si>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</si>
  <si>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</si>
  <si>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</si>
  <si>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</si>
  <si>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</si>
  <si>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</si>
  <si>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</si>
  <si>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</si>
  <si>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</si>
  <si>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</si>
  <si>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</si>
  <si>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</si>
  <si>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</si>
  <si>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</si>
  <si>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</si>
  <si>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</si>
  <si>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</si>
  <si>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</si>
  <si>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</si>
  <si>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</si>
  <si>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</si>
  <si>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</si>
  <si>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</si>
  <si>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</si>
  <si>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</si>
  <si>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</si>
  <si>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</si>
  <si>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</si>
  <si>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</si>
  <si>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</si>
  <si>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</si>
  <si>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</si>
  <si>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</si>
  <si>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</si>
  <si>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</si>
  <si>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</si>
  <si>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</si>
  <si>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</si>
  <si>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</si>
  <si>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</si>
  <si>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</si>
  <si>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</si>
  <si>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</si>
  <si>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</si>
  <si>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</si>
  <si>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</si>
  <si>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</si>
  <si>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</si>
  <si>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</si>
  <si>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</si>
  <si>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</si>
  <si>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</si>
  <si>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</si>
  <si>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</si>
  <si>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</si>
  <si>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</si>
  <si>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</si>
  <si>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</si>
  <si>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</si>
  <si>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</si>
  <si>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</si>
  <si>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</si>
  <si>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</si>
  <si>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</si>
  <si>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</si>
  <si>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</si>
  <si>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</si>
  <si>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</si>
  <si>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</si>
  <si>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</si>
  <si>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</si>
  <si>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</si>
  <si>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</si>
  <si>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</si>
  <si>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</si>
  <si>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</si>
  <si>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</si>
  <si>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</si>
  <si>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</si>
  <si>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</si>
  <si>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</si>
  <si>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</si>
  <si>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</si>
  <si>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</si>
  <si>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</si>
  <si>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</si>
  <si>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</si>
  <si>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</si>
  <si>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</si>
  <si>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</si>
  <si>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</si>
  <si>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</si>
  <si>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</si>
  <si>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</si>
  <si>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</si>
  <si>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</si>
  <si>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</si>
  <si>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</si>
  <si>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</si>
  <si>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</si>
  <si>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</si>
  <si>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</si>
  <si>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</si>
  <si>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</si>
  <si>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</si>
  <si>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</si>
  <si>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</si>
  <si>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</si>
  <si>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</si>
  <si>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</si>
  <si>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</si>
  <si>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</si>
  <si>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</si>
  <si>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</si>
  <si>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</si>
  <si>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</si>
  <si>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</si>
  <si>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</si>
  <si>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</si>
  <si>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</si>
  <si>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</si>
  <si>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</si>
  <si>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</si>
  <si>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</si>
  <si>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</si>
  <si>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</si>
  <si>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</si>
  <si>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</si>
  <si>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</si>
  <si>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</si>
  <si>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</si>
  <si>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</si>
  <si>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</si>
  <si>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</si>
  <si>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</si>
  <si>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</si>
  <si>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</si>
  <si>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</si>
  <si>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</si>
  <si>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</si>
  <si>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</si>
  <si>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</si>
  <si>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</si>
  <si>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</si>
  <si>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</si>
  <si>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</si>
  <si>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</si>
  <si>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</si>
  <si>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</si>
  <si>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</si>
  <si>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</si>
  <si>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</si>
  <si>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</si>
  <si>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</si>
  <si>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</si>
  <si>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</si>
  <si>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</si>
  <si>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</si>
  <si>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</si>
  <si>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</si>
  <si>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</si>
  <si>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</si>
  <si>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</si>
  <si>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</si>
  <si>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</si>
  <si>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</si>
  <si>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</si>
  <si>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</si>
  <si>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</si>
  <si>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</si>
  <si>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</si>
  <si>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</si>
  <si>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</si>
  <si>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</si>
  <si>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</si>
  <si>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</si>
  <si>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</si>
  <si>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</si>
  <si>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</si>
  <si>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</si>
  <si>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</si>
  <si>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</si>
  <si>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</si>
  <si>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</si>
  <si>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</si>
  <si>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</si>
  <si>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</si>
  <si>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</si>
  <si>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</si>
  <si>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</si>
  <si>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</si>
  <si>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</si>
  <si>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</si>
  <si>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</si>
  <si>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</si>
  <si>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</si>
  <si>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</si>
  <si>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</si>
  <si>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</si>
  <si>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</si>
  <si>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</si>
  <si>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</si>
  <si>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</si>
  <si>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</si>
  <si>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</si>
  <si>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</si>
  <si>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</si>
  <si>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</si>
  <si>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</si>
  <si>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</si>
  <si>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</si>
  <si>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</si>
  <si>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</si>
  <si>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</si>
  <si>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</si>
  <si>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</si>
  <si>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</si>
  <si>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</si>
  <si>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</si>
  <si>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</si>
  <si>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</si>
  <si>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</si>
  <si>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</si>
  <si>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</si>
  <si>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</si>
  <si>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</si>
  <si>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</si>
  <si>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</si>
  <si>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</si>
  <si>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</si>
  <si>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</si>
  <si>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</si>
  <si>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</si>
  <si>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</si>
  <si>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</si>
  <si>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</si>
  <si>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</si>
  <si>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</si>
  <si>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</si>
  <si>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</si>
  <si>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</si>
  <si>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</si>
  <si>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</si>
  <si>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</si>
  <si>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</si>
  <si>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</si>
  <si>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</si>
  <si>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</si>
  <si>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</si>
  <si>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</si>
  <si>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</si>
  <si>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</si>
  <si>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</si>
  <si>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</si>
  <si>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</si>
  <si>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</si>
  <si>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</si>
  <si>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</si>
  <si>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</si>
  <si>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</si>
  <si>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</si>
  <si>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</si>
  <si>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</si>
  <si>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</si>
  <si>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</si>
  <si>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</si>
  <si>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</si>
  <si>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</si>
  <si>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</si>
  <si>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</si>
  <si>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</si>
  <si>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</si>
  <si>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</si>
  <si>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</si>
  <si>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</si>
  <si>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</si>
  <si>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</si>
  <si>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</si>
  <si>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</si>
  <si>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</si>
  <si>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</si>
  <si>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</si>
  <si>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</si>
  <si>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</si>
  <si>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</si>
  <si>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</si>
  <si>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</si>
  <si>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</si>
  <si>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</si>
  <si>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</si>
  <si>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</si>
  <si>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</si>
  <si>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</si>
  <si>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</si>
  <si>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</si>
  <si>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</si>
  <si>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</si>
  <si>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</si>
  <si>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</si>
  <si>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</si>
  <si>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</si>
  <si>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</si>
  <si>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</si>
  <si>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</si>
  <si>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</si>
  <si>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</si>
  <si>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</si>
  <si>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</si>
  <si>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</si>
  <si>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</si>
  <si>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</si>
  <si>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</si>
  <si>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</si>
  <si>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</si>
  <si>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</si>
  <si>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</si>
  <si>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</si>
  <si>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</si>
  <si>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</si>
  <si>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</si>
  <si>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</si>
  <si>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</si>
  <si>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</si>
  <si>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</si>
  <si>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</si>
  <si>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</si>
  <si>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</si>
  <si>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</si>
  <si>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</si>
  <si>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</si>
  <si>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</si>
  <si>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</si>
  <si>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</si>
  <si>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</si>
  <si>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</si>
  <si>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</si>
  <si>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</si>
  <si>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</si>
  <si>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</si>
  <si>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</si>
  <si>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</si>
  <si>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</si>
  <si>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</si>
  <si>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</si>
  <si>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</si>
  <si>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</si>
  <si>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</si>
  <si>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</si>
  <si>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</si>
  <si>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</si>
  <si>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</si>
  <si>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</si>
  <si>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</si>
  <si>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</si>
  <si>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</si>
  <si>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</si>
  <si>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</si>
  <si>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</si>
  <si>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</si>
  <si>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</si>
  <si>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</si>
  <si>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</si>
  <si>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</si>
  <si>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</si>
  <si>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</si>
  <si>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</si>
  <si>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</si>
  <si>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</si>
  <si>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</si>
  <si>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</si>
  <si>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</si>
  <si>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</si>
  <si>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</si>
  <si>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</si>
  <si>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</si>
  <si>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</si>
  <si>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</si>
  <si>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</si>
  <si>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</si>
  <si>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</si>
  <si>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</si>
  <si>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</si>
  <si>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</si>
  <si>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</si>
  <si>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</si>
  <si>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</si>
  <si>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</si>
  <si>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</si>
  <si>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</si>
  <si>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</si>
  <si>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</si>
  <si>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</si>
  <si>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</si>
  <si>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</si>
  <si>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</si>
  <si>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</si>
  <si>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</si>
  <si>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</si>
  <si>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</si>
  <si>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</si>
  <si>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</si>
  <si>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</si>
  <si>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</si>
  <si>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</si>
  <si>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</si>
  <si>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</si>
  <si>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</si>
  <si>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</si>
  <si>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</si>
  <si>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</si>
  <si>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</si>
  <si>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</si>
  <si>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</si>
  <si>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</si>
  <si>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</si>
  <si>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</si>
  <si>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</si>
  <si>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</si>
  <si>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</si>
  <si>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</si>
  <si>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</si>
  <si>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</si>
  <si>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</si>
  <si>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</si>
  <si>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</si>
  <si>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</si>
  <si>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</si>
  <si>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</si>
  <si>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</si>
  <si>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</si>
  <si>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</si>
  <si>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</si>
  <si>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</si>
  <si>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</si>
  <si>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</si>
  <si>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</si>
  <si>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</si>
  <si>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</si>
  <si>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</si>
  <si>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</si>
  <si>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</si>
  <si>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</si>
  <si>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</si>
  <si>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</si>
  <si>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</si>
  <si>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</si>
  <si>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</si>
  <si>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</si>
  <si>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</si>
  <si>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</si>
  <si>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</si>
  <si>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</si>
  <si>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</si>
  <si>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</si>
  <si>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</si>
  <si>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</si>
  <si>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</si>
  <si>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</si>
  <si>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</si>
  <si>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</si>
  <si>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</si>
  <si>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</si>
  <si>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</si>
  <si>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</si>
  <si>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</si>
  <si>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</si>
  <si>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</si>
  <si>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</si>
  <si>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</si>
  <si>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</si>
  <si>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</si>
  <si>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</si>
  <si>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</si>
  <si>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</si>
  <si>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</si>
  <si>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</si>
  <si>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</si>
  <si>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</si>
  <si>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</si>
  <si>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</si>
  <si>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</si>
  <si>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</si>
  <si>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</si>
  <si>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</si>
  <si>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</si>
  <si>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</si>
  <si>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</si>
  <si>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</si>
  <si>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</si>
  <si>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</si>
  <si>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</si>
  <si>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</si>
  <si>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</si>
  <si>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</si>
  <si>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</si>
  <si>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</si>
  <si>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</si>
  <si>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</si>
  <si>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</si>
  <si>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</si>
  <si>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</si>
  <si>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</si>
  <si>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</si>
  <si>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</si>
  <si>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</si>
  <si>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</si>
  <si>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</si>
  <si>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</si>
  <si>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</si>
  <si>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</si>
  <si>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</si>
  <si>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</si>
  <si>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</si>
  <si>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</si>
  <si>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</si>
  <si>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</si>
  <si>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</si>
  <si>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</si>
  <si>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</si>
  <si>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</si>
  <si>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</si>
  <si>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</si>
  <si>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</si>
  <si>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</si>
  <si>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</si>
  <si>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</si>
  <si>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</si>
  <si>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</si>
  <si>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</si>
  <si>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</si>
  <si>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</si>
  <si>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</si>
  <si>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</si>
  <si>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</si>
  <si>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</si>
  <si>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</si>
  <si>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</si>
  <si>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</si>
  <si>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</si>
  <si>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</si>
  <si>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</si>
  <si>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</si>
  <si>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</si>
  <si>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</si>
  <si>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</si>
  <si>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</si>
  <si>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</si>
  <si>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</si>
  <si>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</si>
  <si>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</si>
  <si>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</si>
  <si>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</si>
  <si>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</si>
  <si>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</si>
  <si>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</si>
  <si>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</si>
  <si>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</si>
  <si>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</si>
  <si>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</si>
  <si>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</si>
  <si>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</si>
  <si>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</si>
  <si>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</si>
  <si>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</si>
  <si>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</si>
  <si>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</si>
  <si>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</si>
  <si>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</si>
  <si>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</si>
  <si>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</si>
  <si>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</si>
  <si>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</si>
  <si>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</si>
  <si>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</si>
  <si>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</si>
  <si>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</si>
  <si>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</si>
  <si>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</si>
  <si>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</si>
  <si>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</si>
  <si>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</si>
  <si>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</si>
  <si>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</si>
  <si>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</si>
  <si>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</si>
  <si>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</si>
  <si>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</si>
  <si>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</si>
  <si>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</si>
  <si>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</si>
  <si>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</si>
  <si>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</si>
  <si>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</si>
  <si>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</si>
  <si>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</si>
  <si>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</si>
  <si>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</si>
  <si>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</si>
  <si>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</si>
  <si>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</si>
  <si>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</si>
  <si>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</si>
  <si>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</si>
  <si>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</si>
  <si>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</si>
  <si>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</si>
  <si>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</si>
  <si>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</si>
  <si>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</si>
  <si>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</si>
  <si>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</si>
  <si>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</si>
  <si>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</si>
  <si>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</si>
  <si>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</si>
  <si>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</si>
  <si>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</si>
  <si>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</si>
  <si>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</si>
  <si>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</si>
  <si>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</si>
  <si>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</si>
  <si>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</si>
  <si>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</si>
  <si>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</si>
  <si>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</si>
  <si>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</si>
  <si>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</si>
  <si>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</si>
  <si>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</si>
  <si>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</si>
  <si>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</si>
  <si>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</si>
  <si>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</si>
  <si>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</si>
  <si>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</si>
  <si>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</si>
  <si>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</si>
  <si>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</si>
  <si>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</si>
  <si>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</si>
  <si>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</si>
  <si>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</si>
  <si>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</si>
  <si>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</si>
  <si>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</si>
  <si>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</si>
  <si>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</si>
  <si>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</si>
  <si>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</si>
  <si>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</si>
  <si>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</si>
  <si>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</si>
  <si>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</si>
  <si>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</si>
  <si>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</si>
  <si>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</si>
  <si>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</si>
  <si>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</si>
  <si>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</si>
  <si>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</si>
  <si>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</si>
  <si>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</si>
  <si>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</si>
  <si>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</si>
  <si>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</si>
  <si>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</si>
  <si>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</si>
  <si>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</si>
  <si>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</si>
  <si>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</si>
  <si>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</si>
  <si>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</si>
  <si>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</si>
  <si>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</si>
  <si>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</si>
  <si>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</si>
  <si>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</si>
  <si>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</si>
  <si>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</si>
  <si>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</si>
  <si>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</si>
  <si>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</si>
  <si>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</si>
  <si>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</si>
  <si>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</si>
  <si>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</si>
  <si>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</si>
  <si>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</si>
  <si>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</si>
  <si>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</si>
  <si>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</si>
  <si>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</si>
  <si>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</si>
  <si>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</si>
  <si>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</si>
  <si>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</si>
  <si>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</si>
  <si>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</si>
  <si>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</si>
  <si>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</si>
  <si>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</si>
  <si>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</si>
  <si>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</si>
  <si>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</si>
  <si>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</si>
  <si>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</si>
  <si>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</si>
  <si>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</si>
  <si>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</si>
  <si>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</si>
  <si>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</si>
  <si>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</si>
  <si>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</si>
  <si>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</si>
  <si>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</si>
  <si>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</si>
  <si>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</si>
  <si>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</si>
  <si>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</si>
  <si>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</si>
  <si>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</si>
  <si>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</si>
  <si>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</si>
  <si>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</si>
  <si>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</si>
  <si>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</si>
  <si>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</si>
  <si>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</si>
  <si>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</si>
  <si>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</si>
  <si>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</si>
  <si>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</si>
  <si>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</si>
  <si>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</si>
  <si>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</si>
  <si>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</si>
  <si>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</si>
  <si>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</si>
  <si>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</si>
  <si>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</si>
  <si>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</si>
  <si>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</si>
  <si>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</si>
  <si>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</si>
  <si>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</si>
  <si>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</si>
  <si>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</si>
  <si>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</si>
  <si>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</si>
  <si>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</si>
  <si>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</si>
  <si>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</si>
  <si>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</si>
  <si>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</si>
  <si>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</si>
  <si>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</si>
  <si>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</si>
  <si>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</si>
  <si>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</si>
  <si>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</si>
  <si>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</si>
  <si>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</si>
  <si>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</si>
  <si>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</si>
  <si>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</si>
  <si>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</si>
  <si>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</si>
  <si>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</si>
  <si>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</si>
  <si>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</si>
  <si>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</si>
  <si>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</si>
  <si>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</si>
  <si>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</si>
  <si>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</si>
  <si>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</si>
  <si>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</si>
  <si>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</si>
  <si>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</si>
  <si>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</si>
  <si>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</si>
  <si>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</si>
  <si>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</si>
  <si>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</si>
  <si>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</si>
  <si>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</si>
  <si>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</si>
  <si>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</si>
  <si>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</si>
  <si>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</si>
  <si>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</si>
  <si>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</si>
  <si>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</si>
  <si>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</si>
  <si>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</si>
  <si>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</si>
  <si>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</si>
  <si>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</si>
  <si>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</si>
  <si>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</si>
  <si>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</si>
  <si>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</si>
  <si>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</si>
  <si>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</si>
  <si>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</si>
  <si>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</si>
  <si>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</si>
  <si>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</si>
  <si>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</si>
  <si>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</si>
  <si>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</si>
  <si>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</si>
  <si>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</si>
  <si>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</si>
  <si>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</si>
  <si>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</si>
  <si>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</si>
  <si>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</si>
  <si>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</si>
  <si>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</si>
  <si>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</si>
  <si>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</si>
  <si>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</si>
  <si>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</si>
  <si>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</si>
  <si>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</si>
  <si>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</si>
  <si>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</si>
  <si>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</si>
  <si>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</si>
  <si>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</si>
  <si>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</si>
  <si>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</si>
  <si>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</si>
  <si>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</si>
  <si>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</si>
  <si>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</si>
  <si>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</si>
  <si>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</si>
  <si>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</si>
  <si>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</si>
  <si>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</si>
  <si>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</si>
  <si>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</si>
  <si>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</si>
  <si>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</si>
  <si>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</si>
  <si>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</si>
  <si>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</si>
  <si>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</si>
  <si>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</si>
  <si>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</si>
  <si>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</si>
  <si>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</si>
  <si>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</si>
  <si>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</si>
  <si>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</si>
  <si>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</si>
  <si>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</si>
  <si>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</si>
  <si>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</si>
  <si>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</si>
  <si>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</si>
  <si>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</si>
  <si>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</si>
  <si>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</si>
  <si>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</si>
  <si>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</si>
  <si>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</si>
  <si>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</si>
  <si>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</si>
  <si>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</si>
  <si>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</si>
  <si>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</si>
  <si>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</si>
  <si>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</si>
  <si>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</si>
  <si>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</si>
  <si>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</si>
  <si>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</si>
  <si>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</si>
  <si>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</si>
  <si>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</si>
  <si>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</si>
  <si>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</si>
  <si>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</si>
  <si>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</si>
  <si>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</si>
  <si>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</si>
  <si>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</si>
  <si>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</si>
  <si>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</si>
  <si>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</si>
  <si>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</si>
  <si>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</si>
  <si>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</si>
  <si>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</si>
  <si>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</si>
  <si>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</si>
  <si>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</si>
  <si>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</si>
  <si>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</si>
  <si>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</si>
  <si>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</si>
  <si>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</si>
  <si>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</si>
  <si>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</si>
  <si>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</si>
  <si>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</si>
  <si>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</si>
  <si>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</si>
  <si>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</si>
  <si>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</si>
  <si>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</si>
  <si>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</si>
  <si>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</si>
  <si>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</si>
  <si>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</si>
  <si>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</si>
  <si>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</si>
  <si>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</si>
  <si>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</si>
  <si>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</si>
  <si>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</si>
  <si>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</si>
  <si>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</si>
  <si>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</si>
  <si>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</si>
  <si>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</si>
  <si>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</si>
  <si>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</si>
  <si>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</si>
  <si>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</si>
  <si>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</si>
  <si>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</si>
  <si>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</si>
  <si>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</si>
  <si>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</si>
  <si>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</si>
  <si>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</si>
  <si>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</si>
  <si>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</si>
  <si>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</si>
  <si>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</si>
  <si>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</si>
  <si>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</si>
  <si>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</si>
  <si>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</si>
  <si>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</si>
  <si>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</si>
  <si>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</si>
  <si>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</si>
  <si>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</si>
  <si>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</si>
  <si>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</si>
  <si>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</si>
  <si>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</si>
  <si>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</si>
  <si>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</si>
  <si>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</si>
  <si>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</si>
  <si>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</si>
  <si>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</si>
  <si>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</si>
  <si>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</si>
  <si>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</si>
  <si>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</si>
  <si>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</si>
  <si>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</si>
  <si>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</si>
  <si>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</si>
  <si>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</si>
  <si>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</si>
  <si>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</si>
  <si>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</si>
  <si>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</si>
  <si>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</si>
  <si>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</si>
  <si>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</si>
  <si>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</si>
  <si>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</si>
  <si>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</si>
  <si>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</si>
  <si>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</si>
  <si>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</si>
  <si>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</si>
  <si>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</si>
  <si>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</si>
  <si>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</si>
  <si>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</si>
  <si>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</si>
  <si>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</si>
  <si>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</si>
  <si>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</si>
  <si>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</si>
  <si>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</si>
  <si>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</si>
  <si>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</si>
  <si>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</si>
  <si>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</si>
  <si>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</si>
  <si>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</si>
  <si>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</si>
  <si>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</si>
  <si>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</si>
  <si>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</si>
  <si>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</si>
  <si>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</si>
  <si>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</si>
  <si>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</si>
  <si>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</si>
  <si>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</si>
  <si>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</si>
  <si>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</si>
  <si>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</si>
  <si>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</si>
  <si>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</si>
  <si>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</si>
  <si>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</si>
  <si>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</si>
  <si>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</si>
  <si>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</si>
  <si>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</si>
  <si>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</si>
  <si>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</si>
  <si>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</si>
  <si>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</si>
  <si>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</si>
  <si>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</si>
  <si>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</si>
  <si>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</si>
  <si>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</si>
  <si>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</si>
  <si>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</si>
  <si>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</si>
  <si>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</si>
  <si>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</si>
  <si>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</si>
  <si>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</si>
  <si>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</si>
  <si>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</si>
  <si>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</si>
  <si>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</si>
  <si>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</si>
  <si>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</si>
  <si>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</si>
  <si>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</si>
  <si>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</si>
  <si>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</si>
  <si>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</si>
  <si>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</si>
  <si>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</si>
  <si>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</si>
  <si>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</si>
  <si>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</si>
  <si>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</si>
  <si>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</si>
  <si>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</si>
  <si>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</si>
  <si>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</si>
  <si>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</si>
  <si>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</si>
  <si>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</si>
  <si>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</si>
  <si>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</si>
  <si>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</si>
  <si>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</si>
  <si>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</si>
  <si>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</si>
  <si>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</si>
  <si>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</si>
  <si>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</si>
  <si>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</si>
  <si>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</si>
  <si>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</si>
  <si>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</si>
  <si>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</si>
  <si>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</si>
  <si>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</si>
  <si>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</si>
  <si>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</si>
  <si>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</si>
  <si>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</si>
  <si>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</si>
  <si>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</si>
  <si>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</si>
  <si>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</si>
  <si>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</si>
  <si>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</si>
  <si>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</si>
  <si>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</si>
  <si>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</si>
  <si>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</si>
  <si>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</si>
  <si>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</si>
  <si>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</si>
  <si>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</si>
  <si>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</si>
  <si>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</si>
  <si>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</si>
  <si>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</si>
  <si>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</si>
  <si>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</si>
  <si>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</si>
  <si>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</si>
  <si>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</si>
  <si>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</si>
  <si>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</si>
  <si>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</si>
  <si>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</si>
  <si>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</si>
  <si>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</si>
  <si>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</si>
  <si>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</si>
  <si>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</si>
  <si>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</si>
  <si>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</si>
  <si>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</si>
  <si>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</si>
  <si>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</si>
  <si>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</si>
  <si>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</si>
  <si>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</si>
  <si>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</si>
  <si>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</si>
  <si>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</si>
  <si>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</si>
  <si>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</si>
  <si>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</si>
  <si>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</si>
  <si>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</si>
  <si>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</si>
  <si>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</si>
  <si>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</si>
  <si>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</si>
  <si>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</si>
  <si>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</si>
  <si>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</si>
  <si>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</si>
  <si>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</si>
  <si>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</si>
  <si>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</si>
  <si>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</si>
  <si>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</si>
  <si>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</si>
  <si>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</si>
  <si>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</si>
  <si>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</si>
  <si>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</si>
  <si>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</si>
  <si>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</si>
  <si>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</si>
  <si>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</si>
  <si>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</si>
  <si>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</si>
  <si>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</si>
  <si>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</si>
  <si>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</si>
  <si>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</si>
  <si>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</si>
  <si>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</si>
  <si>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</si>
  <si>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</si>
  <si>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</si>
  <si>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</si>
  <si>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</si>
  <si>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</si>
  <si>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</si>
  <si>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</si>
  <si>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</si>
  <si>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</si>
  <si>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</si>
  <si>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</si>
  <si>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</si>
  <si>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</si>
  <si>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</si>
  <si>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</si>
  <si>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</si>
  <si>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</si>
  <si>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</si>
  <si>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</si>
  <si>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</si>
  <si>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</si>
  <si>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</si>
  <si>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</si>
  <si>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</si>
  <si>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</si>
  <si>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</si>
  <si>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</si>
  <si>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</si>
  <si>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</si>
  <si>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</si>
  <si>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</si>
  <si>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</si>
  <si>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</si>
  <si>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</si>
  <si>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</si>
  <si>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</si>
  <si>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</si>
  <si>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</si>
  <si>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</si>
  <si>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</si>
  <si>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</si>
  <si>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</si>
  <si>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</si>
  <si>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</si>
  <si>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</si>
  <si>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</si>
  <si>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</si>
  <si>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</si>
  <si>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</si>
  <si>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</si>
  <si>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</si>
  <si>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</si>
  <si>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</si>
  <si>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</si>
  <si>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</si>
  <si>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</si>
  <si>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</si>
  <si>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</si>
  <si>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</si>
  <si>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</si>
  <si>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</si>
  <si>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</si>
  <si>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</si>
  <si>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</si>
  <si>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</si>
  <si>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</si>
  <si>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</si>
  <si>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</si>
  <si>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</si>
  <si>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</si>
  <si>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</si>
  <si>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</si>
  <si>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</si>
  <si>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</si>
  <si>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</si>
  <si>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</si>
  <si>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</si>
  <si>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</si>
  <si>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</si>
  <si>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</si>
  <si>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</si>
  <si>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</si>
  <si>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</si>
  <si>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</si>
  <si>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</si>
  <si>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</si>
  <si>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</si>
  <si>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</si>
  <si>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</si>
  <si>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</si>
  <si>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</si>
  <si>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</si>
  <si>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</si>
  <si>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</si>
  <si>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</si>
  <si>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</si>
  <si>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</si>
  <si>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</si>
  <si>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</si>
  <si>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</si>
  <si>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</si>
  <si>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</si>
  <si>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</si>
  <si>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</si>
  <si>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</si>
  <si>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</si>
  <si>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</si>
  <si>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</si>
  <si>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</si>
  <si>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</si>
  <si>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</si>
  <si>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</si>
  <si>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</si>
  <si>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</si>
  <si>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</si>
  <si>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</si>
  <si>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</si>
  <si>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</si>
  <si>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</si>
  <si>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</si>
  <si>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</si>
  <si>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</si>
  <si>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</si>
  <si>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</si>
  <si>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</si>
  <si>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</si>
  <si>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</si>
  <si>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</si>
  <si>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</si>
  <si>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</si>
  <si>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</si>
  <si>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</si>
  <si>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</si>
  <si>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</si>
  <si>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</si>
  <si>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</si>
  <si>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</si>
  <si>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</si>
  <si>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</si>
  <si>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</si>
  <si>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</si>
  <si>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</si>
  <si>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</si>
  <si>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</si>
  <si>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</si>
  <si>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</si>
  <si>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</si>
  <si>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</si>
  <si>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</si>
  <si>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</si>
  <si>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</si>
  <si>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</si>
  <si>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</si>
  <si>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</si>
  <si>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</si>
  <si>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</si>
  <si>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</si>
  <si>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</si>
  <si>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</si>
  <si>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</si>
  <si>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</si>
  <si>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</si>
  <si>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</si>
  <si>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</si>
  <si>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</si>
  <si>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</si>
  <si>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</si>
  <si>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</si>
  <si>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</si>
  <si>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</si>
  <si>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</si>
  <si>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</si>
  <si>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</si>
  <si>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</si>
  <si>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</si>
  <si>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</si>
  <si>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</si>
  <si>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</si>
  <si>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</si>
  <si>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</si>
  <si>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</si>
  <si>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</si>
  <si>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</si>
  <si>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</si>
  <si>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</si>
  <si>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</si>
  <si>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</si>
  <si>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</si>
  <si>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</si>
  <si>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</si>
  <si>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</si>
  <si>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</si>
  <si>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</si>
  <si>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</si>
  <si>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</si>
  <si>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</si>
  <si>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</si>
  <si>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</si>
  <si>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</si>
  <si>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</si>
  <si>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</si>
  <si>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</si>
  <si>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</si>
  <si>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</si>
  <si>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</si>
  <si>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</si>
  <si>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</si>
  <si>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</si>
  <si>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</si>
  <si>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</si>
  <si>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</si>
  <si>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</si>
  <si>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</si>
  <si>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</si>
  <si>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</si>
  <si>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</si>
  <si>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</si>
  <si>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</si>
  <si>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</si>
  <si>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</si>
  <si>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</si>
  <si>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</si>
  <si>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</si>
  <si>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</si>
  <si>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</si>
  <si>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</si>
  <si>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</si>
  <si>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</si>
  <si>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</si>
  <si>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</si>
  <si>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</si>
  <si>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</si>
  <si>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</si>
  <si>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</si>
  <si>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</si>
  <si>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</si>
  <si>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</si>
  <si>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</si>
  <si>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</si>
  <si>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</si>
  <si>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</si>
  <si>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</si>
  <si>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</si>
  <si>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</si>
  <si>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</si>
  <si>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</si>
  <si>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</si>
  <si>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</si>
  <si>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</si>
  <si>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</si>
  <si>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</si>
  <si>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</si>
  <si>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</si>
  <si>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</si>
  <si>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</si>
  <si>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</si>
  <si>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</si>
  <si>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</si>
  <si>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</si>
  <si>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</si>
  <si>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</si>
  <si>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</si>
  <si>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</si>
  <si>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</si>
  <si>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</si>
  <si>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</si>
  <si>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</si>
  <si>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</si>
  <si>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</si>
  <si>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</si>
  <si>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</si>
  <si>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</si>
  <si>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</si>
  <si>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</si>
  <si>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</si>
  <si>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</si>
  <si>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</si>
  <si>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</si>
  <si>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</si>
  <si>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</si>
  <si>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</si>
  <si>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</si>
  <si>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</si>
  <si>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</si>
  <si>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</si>
  <si>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</si>
  <si>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</si>
  <si>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</si>
  <si>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</si>
  <si>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</si>
  <si>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</si>
  <si>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</si>
  <si>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</si>
  <si>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</si>
  <si>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</si>
  <si>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</si>
  <si>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</si>
  <si>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</si>
  <si>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</si>
  <si>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</si>
  <si>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</si>
  <si>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</si>
  <si>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</si>
  <si>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</si>
  <si>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</si>
  <si>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</si>
  <si>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</si>
  <si>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</si>
  <si>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</si>
  <si>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</si>
  <si>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</si>
  <si>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</si>
  <si>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</si>
  <si>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</si>
  <si>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</si>
  <si>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</si>
  <si>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</si>
  <si>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</si>
  <si>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</si>
  <si>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</si>
  <si>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</si>
  <si>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</si>
  <si>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</si>
  <si>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</si>
  <si>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</si>
  <si>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</si>
  <si>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</si>
  <si>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</si>
  <si>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</si>
  <si>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</si>
  <si>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</si>
  <si>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</si>
  <si>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</si>
  <si>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</si>
  <si>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</si>
  <si>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</si>
  <si>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</si>
  <si>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</si>
  <si>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</si>
  <si>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</si>
  <si>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</si>
  <si>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</si>
  <si>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</si>
  <si>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</si>
  <si>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</si>
  <si>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</si>
  <si>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</si>
  <si>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</si>
  <si>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</si>
  <si>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</si>
  <si>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</si>
  <si>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</si>
  <si>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</si>
  <si>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</si>
  <si>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</si>
  <si>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</si>
  <si>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</si>
  <si>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</si>
  <si>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</si>
  <si>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</si>
  <si>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</si>
  <si>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</si>
  <si>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</si>
  <si>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</si>
  <si>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</si>
  <si>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</si>
  <si>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</si>
  <si>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</si>
  <si>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</si>
  <si>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</si>
  <si>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</si>
  <si>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</si>
  <si>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</si>
  <si>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</si>
  <si>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</si>
  <si>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</si>
  <si>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</si>
  <si>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</si>
  <si>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</si>
  <si>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</si>
  <si>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</si>
  <si>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</si>
  <si>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</si>
  <si>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</si>
  <si>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</si>
  <si>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</si>
  <si>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</si>
  <si>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</si>
  <si>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</si>
  <si>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</si>
  <si>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</si>
  <si>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</si>
  <si>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</si>
  <si>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</si>
  <si>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</si>
  <si>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</si>
  <si>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</si>
  <si>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</si>
  <si>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</si>
  <si>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</si>
  <si>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</si>
  <si>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</si>
  <si>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</si>
  <si>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</si>
  <si>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</si>
  <si>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</si>
  <si>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</si>
  <si>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</si>
  <si>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</si>
  <si>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</si>
  <si>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</si>
  <si>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</si>
  <si>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</si>
  <si>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</si>
  <si>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</si>
  <si>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</si>
  <si>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</si>
  <si>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</si>
  <si>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</si>
  <si>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</si>
  <si>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</si>
  <si>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</si>
  <si>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</si>
  <si>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</si>
  <si>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</si>
  <si>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</si>
  <si>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</si>
  <si>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</si>
  <si>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</si>
  <si>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</si>
  <si>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</si>
  <si>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</si>
  <si>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</si>
  <si>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</si>
  <si>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</si>
  <si>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</si>
  <si>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</si>
  <si>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</si>
  <si>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</si>
  <si>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</si>
  <si>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</si>
  <si>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</si>
  <si>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</si>
  <si>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</si>
  <si>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</si>
  <si>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</si>
  <si>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</si>
  <si>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</si>
  <si>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</si>
  <si>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</si>
  <si>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</si>
  <si>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</si>
  <si>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</si>
  <si>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</si>
  <si>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</si>
  <si>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</si>
  <si>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</si>
  <si>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</si>
  <si>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</si>
  <si>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</si>
  <si>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</si>
  <si>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</si>
  <si>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</si>
  <si>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</si>
  <si>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</si>
  <si>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</si>
  <si>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</si>
  <si>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</si>
  <si>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</si>
  <si>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</si>
  <si>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</si>
  <si>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</si>
  <si>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</si>
  <si>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</si>
  <si>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</si>
  <si>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</si>
  <si>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</si>
  <si>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</si>
  <si>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</si>
  <si>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</si>
  <si>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</si>
  <si>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</si>
  <si>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</si>
  <si>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</si>
  <si>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</si>
  <si>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</si>
  <si>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</si>
  <si>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</si>
  <si>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</si>
  <si>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</si>
  <si>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</si>
  <si>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</si>
  <si>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</si>
  <si>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</si>
  <si>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</si>
  <si>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</si>
  <si>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</si>
  <si>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</si>
  <si>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</si>
  <si>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</si>
  <si>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</si>
  <si>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</si>
  <si>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</si>
  <si>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</si>
  <si>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</si>
  <si>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</si>
  <si>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</si>
  <si>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</si>
  <si>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</si>
  <si>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</si>
  <si>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</si>
  <si>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</si>
  <si>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</si>
  <si>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</si>
  <si>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</si>
  <si>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</si>
  <si>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</si>
  <si>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</si>
  <si>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</si>
  <si>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</si>
  <si>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</si>
  <si>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</si>
  <si>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</si>
  <si>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</si>
  <si>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</si>
  <si>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</si>
  <si>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</si>
  <si>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</si>
  <si>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</si>
  <si>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</si>
  <si>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</si>
  <si>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</si>
  <si>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</si>
  <si>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</si>
  <si>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</si>
  <si>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</si>
  <si>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</si>
  <si>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</si>
  <si>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</si>
  <si>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</si>
  <si>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</si>
  <si>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</si>
  <si>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</si>
  <si>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</si>
  <si>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</si>
  <si>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</si>
  <si>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</si>
  <si>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</si>
  <si>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</si>
  <si>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</si>
  <si>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</si>
  <si>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</si>
  <si>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</si>
  <si>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</si>
  <si>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</si>
  <si>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</si>
  <si>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</si>
  <si>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</si>
  <si>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</si>
  <si>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</si>
  <si>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</si>
  <si>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</si>
  <si>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</si>
  <si>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</si>
  <si>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</si>
  <si>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</si>
  <si>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</si>
  <si>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</si>
  <si>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</si>
  <si>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</si>
  <si>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</si>
  <si>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</si>
  <si>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</si>
  <si>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</si>
  <si>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</si>
  <si>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</si>
  <si>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</si>
  <si>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</si>
  <si>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</si>
  <si>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</si>
  <si>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</si>
  <si>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</si>
  <si>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</si>
  <si>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</si>
  <si>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</si>
  <si>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</si>
  <si>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</si>
  <si>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</si>
  <si>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</si>
  <si>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</si>
  <si>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</si>
  <si>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</si>
  <si>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</si>
  <si>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</si>
  <si>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</si>
  <si>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</si>
  <si>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</si>
  <si>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</si>
  <si>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</si>
  <si>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</si>
  <si>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</si>
  <si>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</si>
  <si>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</si>
  <si>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</si>
  <si>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</si>
  <si>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</si>
  <si>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</si>
  <si>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</si>
  <si>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</si>
  <si>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</si>
  <si>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</si>
  <si>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</si>
  <si>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</si>
  <si>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</si>
  <si>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</si>
  <si>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</si>
  <si>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</si>
  <si>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</si>
  <si>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</si>
  <si>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</si>
  <si>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</si>
  <si>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</si>
  <si>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</si>
  <si>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</si>
  <si>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</si>
  <si>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</si>
  <si>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</si>
  <si>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</si>
  <si>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</si>
  <si>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</si>
  <si>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</si>
  <si>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</si>
  <si>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</si>
  <si>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</si>
  <si>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</si>
  <si>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</si>
  <si>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</si>
  <si>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</si>
  <si>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</si>
  <si>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</si>
  <si>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</si>
  <si>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</si>
  <si>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</si>
  <si>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</si>
  <si>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</si>
  <si>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</si>
  <si>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</si>
  <si>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</si>
  <si>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</si>
  <si>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</si>
  <si>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</si>
  <si>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</si>
  <si>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</si>
  <si>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</si>
  <si>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</si>
  <si>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</si>
  <si>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</si>
  <si>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</si>
  <si>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</si>
  <si>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</si>
  <si>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</si>
  <si>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</si>
  <si>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</si>
  <si>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</si>
  <si>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</si>
  <si>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</si>
  <si>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</si>
  <si>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</si>
  <si>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</si>
  <si>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</si>
  <si>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</si>
  <si>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</si>
  <si>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</si>
  <si>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</si>
  <si>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</si>
  <si>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</si>
  <si>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</si>
  <si>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</si>
  <si>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</si>
  <si>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</si>
  <si>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</si>
  <si>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</si>
  <si>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</si>
  <si>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</si>
  <si>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</si>
  <si>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</si>
  <si>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</si>
  <si>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</si>
  <si>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</si>
  <si>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</si>
  <si>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</si>
  <si>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</si>
  <si>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</si>
  <si>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</si>
  <si>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</si>
  <si>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</si>
  <si>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</si>
  <si>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</si>
  <si>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</si>
  <si>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</si>
  <si>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</si>
  <si>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</si>
  <si>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</si>
  <si>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</si>
  <si>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</si>
  <si>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</si>
  <si>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</si>
  <si>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</si>
  <si>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</si>
  <si>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</si>
  <si>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</si>
  <si>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</si>
  <si>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</si>
  <si>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</si>
  <si>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</si>
  <si>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</si>
  <si>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</si>
  <si>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</si>
  <si>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</si>
  <si>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</si>
  <si>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</si>
  <si>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</si>
  <si>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</si>
  <si>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</si>
  <si>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</si>
  <si>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</si>
  <si>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</si>
  <si>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</si>
  <si>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</si>
  <si>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</si>
  <si>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</si>
  <si>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</si>
  <si>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</si>
  <si>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</si>
  <si>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</si>
  <si>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</si>
  <si>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</si>
  <si>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</si>
  <si>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</si>
  <si>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</si>
  <si>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</si>
  <si>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</si>
  <si>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</si>
  <si>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</si>
  <si>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</si>
  <si>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</si>
  <si>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</si>
  <si>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</si>
  <si>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</si>
  <si>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</si>
  <si>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</si>
  <si>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</si>
  <si>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</si>
  <si>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</si>
  <si>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</si>
  <si>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</si>
  <si>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</si>
  <si>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</si>
  <si>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</si>
  <si>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</si>
  <si>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</si>
  <si>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</si>
  <si>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</si>
  <si>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</si>
  <si>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</si>
  <si>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</si>
  <si>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</si>
  <si>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</si>
  <si>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</si>
  <si>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</si>
  <si>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</si>
  <si>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</si>
  <si>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</si>
  <si>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</si>
  <si>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</si>
  <si>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</si>
  <si>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</si>
  <si>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</si>
  <si>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</si>
  <si>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</si>
  <si>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</si>
  <si>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</si>
  <si>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</si>
  <si>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</si>
  <si>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</si>
  <si>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</si>
  <si>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</si>
  <si>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</si>
  <si>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</si>
  <si>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</si>
  <si>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</si>
  <si>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</si>
  <si>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</si>
  <si>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</si>
  <si>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</si>
  <si>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</si>
  <si>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</si>
  <si>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</si>
  <si>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</si>
  <si>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</si>
  <si>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</si>
  <si>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</si>
  <si>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</si>
  <si>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</si>
  <si>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</si>
  <si>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</si>
  <si>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</si>
  <si>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</si>
  <si>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</si>
  <si>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</si>
  <si>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</si>
  <si>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</si>
  <si>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</si>
  <si>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</si>
  <si>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</si>
  <si>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</si>
  <si>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</si>
  <si>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</si>
  <si>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</si>
  <si>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</si>
  <si>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</si>
  <si>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</si>
  <si>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</si>
  <si>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</si>
  <si>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</si>
  <si>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</si>
  <si>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</si>
  <si>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</si>
  <si>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</si>
  <si>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</si>
  <si>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</si>
  <si>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</si>
  <si>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</si>
  <si>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</si>
  <si>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</si>
  <si>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</si>
  <si>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</si>
  <si>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</si>
  <si>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</si>
  <si>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</si>
  <si>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</si>
  <si>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</si>
  <si>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</si>
  <si>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</si>
  <si>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</si>
  <si>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</si>
  <si>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</si>
  <si>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</si>
  <si>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</si>
  <si>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</si>
  <si>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</si>
  <si>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</si>
  <si>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</si>
  <si>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</si>
  <si>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</si>
  <si>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</si>
  <si>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</si>
  <si>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</si>
  <si>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</si>
  <si>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</si>
  <si>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</si>
  <si>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</si>
  <si>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</si>
  <si>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</si>
  <si>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</si>
  <si>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</si>
  <si>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</si>
  <si>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</si>
  <si>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</si>
  <si>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</si>
  <si>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</si>
  <si>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</si>
  <si>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</si>
  <si>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</si>
  <si>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</si>
  <si>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</si>
  <si>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</si>
  <si>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</si>
  <si>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</si>
  <si>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</si>
  <si>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</si>
  <si>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</si>
  <si>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</si>
  <si>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</si>
  <si>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</si>
  <si>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</si>
  <si>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</si>
  <si>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</si>
  <si>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</si>
  <si>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</si>
  <si>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</si>
  <si>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</si>
  <si>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</si>
  <si>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</si>
  <si>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</si>
  <si>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</si>
  <si>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</si>
  <si>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</si>
  <si>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</si>
  <si>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</si>
  <si>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</si>
  <si>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</si>
  <si>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</si>
  <si>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</si>
  <si>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</si>
  <si>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</si>
  <si>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</si>
  <si>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</si>
  <si>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</si>
  <si>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</si>
  <si>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</si>
  <si>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</si>
  <si>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</si>
  <si>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</si>
  <si>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</si>
  <si>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</si>
  <si>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</si>
  <si>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</si>
  <si>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</si>
  <si>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</si>
  <si>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</si>
  <si>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</si>
  <si>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</si>
  <si>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</si>
  <si>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</si>
  <si>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</si>
  <si>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</si>
  <si>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</si>
  <si>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</si>
  <si>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</si>
  <si>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</si>
  <si>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</si>
  <si>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</si>
  <si>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</si>
  <si>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</si>
  <si>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</si>
  <si>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</si>
  <si>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</si>
  <si>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</si>
  <si>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</si>
  <si>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</si>
  <si>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</si>
  <si>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</si>
  <si>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</si>
  <si>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</si>
  <si>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</si>
  <si>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</si>
  <si>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</si>
  <si>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</si>
  <si>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</si>
  <si>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</si>
  <si>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</si>
  <si>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</si>
  <si>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</si>
  <si>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</si>
  <si>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</si>
  <si>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</si>
  <si>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</si>
  <si>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</si>
  <si>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</si>
  <si>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</si>
  <si>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</si>
  <si>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</si>
  <si>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</si>
  <si>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</si>
  <si>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</si>
  <si>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</si>
  <si>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</si>
  <si>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</si>
  <si>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</si>
  <si>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</si>
  <si>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</si>
  <si>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</si>
  <si>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</si>
  <si>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</si>
  <si>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</si>
  <si>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</si>
  <si>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</si>
  <si>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</si>
  <si>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</si>
  <si>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</si>
  <si>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</si>
  <si>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</si>
  <si>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</si>
  <si>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</si>
  <si>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</si>
  <si>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</si>
  <si>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</si>
  <si>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</si>
  <si>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</si>
  <si>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</si>
  <si>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</si>
  <si>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</si>
  <si>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</si>
  <si>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</si>
  <si>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</si>
  <si>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</si>
  <si>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</si>
  <si>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</si>
  <si>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</si>
  <si>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</si>
  <si>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</si>
  <si>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</si>
  <si>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</si>
  <si>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</si>
  <si>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</si>
  <si>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</si>
  <si>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</si>
  <si>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</si>
  <si>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</si>
  <si>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</si>
  <si>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</si>
  <si>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</si>
  <si>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</si>
  <si>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</si>
  <si>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</si>
  <si>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</si>
  <si>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</si>
  <si>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</si>
  <si>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</si>
  <si>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</si>
  <si>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</si>
  <si>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</si>
  <si>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</si>
  <si>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</si>
  <si>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</si>
  <si>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</si>
  <si>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</si>
  <si>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</si>
  <si>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</si>
  <si>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</si>
  <si>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</si>
  <si>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</si>
  <si>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</si>
  <si>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</si>
  <si>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</si>
  <si>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</si>
  <si>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</si>
  <si>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</si>
  <si>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</si>
  <si>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</si>
  <si>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</si>
  <si>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</si>
  <si>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</si>
  <si>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</si>
  <si>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</si>
  <si>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</si>
  <si>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</si>
  <si>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</si>
  <si>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</si>
  <si>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</si>
  <si>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</si>
  <si>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</si>
  <si>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</si>
  <si>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</si>
  <si>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</si>
  <si>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</si>
  <si>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</si>
  <si>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</si>
  <si>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</si>
  <si>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</si>
  <si>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</si>
  <si>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</si>
  <si>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</si>
  <si>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</si>
  <si>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</si>
  <si>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</si>
  <si>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</si>
  <si>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</si>
  <si>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</si>
  <si>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</si>
  <si>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</si>
  <si>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</si>
  <si>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</si>
  <si>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</si>
  <si>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</si>
  <si>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</si>
  <si>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</si>
  <si>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</si>
  <si>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</si>
  <si>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</si>
  <si>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</si>
  <si>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</si>
  <si>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</si>
  <si>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</si>
  <si>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</si>
  <si>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</si>
  <si>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</si>
  <si>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</si>
  <si>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</si>
  <si>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</si>
  <si>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</si>
  <si>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</si>
  <si>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</si>
  <si>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</si>
  <si>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</si>
  <si>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</si>
  <si>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</si>
  <si>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</si>
  <si>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</si>
  <si>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</si>
  <si>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</si>
  <si>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</si>
  <si>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</si>
  <si>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</si>
  <si>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</si>
  <si>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</si>
  <si>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</si>
  <si>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</si>
  <si>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</si>
  <si>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</si>
  <si>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</si>
  <si>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</si>
  <si>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</si>
  <si>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</si>
  <si>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</si>
  <si>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</si>
  <si>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</si>
  <si>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</si>
  <si>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</si>
  <si>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</si>
  <si>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</si>
  <si>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</si>
  <si>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</si>
  <si>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</si>
  <si>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</si>
  <si>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</si>
  <si>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</si>
  <si>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</si>
  <si>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</si>
  <si>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</si>
  <si>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</si>
  <si>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</si>
  <si>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</si>
  <si>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</si>
  <si>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</si>
  <si>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</si>
  <si>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</si>
  <si>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</si>
  <si>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</si>
  <si>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</si>
  <si>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</si>
  <si>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</si>
  <si>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</si>
  <si>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</si>
  <si>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</si>
  <si>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</si>
  <si>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</si>
  <si>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</si>
  <si>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</si>
  <si>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</si>
  <si>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</si>
  <si>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</si>
  <si>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</si>
  <si>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</si>
  <si>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</si>
  <si>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</si>
  <si>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</si>
  <si>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</si>
  <si>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</si>
  <si>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</si>
  <si>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</si>
  <si>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</si>
  <si>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</si>
  <si>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</si>
  <si>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</si>
  <si>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</si>
  <si>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</si>
  <si>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</si>
  <si>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</si>
  <si>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</si>
  <si>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</si>
  <si>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</si>
  <si>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</si>
  <si>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</si>
  <si>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</si>
  <si>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</si>
  <si>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</si>
  <si>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</si>
  <si>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</si>
  <si>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</si>
  <si>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</si>
  <si>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</si>
  <si>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</si>
  <si>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</si>
  <si>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</si>
  <si>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</si>
  <si>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</si>
  <si>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</si>
  <si>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</si>
  <si>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</si>
  <si>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</si>
  <si>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</si>
  <si>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</si>
  <si>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</si>
  <si>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</si>
  <si>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</si>
  <si>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</si>
  <si>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</si>
  <si>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</si>
  <si>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</si>
  <si>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</si>
  <si>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</si>
  <si>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</si>
  <si>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</si>
  <si>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</si>
  <si>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</si>
  <si>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</si>
  <si>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</si>
  <si>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</si>
  <si>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</si>
  <si>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</si>
  <si>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</si>
  <si>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</si>
  <si>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</si>
  <si>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</si>
  <si>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</si>
  <si>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</si>
  <si>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</si>
  <si>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</si>
  <si>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</si>
  <si>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</si>
  <si>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</si>
  <si>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</si>
  <si>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</si>
  <si>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</si>
  <si>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</si>
  <si>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</si>
  <si>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</si>
  <si>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</si>
  <si>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</si>
  <si>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</si>
  <si>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</si>
  <si>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</si>
  <si>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</si>
  <si>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</si>
  <si>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</si>
  <si>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</si>
  <si>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</si>
  <si>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</si>
  <si>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</si>
  <si>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</si>
  <si>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</si>
  <si>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</si>
  <si>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</si>
  <si>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</si>
  <si>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</si>
  <si>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</si>
  <si>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</si>
  <si>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</si>
  <si>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</si>
  <si>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</si>
  <si>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</si>
  <si>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</si>
  <si>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</si>
  <si>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</si>
  <si>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</si>
  <si>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</si>
  <si>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</si>
  <si>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</si>
  <si>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</si>
  <si>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</si>
  <si>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</si>
  <si>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</si>
  <si>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</si>
  <si>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</si>
  <si>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</si>
  <si>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</si>
  <si>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</si>
  <si>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</si>
  <si>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</si>
  <si>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</si>
  <si>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</si>
  <si>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</si>
  <si>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</si>
  <si>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</si>
  <si>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</si>
  <si>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</si>
  <si>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</si>
  <si>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</si>
  <si>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</si>
  <si>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</si>
  <si>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</si>
  <si>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</si>
  <si>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</si>
  <si>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</si>
  <si>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</si>
  <si>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</si>
  <si>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</si>
  <si>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</si>
  <si>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</si>
  <si>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</si>
  <si>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</si>
  <si>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</si>
  <si>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</si>
  <si>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</si>
  <si>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</si>
  <si>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</si>
  <si>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</si>
  <si>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</si>
  <si>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</si>
  <si>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</si>
  <si>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</si>
  <si>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</si>
  <si>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</si>
  <si>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</si>
  <si>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</si>
  <si>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</si>
  <si>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</si>
  <si>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</si>
  <si>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</si>
  <si>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</si>
  <si>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</si>
  <si>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</si>
  <si>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</si>
  <si>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</si>
  <si>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</si>
  <si>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</si>
  <si>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</si>
  <si>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</si>
  <si>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</si>
  <si>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</si>
  <si>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</si>
  <si>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</si>
  <si>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</si>
  <si>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</si>
  <si>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</si>
  <si>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</si>
  <si>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</si>
  <si>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</si>
  <si>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</si>
  <si>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</si>
  <si>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</si>
  <si>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</si>
  <si>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</si>
  <si>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</si>
  <si>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</si>
  <si>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</si>
  <si>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</si>
  <si>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</si>
  <si>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</si>
  <si>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</si>
  <si>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</si>
  <si>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</si>
  <si>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</si>
  <si>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</si>
  <si>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</si>
  <si>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</si>
  <si>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</si>
  <si>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</si>
  <si>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</si>
  <si>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</si>
  <si>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</si>
  <si>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</si>
  <si>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</si>
  <si>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</si>
  <si>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</si>
  <si>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</si>
  <si>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</si>
  <si>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</si>
  <si>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</si>
  <si>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</si>
  <si>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</si>
  <si>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</si>
  <si>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</si>
  <si>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</si>
  <si>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</si>
  <si>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</si>
  <si>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</si>
  <si>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</si>
  <si>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</si>
  <si>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</si>
  <si>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</si>
  <si>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</si>
  <si>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</si>
  <si>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</si>
  <si>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</si>
  <si>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</si>
  <si>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</si>
  <si>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</si>
  <si>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</si>
  <si>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</si>
  <si>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</si>
  <si>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</si>
  <si>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</si>
  <si>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</si>
  <si>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</si>
  <si>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</si>
  <si>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</si>
  <si>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</si>
  <si>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</si>
  <si>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</si>
  <si>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</si>
  <si>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</si>
  <si>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</si>
  <si>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</si>
  <si>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</si>
  <si>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</si>
  <si>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</si>
  <si>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</si>
  <si>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</si>
  <si>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</si>
  <si>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</si>
  <si>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</si>
  <si>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</si>
  <si>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</si>
  <si>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</si>
  <si>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</si>
  <si>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</si>
  <si>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</si>
  <si>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</si>
  <si>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</si>
  <si>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</si>
  <si>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</si>
  <si>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</si>
  <si>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</si>
  <si>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</si>
  <si>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</si>
  <si>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</si>
  <si>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</si>
  <si>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</si>
  <si>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</si>
  <si>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</si>
  <si>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</si>
  <si>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</si>
  <si>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</si>
  <si>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</si>
  <si>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</si>
  <si>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</si>
  <si>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</si>
  <si>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</si>
  <si>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</si>
  <si>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</si>
  <si>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</si>
  <si>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</si>
  <si>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</si>
  <si>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</si>
  <si>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</si>
  <si>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</si>
  <si>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</si>
  <si>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</si>
  <si>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</si>
  <si>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</si>
  <si>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</si>
  <si>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</si>
  <si>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</si>
  <si>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</si>
  <si>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</si>
  <si>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</si>
  <si>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</si>
  <si>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</si>
  <si>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</si>
  <si>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</si>
  <si>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</si>
  <si>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</si>
  <si>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</si>
  <si>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</si>
  <si>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</si>
  <si>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</si>
  <si>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</si>
  <si>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</si>
  <si>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</si>
  <si>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</si>
  <si>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</si>
  <si>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</si>
  <si>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</si>
  <si>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</si>
  <si>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</si>
  <si>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</si>
  <si>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</si>
  <si>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</si>
  <si>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</si>
  <si>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</si>
  <si>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</si>
  <si>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</si>
  <si>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</si>
  <si>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</si>
  <si>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</si>
  <si>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</si>
  <si>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</si>
  <si>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</si>
  <si>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</si>
  <si>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</si>
  <si>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</si>
  <si>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</si>
  <si>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</si>
  <si>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</si>
  <si>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</si>
  <si>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</si>
  <si>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</si>
  <si>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</si>
  <si>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</si>
  <si>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</si>
  <si>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</si>
  <si>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</si>
  <si>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</si>
  <si>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</si>
  <si>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</si>
  <si>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</si>
  <si>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</si>
  <si>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</si>
  <si>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</si>
  <si>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</si>
  <si>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</si>
  <si>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</si>
  <si>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</si>
  <si>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</si>
  <si>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</si>
  <si>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</si>
  <si>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</si>
  <si>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</si>
  <si>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</si>
  <si>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</si>
  <si>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</si>
  <si>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</si>
  <si>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</si>
  <si>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</si>
  <si>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</si>
  <si>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</si>
  <si>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</si>
  <si>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</si>
  <si>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</si>
  <si>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</si>
  <si>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</si>
  <si>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</si>
  <si>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</si>
  <si>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</si>
  <si>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</si>
  <si>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</si>
  <si>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</si>
  <si>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</si>
  <si>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</si>
  <si>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</si>
  <si>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</si>
  <si>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</si>
  <si>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</si>
  <si>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</si>
  <si>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</si>
  <si>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</si>
  <si>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</si>
  <si>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</si>
  <si>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</si>
  <si>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</si>
  <si>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</si>
  <si>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</si>
  <si>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</si>
  <si>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</si>
  <si>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</si>
  <si>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</si>
  <si>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</si>
  <si>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</si>
  <si>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</si>
  <si>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</si>
  <si>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</si>
  <si>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</si>
  <si>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</si>
  <si>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</si>
  <si>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</si>
  <si>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</si>
  <si>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</si>
  <si>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</si>
  <si>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</si>
  <si>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</si>
  <si>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</si>
  <si>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</si>
  <si>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</si>
  <si>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</si>
  <si>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</si>
  <si>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</si>
  <si>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</si>
  <si>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</si>
  <si>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</si>
  <si>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</si>
  <si>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</si>
  <si>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</si>
  <si>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</si>
  <si>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</si>
  <si>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</si>
  <si>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</si>
  <si>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</si>
  <si>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</si>
  <si>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</si>
  <si>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</si>
  <si>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</si>
  <si>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</si>
  <si>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</si>
  <si>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</si>
  <si>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</si>
  <si>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</si>
  <si>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</si>
  <si>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</si>
  <si>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</si>
  <si>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</si>
  <si>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</si>
  <si>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</si>
  <si>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</si>
  <si>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</si>
  <si>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</si>
  <si>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</si>
  <si>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</si>
  <si>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</si>
  <si>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</si>
  <si>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</si>
  <si>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</si>
  <si>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</si>
  <si>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</si>
  <si>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</si>
  <si>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</si>
  <si>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</si>
  <si>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</si>
  <si>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</si>
  <si>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</si>
  <si>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</si>
  <si>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</si>
  <si>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</si>
  <si>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</si>
  <si>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</si>
  <si>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</si>
  <si>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</si>
  <si>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</si>
  <si>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</si>
  <si>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</si>
  <si>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</si>
  <si>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</si>
  <si>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</si>
  <si>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</si>
  <si>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</si>
  <si>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</si>
  <si>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</si>
  <si>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</si>
  <si>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</si>
  <si>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</si>
  <si>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</si>
  <si>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</si>
  <si>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</si>
  <si>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</si>
  <si>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</si>
  <si>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</si>
  <si>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</si>
  <si>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</si>
  <si>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</si>
  <si>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</si>
  <si>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</si>
  <si>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</si>
  <si>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</si>
  <si>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</si>
  <si>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</si>
  <si>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</si>
  <si>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</si>
  <si>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</si>
  <si>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</si>
  <si>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</si>
  <si>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</si>
  <si>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</si>
  <si>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</si>
  <si>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</si>
  <si>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</si>
  <si>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</si>
  <si>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</si>
  <si>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</si>
  <si>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</si>
  <si>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</si>
  <si>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</si>
  <si>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</si>
  <si>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</si>
  <si>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</si>
  <si>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</si>
  <si>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</si>
  <si>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</si>
  <si>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</si>
  <si>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</si>
  <si>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</si>
  <si>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</si>
  <si>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</si>
  <si>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</si>
  <si>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</si>
  <si>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</si>
  <si>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</si>
  <si>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</si>
  <si>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</si>
  <si>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</si>
  <si>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</si>
  <si>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</si>
  <si>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</si>
  <si>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</si>
  <si>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</si>
  <si>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</si>
  <si>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</si>
  <si>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</si>
  <si>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</si>
  <si>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</si>
  <si>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</si>
  <si>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</si>
  <si>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</si>
  <si>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</si>
  <si>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</si>
  <si>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</si>
  <si>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</si>
  <si>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</si>
  <si>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</si>
  <si>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</si>
  <si>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</si>
  <si>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</si>
  <si>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</si>
  <si>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</si>
  <si>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</si>
  <si>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</si>
  <si>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</si>
  <si>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</si>
  <si>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</si>
  <si>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</si>
  <si>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</si>
  <si>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</si>
  <si>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</si>
  <si>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</si>
  <si>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</si>
  <si>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</si>
  <si>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</si>
  <si>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</si>
  <si>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</si>
  <si>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</si>
  <si>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</si>
  <si>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</si>
  <si>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</si>
  <si>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</si>
  <si>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</si>
  <si>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</si>
  <si>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</si>
  <si>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</si>
  <si>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</si>
  <si>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</si>
  <si>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</si>
  <si>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</si>
  <si>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</si>
  <si>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</si>
  <si>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</si>
  <si>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</si>
  <si>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</si>
  <si>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</si>
  <si>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</si>
  <si>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</si>
  <si>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</si>
  <si>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</si>
  <si>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</si>
  <si>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</si>
  <si>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</si>
  <si>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</si>
  <si>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</si>
  <si>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</si>
  <si>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</si>
  <si>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</si>
  <si>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</si>
  <si>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</si>
  <si>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</si>
  <si>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</si>
  <si>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</si>
  <si>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</si>
  <si>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</si>
  <si>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</si>
  <si>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</si>
  <si>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</si>
  <si>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</si>
  <si>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</si>
  <si>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</si>
  <si>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</si>
  <si>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</si>
  <si>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</si>
  <si>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</si>
  <si>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</si>
  <si>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</si>
  <si>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</si>
  <si>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</si>
  <si>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</si>
  <si>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</si>
  <si>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</si>
  <si>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</si>
  <si>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</si>
  <si>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</si>
  <si>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</si>
  <si>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</si>
  <si>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</si>
  <si>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</si>
  <si>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</si>
  <si>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</si>
  <si>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</si>
  <si>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</si>
  <si>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</si>
  <si>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</si>
  <si>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</si>
  <si>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</si>
  <si>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</si>
  <si>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</si>
  <si>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</si>
  <si>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</si>
  <si>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</si>
  <si>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</si>
  <si>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</si>
  <si>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</si>
  <si>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</si>
  <si>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</si>
  <si>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</si>
  <si>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</si>
  <si>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</si>
  <si>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</si>
  <si>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</si>
  <si>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</si>
  <si>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</si>
  <si>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</si>
  <si>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</si>
  <si>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</si>
  <si>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</si>
  <si>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</si>
  <si>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</si>
  <si>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</si>
  <si>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</si>
  <si>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</si>
  <si>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</si>
  <si>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</si>
  <si>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</si>
  <si>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</si>
  <si>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</si>
  <si>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</si>
  <si>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</si>
  <si>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</si>
  <si>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</si>
  <si>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</si>
  <si>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</si>
  <si>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</si>
  <si>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</si>
  <si>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</si>
  <si>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</si>
  <si>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</si>
  <si>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</si>
  <si>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</si>
  <si>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</si>
  <si>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</si>
  <si>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</si>
  <si>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</si>
  <si>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</si>
  <si>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</si>
  <si>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</si>
  <si>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</si>
  <si>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</si>
  <si>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</si>
  <si>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</si>
  <si>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</si>
  <si>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</si>
  <si>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</si>
  <si>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</si>
  <si>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</si>
  <si>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</si>
  <si>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</si>
  <si>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</si>
  <si>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</si>
  <si>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</si>
  <si>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</si>
  <si>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</si>
  <si>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</si>
  <si>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</si>
  <si>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</si>
  <si>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</si>
  <si>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</si>
  <si>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</si>
  <si>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</si>
  <si>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</si>
  <si>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</si>
  <si>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</si>
  <si>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</si>
  <si>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</si>
  <si>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</si>
  <si>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</si>
  <si>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</si>
  <si>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</si>
  <si>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</si>
  <si>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</si>
  <si>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</si>
  <si>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</si>
  <si>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</si>
  <si>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</si>
  <si>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</si>
  <si>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</si>
  <si>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</si>
  <si>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</si>
  <si>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</si>
  <si>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</si>
  <si>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</si>
  <si>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</si>
  <si>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</si>
  <si>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</si>
  <si>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</si>
  <si>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</si>
  <si>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</si>
  <si>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</si>
  <si>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</si>
  <si>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</si>
  <si>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</si>
  <si>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</si>
  <si>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</si>
  <si>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</si>
  <si>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</si>
  <si>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</si>
  <si>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</si>
  <si>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</si>
  <si>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</si>
  <si>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</si>
  <si>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</si>
  <si>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</si>
  <si>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</si>
  <si>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</si>
  <si>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</si>
  <si>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</si>
  <si>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</si>
  <si>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</si>
  <si>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</si>
  <si>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</si>
  <si>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</si>
  <si>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</si>
  <si>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</si>
  <si>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</si>
  <si>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</si>
  <si>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</si>
  <si>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</si>
  <si>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</si>
  <si>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</si>
  <si>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</si>
  <si>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</si>
  <si>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</si>
  <si>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</si>
  <si>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</si>
  <si>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</si>
  <si>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</si>
  <si>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</si>
  <si>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</si>
  <si>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</si>
  <si>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</si>
  <si>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</si>
  <si>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</si>
  <si>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</si>
  <si>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</si>
  <si>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</si>
  <si>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</si>
  <si>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</si>
  <si>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</si>
  <si>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</si>
  <si>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</si>
  <si>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</si>
  <si>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</si>
  <si>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</si>
  <si>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</si>
  <si>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</si>
  <si>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</si>
  <si>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</si>
  <si>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</si>
  <si>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</si>
  <si>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</si>
  <si>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</si>
  <si>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</si>
  <si>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</si>
  <si>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</si>
  <si>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</si>
  <si>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</si>
  <si>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</si>
  <si>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</si>
  <si>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</si>
  <si>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</si>
  <si>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</si>
  <si>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</si>
  <si>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</si>
  <si>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</si>
  <si>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</si>
  <si>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</si>
  <si>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</si>
  <si>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</si>
  <si>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</si>
  <si>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</si>
  <si>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</si>
  <si>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</si>
  <si>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</si>
  <si>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</si>
  <si>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</si>
  <si>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</si>
  <si>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</si>
  <si>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</si>
  <si>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</si>
  <si>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</si>
  <si>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</si>
  <si>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</si>
  <si>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</si>
  <si>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</si>
  <si>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</si>
  <si>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</si>
  <si>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</si>
  <si>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</si>
  <si>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</si>
  <si>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</si>
  <si>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</si>
  <si>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</si>
  <si>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</si>
  <si>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</si>
  <si>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</si>
  <si>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</si>
  <si>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</si>
  <si>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</si>
  <si>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</si>
  <si>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</si>
  <si>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</si>
  <si>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</si>
  <si>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</si>
  <si>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</si>
  <si>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</si>
  <si>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</si>
  <si>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</si>
  <si>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</si>
  <si>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</si>
  <si>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</si>
  <si>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</si>
  <si>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</si>
  <si>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</si>
  <si>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</si>
  <si>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</si>
  <si>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</si>
  <si>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</si>
  <si>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</si>
  <si>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</si>
  <si>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</si>
  <si>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</si>
  <si>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</si>
  <si>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</si>
  <si>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</si>
  <si>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</si>
  <si>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</si>
  <si>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</si>
  <si>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</si>
  <si>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</si>
  <si>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</si>
  <si>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</si>
  <si>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</si>
  <si>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</si>
  <si>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</si>
  <si>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</si>
  <si>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</si>
  <si>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</si>
  <si>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</si>
  <si>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</si>
  <si>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</si>
  <si>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</si>
  <si>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</si>
  <si>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</si>
  <si>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</si>
  <si>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</si>
  <si>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</si>
  <si>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</si>
  <si>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</si>
  <si>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</si>
  <si>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</si>
  <si>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</si>
  <si>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</si>
  <si>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</si>
  <si>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</si>
  <si>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</si>
  <si>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</si>
  <si>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</si>
  <si>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</si>
  <si>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</si>
  <si>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</si>
  <si>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</si>
  <si>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</si>
  <si>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</si>
  <si>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</si>
  <si>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</si>
  <si>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</si>
  <si>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</si>
  <si>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</si>
  <si>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</si>
  <si>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</si>
  <si>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</si>
  <si>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</si>
  <si>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</si>
  <si>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</si>
  <si>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</si>
  <si>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</si>
  <si>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</si>
  <si>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</si>
  <si>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</si>
  <si>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</si>
  <si>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</si>
  <si>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</si>
  <si>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</si>
  <si>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</si>
  <si>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</si>
  <si>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</si>
  <si>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</si>
  <si>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</si>
  <si>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</si>
  <si>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</si>
  <si>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</si>
  <si>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</si>
  <si>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</si>
  <si>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</si>
  <si>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</si>
  <si>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</si>
  <si>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</si>
  <si>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</si>
  <si>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</si>
  <si>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</si>
  <si>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</si>
  <si>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</si>
  <si>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</si>
  <si>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</si>
  <si>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</si>
  <si>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</si>
  <si>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</si>
  <si>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</si>
  <si>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</si>
  <si>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</si>
  <si>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</si>
  <si>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</si>
  <si>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</si>
  <si>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</si>
  <si>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</si>
  <si>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</si>
  <si>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</si>
  <si>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</si>
  <si>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</si>
  <si>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</si>
  <si>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</si>
  <si>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</si>
  <si>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</si>
  <si>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</si>
  <si>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</si>
  <si>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</si>
  <si>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</si>
  <si>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</si>
  <si>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</si>
  <si>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</si>
  <si>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</si>
  <si>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</si>
  <si>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</si>
  <si>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</si>
  <si>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</si>
  <si>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</si>
  <si>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</si>
  <si>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</si>
  <si>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</si>
  <si>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</si>
  <si>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</si>
  <si>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</si>
  <si>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</si>
  <si>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</si>
  <si>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</si>
  <si>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</si>
  <si>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</si>
  <si>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</si>
  <si>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</si>
  <si>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</si>
  <si>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</si>
  <si>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</si>
  <si>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</si>
  <si>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</si>
  <si>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</si>
  <si>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</si>
  <si>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</si>
  <si>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</si>
  <si>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</si>
  <si>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</si>
  <si>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</si>
  <si>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</si>
  <si>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</si>
  <si>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</si>
  <si>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</si>
  <si>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</si>
  <si>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</si>
  <si>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</si>
  <si>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</si>
  <si>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</si>
  <si>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</si>
  <si>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</si>
  <si>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</si>
  <si>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</si>
  <si>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</si>
  <si>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</si>
  <si>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</si>
  <si>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</si>
  <si>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</si>
  <si>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</si>
  <si>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</si>
  <si>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</si>
  <si>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</si>
  <si>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</si>
  <si>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</si>
  <si>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</si>
  <si>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</si>
  <si>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</si>
  <si>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</si>
  <si>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</si>
  <si>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</si>
  <si>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</si>
  <si>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</si>
  <si>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</si>
  <si>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</si>
  <si>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</si>
  <si>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</si>
  <si>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</si>
  <si>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</si>
  <si>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</si>
  <si>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</si>
  <si>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</si>
  <si>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</si>
  <si>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</si>
  <si>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</si>
  <si>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</si>
  <si>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</si>
  <si>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</si>
  <si>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</si>
  <si>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</si>
  <si>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</si>
  <si>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</si>
  <si>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</si>
  <si>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</si>
  <si>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</si>
  <si>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</si>
  <si>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</si>
  <si>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</si>
  <si>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</si>
  <si>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</si>
  <si>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</si>
  <si>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</si>
  <si>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</si>
  <si>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</si>
  <si>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</si>
  <si>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</si>
  <si>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</si>
  <si>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</si>
  <si>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</si>
  <si>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</si>
  <si>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</si>
  <si>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</si>
  <si>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</si>
  <si>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</si>
  <si>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</si>
  <si>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</si>
  <si>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</si>
  <si>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</si>
  <si>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</si>
  <si>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</si>
  <si>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</si>
  <si>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</si>
  <si>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</si>
  <si>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</si>
  <si>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</si>
  <si>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</si>
  <si>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</si>
  <si>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</si>
  <si>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</si>
  <si>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</si>
  <si>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</si>
  <si>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</si>
  <si>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</si>
  <si>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</si>
  <si>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</si>
  <si>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</si>
  <si>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</si>
  <si>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</si>
  <si>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</si>
  <si>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</si>
  <si>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</si>
  <si>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</si>
  <si>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</si>
  <si>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</si>
  <si>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</si>
  <si>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</si>
  <si>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</si>
  <si>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</si>
  <si>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</si>
  <si>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</si>
  <si>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</si>
  <si>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</si>
  <si>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</si>
  <si>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</si>
  <si>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</si>
  <si>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</si>
  <si>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</si>
  <si>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</si>
  <si>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</si>
  <si>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</si>
  <si>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</si>
  <si>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</si>
  <si>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</si>
  <si>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</si>
  <si>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</si>
  <si>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</si>
  <si>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</si>
  <si>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</si>
  <si>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</si>
  <si>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</si>
  <si>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</si>
  <si>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</si>
  <si>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</si>
  <si>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</si>
  <si>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</si>
  <si>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</si>
  <si>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</si>
  <si>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</si>
  <si>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</si>
  <si>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</si>
  <si>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</si>
  <si>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</si>
  <si>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</si>
  <si>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</si>
  <si>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</si>
  <si>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</si>
  <si>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</si>
  <si>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</si>
  <si>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</si>
  <si>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</si>
  <si>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</si>
  <si>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</si>
  <si>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</si>
  <si>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</si>
  <si>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</si>
  <si>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</si>
  <si>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</si>
  <si>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</si>
  <si>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</si>
  <si>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</si>
  <si>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</si>
  <si>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</si>
  <si>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</si>
  <si>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</si>
  <si>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</si>
  <si>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</si>
  <si>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</si>
  <si>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</si>
  <si>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</si>
  <si>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</si>
  <si>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</si>
  <si>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</si>
  <si>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</si>
  <si>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</si>
  <si>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</si>
  <si>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</si>
  <si>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</si>
  <si>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</si>
  <si>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</si>
  <si>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</si>
  <si>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</si>
  <si>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</si>
  <si>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</si>
  <si>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</si>
  <si>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</si>
  <si>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</si>
  <si>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</si>
  <si>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</si>
  <si>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</si>
  <si>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</si>
  <si>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</si>
  <si>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</si>
  <si>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</si>
  <si>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</si>
  <si>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</si>
  <si>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</si>
  <si>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</si>
  <si>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</si>
  <si>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</si>
  <si>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</si>
  <si>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</si>
  <si>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</si>
  <si>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</si>
  <si>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</si>
  <si>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</si>
  <si>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</si>
  <si>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</si>
  <si>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</si>
  <si>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</si>
  <si>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</si>
  <si>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</si>
  <si>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</si>
  <si>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</si>
  <si>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</si>
  <si>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</si>
  <si>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</si>
  <si>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</si>
  <si>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</si>
  <si>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</si>
  <si>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</si>
  <si>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</si>
  <si>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</si>
  <si>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</si>
  <si>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</si>
  <si>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</si>
  <si>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</si>
  <si>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</si>
  <si>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</si>
  <si>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</si>
  <si>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</si>
  <si>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</si>
  <si>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</si>
  <si>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</si>
  <si>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</si>
  <si>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</si>
  <si>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</si>
  <si>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</si>
  <si>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</si>
  <si>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</si>
  <si>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</si>
  <si>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</si>
  <si>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</si>
  <si>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</si>
  <si>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</si>
  <si>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</si>
  <si>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</si>
  <si>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</si>
  <si>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</si>
  <si>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</si>
  <si>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</si>
  <si>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</si>
  <si>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</si>
  <si>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</si>
  <si>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</si>
  <si>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</si>
  <si>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</si>
  <si>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</si>
  <si>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</si>
  <si>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</si>
  <si>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</si>
  <si>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</si>
  <si>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</si>
  <si>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</si>
  <si>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</si>
  <si>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</si>
  <si>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</si>
  <si>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</si>
  <si>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</si>
  <si>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</si>
  <si>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</si>
  <si>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</si>
  <si>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</si>
  <si>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</si>
  <si>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</si>
  <si>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</si>
  <si>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</si>
  <si>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</si>
  <si>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</si>
  <si>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</si>
  <si>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</si>
  <si>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</si>
  <si>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</si>
  <si>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</si>
  <si>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</si>
  <si>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</si>
  <si>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</si>
  <si>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</si>
  <si>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</si>
  <si>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</si>
  <si>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</si>
  <si>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</si>
  <si>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</si>
  <si>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</si>
  <si>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</si>
  <si>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</si>
  <si>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</si>
  <si>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</si>
  <si>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</si>
  <si>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</si>
  <si>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</si>
  <si>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</si>
  <si>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</si>
  <si>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</si>
  <si>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</si>
  <si>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</si>
  <si>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</si>
  <si>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</si>
  <si>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</si>
  <si>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</si>
  <si>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</si>
  <si>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</si>
  <si>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</si>
  <si>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</si>
  <si>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</si>
  <si>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</si>
  <si>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</si>
  <si>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</si>
  <si>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</si>
  <si>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</si>
  <si>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</si>
  <si>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</si>
  <si>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</si>
  <si>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</si>
  <si>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</si>
  <si>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</si>
  <si>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</si>
  <si>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</si>
  <si>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</si>
  <si>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</si>
  <si>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</si>
  <si>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</si>
  <si>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</si>
  <si>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</si>
  <si>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</si>
  <si>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</si>
  <si>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</si>
  <si>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</si>
  <si>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</si>
  <si>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</si>
  <si>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</si>
  <si>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</si>
  <si>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</si>
  <si>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</si>
  <si>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</si>
  <si>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</si>
  <si>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</si>
  <si>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</si>
  <si>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</si>
  <si>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</si>
  <si>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</si>
  <si>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</si>
  <si>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</si>
  <si>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</si>
  <si>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</si>
  <si>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</si>
  <si>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</si>
  <si>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</si>
  <si>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</si>
  <si>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</si>
  <si>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</si>
  <si>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</si>
  <si>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</si>
  <si>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</si>
  <si>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</si>
  <si>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</si>
  <si>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</si>
  <si>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</si>
  <si>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</si>
  <si>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</si>
  <si>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</si>
  <si>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</si>
  <si>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</si>
  <si>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</si>
  <si>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</si>
  <si>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</si>
  <si>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</si>
  <si>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</si>
  <si>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</si>
  <si>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</si>
  <si>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</si>
  <si>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</si>
  <si>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</si>
  <si>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</si>
  <si>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</si>
  <si>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</si>
  <si>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</si>
  <si>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</si>
  <si>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</si>
  <si>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</si>
  <si>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</si>
  <si>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</si>
  <si>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</si>
  <si>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</si>
  <si>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</si>
  <si>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</si>
  <si>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</si>
  <si>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</si>
  <si>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</si>
  <si>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</si>
  <si>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</si>
  <si>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</si>
  <si>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</si>
  <si>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</si>
  <si>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</si>
  <si>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</si>
  <si>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</si>
  <si>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</si>
  <si>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</si>
  <si>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</si>
  <si>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</si>
  <si>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</si>
  <si>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</si>
  <si>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</si>
  <si>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</si>
  <si>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</si>
  <si>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</si>
  <si>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</si>
  <si>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</si>
  <si>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</si>
  <si>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</si>
  <si>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</si>
  <si>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</si>
  <si>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</si>
  <si>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</si>
  <si>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</si>
  <si>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</si>
  <si>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</si>
  <si>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</si>
  <si>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</si>
  <si>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</si>
  <si>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</si>
  <si>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</si>
  <si>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</si>
  <si>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</si>
  <si>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</si>
  <si>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</si>
  <si>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</si>
  <si>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</si>
  <si>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</si>
  <si>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</si>
  <si>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</si>
  <si>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</si>
  <si>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</si>
  <si>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</si>
  <si>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</si>
  <si>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</si>
  <si>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</si>
  <si>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</si>
  <si>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</si>
  <si>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</si>
  <si>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</si>
  <si>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</si>
  <si>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</si>
  <si>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</si>
  <si>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</si>
  <si>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</si>
  <si>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</si>
  <si>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</si>
  <si>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</si>
  <si>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</si>
  <si>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</si>
  <si>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</si>
  <si>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</si>
  <si>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</si>
  <si>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</si>
  <si>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</si>
  <si>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</si>
  <si>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</si>
  <si>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</si>
  <si>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</si>
  <si>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</si>
  <si>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</si>
  <si>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</si>
  <si>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</si>
  <si>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</si>
  <si>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</si>
  <si>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</si>
  <si>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</si>
  <si>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</si>
  <si>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</si>
  <si>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</si>
  <si>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</si>
  <si>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</si>
  <si>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</si>
  <si>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</si>
  <si>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</si>
  <si>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</si>
  <si>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</si>
  <si>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</si>
  <si>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</si>
  <si>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</si>
  <si>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</si>
  <si>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</si>
  <si>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</si>
  <si>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</si>
  <si>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</si>
  <si>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</si>
  <si>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</si>
  <si>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</si>
  <si>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</si>
  <si>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</si>
  <si>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</si>
  <si>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</si>
  <si>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</si>
  <si>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</si>
  <si>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</si>
  <si>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</si>
  <si>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</si>
  <si>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</si>
  <si>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</si>
  <si>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</si>
  <si>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</si>
  <si>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</si>
  <si>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</si>
  <si>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</si>
  <si>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</si>
  <si>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</si>
  <si>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</si>
  <si>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</si>
  <si>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</si>
  <si>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</si>
  <si>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</si>
  <si>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</si>
  <si>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</si>
  <si>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</si>
  <si>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</si>
  <si>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</si>
  <si>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</si>
  <si>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</si>
  <si>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</si>
  <si>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</si>
  <si>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</si>
  <si>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</si>
  <si>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</si>
  <si>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</si>
  <si>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</si>
  <si>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</si>
  <si>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</si>
  <si>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</si>
  <si>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</si>
  <si>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</si>
  <si>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</si>
  <si>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</si>
  <si>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</si>
  <si>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</si>
  <si>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</si>
  <si>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</si>
  <si>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</si>
  <si>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</si>
  <si>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</si>
  <si>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</si>
  <si>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</si>
  <si>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</si>
  <si>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</si>
  <si>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</si>
  <si>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</si>
  <si>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</si>
  <si>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</si>
  <si>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</si>
  <si>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</si>
  <si>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</si>
  <si>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</si>
  <si>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</si>
  <si>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</si>
  <si>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</si>
  <si>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</si>
  <si>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</si>
  <si>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</si>
  <si>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</si>
  <si>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</si>
  <si>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</si>
  <si>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</si>
  <si>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</si>
  <si>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</si>
  <si>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</si>
  <si>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</si>
  <si>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</si>
  <si>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</si>
  <si>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</si>
  <si>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</si>
  <si>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</si>
  <si>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</si>
  <si>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</si>
  <si>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</si>
  <si>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</si>
  <si>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</si>
  <si>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</si>
  <si>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</si>
  <si>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</si>
  <si>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</si>
  <si>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</si>
  <si>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</si>
  <si>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</si>
  <si>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</si>
  <si>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</si>
  <si>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</si>
  <si>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</si>
  <si>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</si>
  <si>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</si>
  <si>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</si>
  <si>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</si>
  <si>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</si>
  <si>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</si>
  <si>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</si>
  <si>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</si>
  <si>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</si>
  <si>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</si>
  <si>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</si>
  <si>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</si>
  <si>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</si>
  <si>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</si>
  <si>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</si>
  <si>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</si>
  <si>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</si>
  <si>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</si>
  <si>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</si>
  <si>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</si>
  <si>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</si>
  <si>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</si>
  <si>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</si>
  <si>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</si>
  <si>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</si>
  <si>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</si>
  <si>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</si>
  <si>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</si>
  <si>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</si>
  <si>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</si>
  <si>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</si>
  <si>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</si>
  <si>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</si>
  <si>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</si>
  <si>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</si>
  <si>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</si>
  <si>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</si>
  <si>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</si>
  <si>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</si>
  <si>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</si>
  <si>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</si>
  <si>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</si>
  <si>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</si>
  <si>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</si>
  <si>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</si>
  <si>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</si>
  <si>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</si>
  <si>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</si>
  <si>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</si>
  <si>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</si>
  <si>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</si>
  <si>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</si>
  <si>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</si>
  <si>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</si>
  <si>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</si>
  <si>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</si>
  <si>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</si>
  <si>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</si>
  <si>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</si>
  <si>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</si>
  <si>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</si>
  <si>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</si>
  <si>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</si>
  <si>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</si>
  <si>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</si>
  <si>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</si>
  <si>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</si>
  <si>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</si>
  <si>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</si>
  <si>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</si>
  <si>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</si>
  <si>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</si>
  <si>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</si>
  <si>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</si>
  <si>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</si>
  <si>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</si>
  <si>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</si>
  <si>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</si>
  <si>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</si>
  <si>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</si>
  <si>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</si>
  <si>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</si>
  <si>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</si>
  <si>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</si>
  <si>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</si>
  <si>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</si>
  <si>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</si>
  <si>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</si>
  <si>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</si>
  <si>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</si>
  <si>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</si>
  <si>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</si>
  <si>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</si>
  <si>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</si>
  <si>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</si>
  <si>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</si>
  <si>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</si>
  <si>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</si>
  <si>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</si>
  <si>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</si>
  <si>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</si>
  <si>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</si>
  <si>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</si>
  <si>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</si>
  <si>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</si>
  <si>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</si>
  <si>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</si>
  <si>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</si>
  <si>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</si>
  <si>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</si>
  <si>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</si>
  <si>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</si>
  <si>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</si>
  <si>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</si>
  <si>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</si>
  <si>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</si>
  <si>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</si>
  <si>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</si>
  <si>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</si>
  <si>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</si>
  <si>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</si>
  <si>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</si>
  <si>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</si>
  <si>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</si>
  <si>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</si>
  <si>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</si>
  <si>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</si>
  <si>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</si>
  <si>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</si>
  <si>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</si>
  <si>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</si>
  <si>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</si>
  <si>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</si>
  <si>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</si>
  <si>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</si>
  <si>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</si>
  <si>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</si>
  <si>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</si>
  <si>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</si>
  <si>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</si>
  <si>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</si>
  <si>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</si>
  <si>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</si>
  <si>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</si>
  <si>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</si>
  <si>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</si>
  <si>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</si>
  <si>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</si>
  <si>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</si>
  <si>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</si>
  <si>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</si>
  <si>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</si>
  <si>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</si>
  <si>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</si>
  <si>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</si>
  <si>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</si>
  <si>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</si>
  <si>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</si>
  <si>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</si>
  <si>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</si>
  <si>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</si>
  <si>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</si>
  <si>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</si>
  <si>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</si>
  <si>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</si>
  <si>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</si>
  <si>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</si>
  <si>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</si>
  <si>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</si>
  <si>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</si>
  <si>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</si>
  <si>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</si>
  <si>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</si>
  <si>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</si>
  <si>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</si>
  <si>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</si>
  <si>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</si>
  <si>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</si>
  <si>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</si>
  <si>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</si>
  <si>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</si>
  <si>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</si>
  <si>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</si>
  <si>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</si>
  <si>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</si>
  <si>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</si>
  <si>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</si>
  <si>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</si>
  <si>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</si>
  <si>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</si>
  <si>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</si>
  <si>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</si>
  <si>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</si>
  <si>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</si>
  <si>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</si>
  <si>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</si>
  <si>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</si>
  <si>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</si>
  <si>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</si>
  <si>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</si>
  <si>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</si>
  <si>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</si>
  <si>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</si>
  <si>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</si>
  <si>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</si>
  <si>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</si>
  <si>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</si>
  <si>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</si>
  <si>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</si>
  <si>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</si>
  <si>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</si>
  <si>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</si>
  <si>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</si>
  <si>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</si>
  <si>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</si>
  <si>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</si>
  <si>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</si>
  <si>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</si>
  <si>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</si>
  <si>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</si>
  <si>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</si>
  <si>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</si>
  <si>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</si>
  <si>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</si>
  <si>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</si>
  <si>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</si>
  <si>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</si>
  <si>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</si>
  <si>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</si>
  <si>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</si>
  <si>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</si>
  <si>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</si>
  <si>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</si>
  <si>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</si>
  <si>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</si>
  <si>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</si>
  <si>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</si>
  <si>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</si>
  <si>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</si>
  <si>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</si>
  <si>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</si>
  <si>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</si>
  <si>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</si>
  <si>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</si>
  <si>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</si>
  <si>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</si>
  <si>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</si>
  <si>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</si>
  <si>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</si>
  <si>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</si>
  <si>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</si>
  <si>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</si>
  <si>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</si>
  <si>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</si>
  <si>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</si>
  <si>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</si>
  <si>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</si>
  <si>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</si>
  <si>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</si>
  <si>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</si>
  <si>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</si>
  <si>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</si>
  <si>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</si>
  <si>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</si>
  <si>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</si>
  <si>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</si>
  <si>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</si>
  <si>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</si>
  <si>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</si>
  <si>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</si>
  <si>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</si>
  <si>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</si>
  <si>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</si>
  <si>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</si>
  <si>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</si>
  <si>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</si>
  <si>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</si>
  <si>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</si>
  <si>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</si>
  <si>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</si>
  <si>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</si>
  <si>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</si>
  <si>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</si>
  <si>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</si>
  <si>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</si>
  <si>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</si>
  <si>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</si>
  <si>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</si>
  <si>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</si>
  <si>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</si>
  <si>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</si>
  <si>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</si>
  <si>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</si>
  <si>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</si>
  <si>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</si>
  <si>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</si>
  <si>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</si>
  <si>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</si>
  <si>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</si>
  <si>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</si>
  <si>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</si>
  <si>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</si>
  <si>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</si>
  <si>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</si>
  <si>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</si>
  <si>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</si>
  <si>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</si>
  <si>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</si>
  <si>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</si>
  <si>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</si>
  <si>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</si>
  <si>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</si>
  <si>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</si>
  <si>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</si>
  <si>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</si>
  <si>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</si>
  <si>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</si>
  <si>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</si>
  <si>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</si>
  <si>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</si>
  <si>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</si>
  <si>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</si>
  <si>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</si>
  <si>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</si>
  <si>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</si>
  <si>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</si>
  <si>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</si>
  <si>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</si>
  <si>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</si>
  <si>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</si>
  <si>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</si>
  <si>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</si>
  <si>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</si>
  <si>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</si>
  <si>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</si>
  <si>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</si>
  <si>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</si>
  <si>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</si>
  <si>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</si>
  <si>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</si>
  <si>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</si>
  <si>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</si>
  <si>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</si>
  <si>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</si>
  <si>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</si>
  <si>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</si>
  <si>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</si>
  <si>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</si>
  <si>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</si>
  <si>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</si>
  <si>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</si>
  <si>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</si>
  <si>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</si>
  <si>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</si>
  <si>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</si>
  <si>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</si>
  <si>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</si>
  <si>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</si>
  <si>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</si>
  <si>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</si>
  <si>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</si>
  <si>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</si>
  <si>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</si>
  <si>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</si>
  <si>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</si>
  <si>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</si>
  <si>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</si>
  <si>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</si>
  <si>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</si>
  <si>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</si>
  <si>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</si>
  <si>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</si>
  <si>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</si>
  <si>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</si>
  <si>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</si>
  <si>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</si>
  <si>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</si>
  <si>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</si>
  <si>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</si>
  <si>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</si>
  <si>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</si>
  <si>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</si>
  <si>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</si>
  <si>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</si>
  <si>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</si>
  <si>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</si>
  <si>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</si>
  <si>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</si>
  <si>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</si>
  <si>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</si>
  <si>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</si>
  <si>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</si>
  <si>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</si>
  <si>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</si>
  <si>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</si>
  <si>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</si>
  <si>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</si>
  <si>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</si>
  <si>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</si>
  <si>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</si>
  <si>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</si>
  <si>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</si>
  <si>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</si>
  <si>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</si>
  <si>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</si>
  <si>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</si>
  <si>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</si>
  <si>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</si>
  <si>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</si>
  <si>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</si>
  <si>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</si>
  <si>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</si>
  <si>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</si>
  <si>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</si>
  <si>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</si>
  <si>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</si>
  <si>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</si>
  <si>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</si>
  <si>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</si>
  <si>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</si>
  <si>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</si>
  <si>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</si>
  <si>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</si>
  <si>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</si>
  <si>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</si>
  <si>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</si>
  <si>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</si>
  <si>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</si>
  <si>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</si>
  <si>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</si>
  <si>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</si>
  <si>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</si>
  <si>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</si>
  <si>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</si>
  <si>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</si>
  <si>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</si>
  <si>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</si>
  <si>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</si>
  <si>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</si>
  <si>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</si>
  <si>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</si>
  <si>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</si>
  <si>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</si>
  <si>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</si>
  <si>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</si>
  <si>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</si>
  <si>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</si>
  <si>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</si>
  <si>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</si>
  <si>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</si>
  <si>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</si>
  <si>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</si>
  <si>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</si>
  <si>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</si>
  <si>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</si>
  <si>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</si>
  <si>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</si>
  <si>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</si>
  <si>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</si>
  <si>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</si>
  <si>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</si>
  <si>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</si>
  <si>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</si>
  <si>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</si>
  <si>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</si>
  <si>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</si>
  <si>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</si>
  <si>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</si>
  <si>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</si>
  <si>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</si>
  <si>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</si>
  <si>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</si>
  <si>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</si>
  <si>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</si>
  <si>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</si>
  <si>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</si>
  <si>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</si>
  <si>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</si>
  <si>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</si>
  <si>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</si>
  <si>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</si>
  <si>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</si>
  <si>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</si>
  <si>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</si>
  <si>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</si>
  <si>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</si>
  <si>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</si>
  <si>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</si>
  <si>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</si>
  <si>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</si>
  <si>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</si>
  <si>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</si>
  <si>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</si>
  <si>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</si>
  <si>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</si>
  <si>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</si>
  <si>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</si>
  <si>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</si>
  <si>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</si>
  <si>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</si>
  <si>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</si>
  <si>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</si>
  <si>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</si>
  <si>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</si>
  <si>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</si>
  <si>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</si>
  <si>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</si>
  <si>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</si>
  <si>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</si>
  <si>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</si>
  <si>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</si>
  <si>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</si>
  <si>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</si>
  <si>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</si>
  <si>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</si>
  <si>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</si>
  <si>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</si>
  <si>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</si>
  <si>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</si>
  <si>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</si>
  <si>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</si>
  <si>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</si>
  <si>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</si>
  <si>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</si>
  <si>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</si>
  <si>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</si>
  <si>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</si>
  <si>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</si>
  <si>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</si>
  <si>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</si>
  <si>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</si>
  <si>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</si>
  <si>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</si>
  <si>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</si>
  <si>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</si>
  <si>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</si>
  <si>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</si>
  <si>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</si>
  <si>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</si>
  <si>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</si>
  <si>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</si>
  <si>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</si>
  <si>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</si>
  <si>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</si>
  <si>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</si>
  <si>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</si>
  <si>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</si>
  <si>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</si>
  <si>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</si>
  <si>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</si>
  <si>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</si>
  <si>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</si>
  <si>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</si>
  <si>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</si>
  <si>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</si>
  <si>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</si>
  <si>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</si>
  <si>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</si>
  <si>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</si>
  <si>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</si>
  <si>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</si>
  <si>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</si>
  <si>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</si>
  <si>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</si>
  <si>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</si>
  <si>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</si>
  <si>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</si>
  <si>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</si>
  <si>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</si>
  <si>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</si>
  <si>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</si>
  <si>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</si>
  <si>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</si>
  <si>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</si>
  <si>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</si>
  <si>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</si>
  <si>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</si>
  <si>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</si>
  <si>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</si>
  <si>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</si>
  <si>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</si>
  <si>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</si>
  <si>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</si>
  <si>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</si>
  <si>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</si>
  <si>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</si>
  <si>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</si>
  <si>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</si>
  <si>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</si>
  <si>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</si>
  <si>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</si>
  <si>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</si>
  <si>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</si>
  <si>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</si>
  <si>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</si>
  <si>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</si>
  <si>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</si>
  <si>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</si>
  <si>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</si>
  <si>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</si>
  <si>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</si>
  <si>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</si>
  <si>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</si>
  <si>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</si>
  <si>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</si>
  <si>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</si>
  <si>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</si>
  <si>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</si>
  <si>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</si>
  <si>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</si>
  <si>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</si>
  <si>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</si>
  <si>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</si>
  <si>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</si>
  <si>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</si>
  <si>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</si>
  <si>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</si>
  <si>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</si>
  <si>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</si>
  <si>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</si>
  <si>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</si>
  <si>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</si>
  <si>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</si>
  <si>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</si>
  <si>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</si>
  <si>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</si>
  <si>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</si>
  <si>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</si>
  <si>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</si>
  <si>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</si>
  <si>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</si>
  <si>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</si>
  <si>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</si>
  <si>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</si>
  <si>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</si>
  <si>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</si>
  <si>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</si>
  <si>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</si>
  <si>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</si>
  <si>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</si>
  <si>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</si>
  <si>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</si>
  <si>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</si>
  <si>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</si>
  <si>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</si>
  <si>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</si>
  <si>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</si>
  <si>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</si>
  <si>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</si>
  <si>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</si>
  <si>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</si>
  <si>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</si>
  <si>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</si>
  <si>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</si>
  <si>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</si>
  <si>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</si>
  <si>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</si>
  <si>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</si>
  <si>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</si>
  <si>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</si>
  <si>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</si>
  <si>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</si>
  <si>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</si>
  <si>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</si>
  <si>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</si>
  <si>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</si>
  <si>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</si>
  <si>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</si>
  <si>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</si>
  <si>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</si>
  <si>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</si>
  <si>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</si>
  <si>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</si>
  <si>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</si>
  <si>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</si>
  <si>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</si>
  <si>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</si>
  <si>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</si>
  <si>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</si>
  <si>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</si>
  <si>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</si>
  <si>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</si>
  <si>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</si>
  <si>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</si>
  <si>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</si>
  <si>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</si>
  <si>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</si>
  <si>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</si>
  <si>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</si>
  <si>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</si>
  <si>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</si>
  <si>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</si>
  <si>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</si>
  <si>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</si>
  <si>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</si>
  <si>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</si>
  <si>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</si>
  <si>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</si>
  <si>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</si>
  <si>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</si>
  <si>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</si>
  <si>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</si>
  <si>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</si>
  <si>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</si>
  <si>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</si>
  <si>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</si>
  <si>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</si>
  <si>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</si>
  <si>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</si>
  <si>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</si>
  <si>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</si>
  <si>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</si>
  <si>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</si>
  <si>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</si>
  <si>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</si>
  <si>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</si>
  <si>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</si>
  <si>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</si>
  <si>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</si>
  <si>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</si>
  <si>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</si>
  <si>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</si>
  <si>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</si>
  <si>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</si>
  <si>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</si>
  <si>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</si>
  <si>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</si>
  <si>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</si>
  <si>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</si>
  <si>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</si>
  <si>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</si>
  <si>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</si>
  <si>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</si>
  <si>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</si>
  <si>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</si>
  <si>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</si>
  <si>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</si>
  <si>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</si>
  <si>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</si>
  <si>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</si>
  <si>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</si>
  <si>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</si>
  <si>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</si>
  <si>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</si>
  <si>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</si>
  <si>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</si>
  <si>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</si>
  <si>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</si>
  <si>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</si>
  <si>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</si>
  <si>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</si>
  <si>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</si>
  <si>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</si>
  <si>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</si>
  <si>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</si>
  <si>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</si>
  <si>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</si>
  <si>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</si>
  <si>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</si>
  <si>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</si>
  <si>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</si>
  <si>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</si>
  <si>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</si>
  <si>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</si>
  <si>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</si>
  <si>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</si>
  <si>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</si>
  <si>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</si>
  <si>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</si>
  <si>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</si>
  <si>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</si>
  <si>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</si>
  <si>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</si>
  <si>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</si>
  <si>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</si>
  <si>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</si>
  <si>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</si>
  <si>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</si>
  <si>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</si>
  <si>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</si>
  <si>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</si>
  <si>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</si>
  <si>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</si>
  <si>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</si>
  <si>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</si>
  <si>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</si>
  <si>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</si>
  <si>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</si>
  <si>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</si>
  <si>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</si>
  <si>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</si>
  <si>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</si>
  <si>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</si>
  <si>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</si>
  <si>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</si>
  <si>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</si>
  <si>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</si>
  <si>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</si>
  <si>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</si>
  <si>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</si>
  <si>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</si>
  <si>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</si>
  <si>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</si>
  <si>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</si>
  <si>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</si>
  <si>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</si>
  <si>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</si>
  <si>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</si>
  <si>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</si>
  <si>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</si>
  <si>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</si>
  <si>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</si>
  <si>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</si>
  <si>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</si>
  <si>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</si>
  <si>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</si>
  <si>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</si>
  <si>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</si>
  <si>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</si>
  <si>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</si>
  <si>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</si>
  <si>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</si>
  <si>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</si>
  <si>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</si>
  <si>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</si>
  <si>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</si>
  <si>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</si>
  <si>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</si>
  <si>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</si>
  <si>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</si>
  <si>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</si>
  <si>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</si>
  <si>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</si>
  <si>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</si>
  <si>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</si>
  <si>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</si>
  <si>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</si>
  <si>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</si>
  <si>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</si>
  <si>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</si>
  <si>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</si>
  <si>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</si>
  <si>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</si>
  <si>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</si>
  <si>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</si>
  <si>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</si>
  <si>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</si>
  <si>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</si>
  <si>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</si>
  <si>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</si>
  <si>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</si>
  <si>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</si>
  <si>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</si>
  <si>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</si>
  <si>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</si>
  <si>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</si>
  <si>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</si>
  <si>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</si>
  <si>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</si>
  <si>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</si>
  <si>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</si>
  <si>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</si>
  <si>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</si>
  <si>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</si>
  <si>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</si>
  <si>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</si>
  <si>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</si>
  <si>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</si>
  <si>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</si>
  <si>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</si>
  <si>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</si>
  <si>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</si>
  <si>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</si>
  <si>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</si>
  <si>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</si>
  <si>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</si>
  <si>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</si>
  <si>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</si>
  <si>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</si>
  <si>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</si>
  <si>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</si>
  <si>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</si>
  <si>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</si>
  <si>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</si>
  <si>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</si>
  <si>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</si>
  <si>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</si>
  <si>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</si>
  <si>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</si>
  <si>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</si>
  <si>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</si>
  <si>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</si>
  <si>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</si>
  <si>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</si>
  <si>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</si>
  <si>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</si>
  <si>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</si>
  <si>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</si>
  <si>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</si>
  <si>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</si>
  <si>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</si>
  <si>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</si>
  <si>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</si>
  <si>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</si>
  <si>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</si>
  <si>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</si>
  <si>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</si>
  <si>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</si>
  <si>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</si>
  <si>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</si>
  <si>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</si>
  <si>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</si>
  <si>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</si>
  <si>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</si>
  <si>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</si>
  <si>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</si>
  <si>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</si>
  <si>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</si>
  <si>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</si>
  <si>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</si>
  <si>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</si>
  <si>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</si>
  <si>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</si>
  <si>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</si>
  <si>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</si>
  <si>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</si>
  <si>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</si>
  <si>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</si>
  <si>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</si>
  <si>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</si>
  <si>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</si>
  <si>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</si>
  <si>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</si>
  <si>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</si>
  <si>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</si>
  <si>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</si>
  <si>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</si>
  <si>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</si>
  <si>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</si>
  <si>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</si>
  <si>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</si>
  <si>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</si>
  <si>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</si>
  <si>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</si>
  <si>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</si>
  <si>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</si>
  <si>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</si>
  <si>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</si>
  <si>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</si>
  <si>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</si>
  <si>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</si>
  <si>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</si>
  <si>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</si>
  <si>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</si>
  <si>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</si>
  <si>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</si>
  <si>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</si>
  <si>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</si>
  <si>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</si>
  <si>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</si>
  <si>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</si>
  <si>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</si>
  <si>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</si>
  <si>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</si>
  <si>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</si>
  <si>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</si>
  <si>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</si>
  <si>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</si>
  <si>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</si>
  <si>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</si>
  <si>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</si>
  <si>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</si>
  <si>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</si>
  <si>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</si>
  <si>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</si>
  <si>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</si>
  <si>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</si>
  <si>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</si>
  <si>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</si>
  <si>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</si>
  <si>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</si>
  <si>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</si>
  <si>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</si>
  <si>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</si>
  <si>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</si>
  <si>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</si>
  <si>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</si>
  <si>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</si>
  <si>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</si>
  <si>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</si>
  <si>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</si>
  <si>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</si>
  <si>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</si>
  <si>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</si>
  <si>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</si>
  <si>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</si>
  <si>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</si>
  <si>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</si>
  <si>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</si>
  <si>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</si>
  <si>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</si>
  <si>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</si>
  <si>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</si>
  <si>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</si>
  <si>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</si>
  <si>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</si>
  <si>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</si>
  <si>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</si>
  <si>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</si>
  <si>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</si>
  <si>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</si>
  <si>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</si>
  <si>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</si>
  <si>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</si>
  <si>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</si>
  <si>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</si>
  <si>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</si>
  <si>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</si>
  <si>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</si>
  <si>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</si>
  <si>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</si>
  <si>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</si>
  <si>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</si>
  <si>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</si>
  <si>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</si>
  <si>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</si>
  <si>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</si>
  <si>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</si>
  <si>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</si>
  <si>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</si>
  <si>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</si>
  <si>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</si>
  <si>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</si>
  <si>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</si>
  <si>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</si>
  <si>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</si>
  <si>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</si>
  <si>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</si>
  <si>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</si>
  <si>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</si>
  <si>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</si>
  <si>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</si>
  <si>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</si>
  <si>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</si>
  <si>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</si>
  <si>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</si>
  <si>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</si>
  <si>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</si>
  <si>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</si>
  <si>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</si>
  <si>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</si>
  <si>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</si>
  <si>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</si>
  <si>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</si>
  <si>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</si>
  <si>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</si>
  <si>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</si>
  <si>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</si>
  <si>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</si>
  <si>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</si>
  <si>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</si>
  <si>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</si>
  <si>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</si>
  <si>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</si>
  <si>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</si>
  <si>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</si>
  <si>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</si>
  <si>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</si>
  <si>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</si>
  <si>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</si>
  <si>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</si>
  <si>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</si>
  <si>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</si>
  <si>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</si>
  <si>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</si>
  <si>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</si>
  <si>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</si>
  <si>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</si>
  <si>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</si>
  <si>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</si>
  <si>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</si>
  <si>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</si>
  <si>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</si>
  <si>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</si>
  <si>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</si>
  <si>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</si>
  <si>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</si>
  <si>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</si>
  <si>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</si>
  <si>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</si>
  <si>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</si>
  <si>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</si>
  <si>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</si>
  <si>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</si>
  <si>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</si>
  <si>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</si>
  <si>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</si>
  <si>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</si>
  <si>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</si>
  <si>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</si>
  <si>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</si>
  <si>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</si>
  <si>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</si>
  <si>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</si>
  <si>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</si>
  <si>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</si>
  <si>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</si>
  <si>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</si>
  <si>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</si>
  <si>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</si>
  <si>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</si>
  <si>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</si>
  <si>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</si>
  <si>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</si>
  <si>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</si>
  <si>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</si>
  <si>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</si>
  <si>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</si>
  <si>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</si>
  <si>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</si>
  <si>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</si>
  <si>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</si>
  <si>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</si>
  <si>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</si>
  <si>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</si>
  <si>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</si>
  <si>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</si>
  <si>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</si>
  <si>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</si>
  <si>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</si>
  <si>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</si>
  <si>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</si>
  <si>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</si>
  <si>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</si>
  <si>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</si>
  <si>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</si>
  <si>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</si>
  <si>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</si>
  <si>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</si>
  <si>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</si>
  <si>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</si>
  <si>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</si>
  <si>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</si>
  <si>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</si>
  <si>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</si>
  <si>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</si>
  <si>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</si>
  <si>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</si>
  <si>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</si>
  <si>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</si>
  <si>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</si>
  <si>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</si>
  <si>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</si>
  <si>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</si>
  <si>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</si>
  <si>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</si>
  <si>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</si>
  <si>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</si>
  <si>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</si>
  <si>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</si>
  <si>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</si>
  <si>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</si>
  <si>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</si>
  <si>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</si>
  <si>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</si>
  <si>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</si>
  <si>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</si>
  <si>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</si>
  <si>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</si>
  <si>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</si>
  <si>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</si>
  <si>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</si>
  <si>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</si>
  <si>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</si>
  <si>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</si>
  <si>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</si>
  <si>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</si>
  <si>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</si>
  <si>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</si>
  <si>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</si>
  <si>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</si>
  <si>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</si>
  <si>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</si>
  <si>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</si>
  <si>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</si>
  <si>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</si>
  <si>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</si>
  <si>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</si>
  <si>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</si>
  <si>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</si>
  <si>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</si>
  <si>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</si>
  <si>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</si>
  <si>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</si>
  <si>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</si>
  <si>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</si>
  <si>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</si>
  <si>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</si>
  <si>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</si>
  <si>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</si>
  <si>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</si>
  <si>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</si>
  <si>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</si>
  <si>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</si>
  <si>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</si>
  <si>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</si>
  <si>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</si>
  <si>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</si>
  <si>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</si>
  <si>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</si>
  <si>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</si>
  <si>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</si>
  <si>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</si>
  <si>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</si>
  <si>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</si>
  <si>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</si>
  <si>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</si>
  <si>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</si>
  <si>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</si>
  <si>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</si>
  <si>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</si>
  <si>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</si>
  <si>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</si>
  <si>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</si>
  <si>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</si>
  <si>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</si>
  <si>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</si>
  <si>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</si>
  <si>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</si>
  <si>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</si>
  <si>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</si>
  <si>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</si>
  <si>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</si>
  <si>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</si>
  <si>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</si>
  <si>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</si>
  <si>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</si>
  <si>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</si>
  <si>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</si>
  <si>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</si>
  <si>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</si>
  <si>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</si>
  <si>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</si>
  <si>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</si>
  <si>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</si>
  <si>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</si>
  <si>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</si>
  <si>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</si>
  <si>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</si>
  <si>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</si>
  <si>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</si>
  <si>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</si>
  <si>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</si>
  <si>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</si>
  <si>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</si>
  <si>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</si>
  <si>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</si>
  <si>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</si>
  <si>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</si>
  <si>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</si>
  <si>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</si>
  <si>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</si>
  <si>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</si>
  <si>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</si>
  <si>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</si>
  <si>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</si>
  <si>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</si>
  <si>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</si>
  <si>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</si>
  <si>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</si>
  <si>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</si>
  <si>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</si>
  <si>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</si>
  <si>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</si>
  <si>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</si>
  <si>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</si>
  <si>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</si>
  <si>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</si>
  <si>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</si>
  <si>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</si>
  <si>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</si>
  <si>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</si>
  <si>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</si>
  <si>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</si>
  <si>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</si>
  <si>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</si>
  <si>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</si>
  <si>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</si>
  <si>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</si>
  <si>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</si>
  <si>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</si>
  <si>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</si>
  <si>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</si>
  <si>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</si>
  <si>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</si>
  <si>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</si>
  <si>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</si>
  <si>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</si>
  <si>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</si>
  <si>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</si>
  <si>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</si>
  <si>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</si>
  <si>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</si>
  <si>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</si>
  <si>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</si>
  <si>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</si>
  <si>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</si>
  <si>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</si>
  <si>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</si>
  <si>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</si>
  <si>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</si>
  <si>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</si>
  <si>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</si>
  <si>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</si>
  <si>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</si>
  <si>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</si>
  <si>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</si>
  <si>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</si>
  <si>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</si>
  <si>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</si>
  <si>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</si>
  <si>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</si>
  <si>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</si>
  <si>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</si>
  <si>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</si>
  <si>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</si>
  <si>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</si>
  <si>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</si>
  <si>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</si>
  <si>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</si>
  <si>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</si>
  <si>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</si>
  <si>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</si>
  <si>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</si>
  <si>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</si>
  <si>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</si>
  <si>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</si>
  <si>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</si>
  <si>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</si>
  <si>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</si>
  <si>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</si>
  <si>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</si>
  <si>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</si>
  <si>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</si>
  <si>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</si>
  <si>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</si>
  <si>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</si>
  <si>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</si>
  <si>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</si>
  <si>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</si>
  <si>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</si>
  <si>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</si>
  <si>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</si>
  <si>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</si>
  <si>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</si>
  <si>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</si>
  <si>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</si>
  <si>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</si>
  <si>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</si>
  <si>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</si>
  <si>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</si>
  <si>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</si>
  <si>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</si>
  <si>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</si>
  <si>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</si>
  <si>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</si>
  <si>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</si>
  <si>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</si>
  <si>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</si>
  <si>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</si>
  <si>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</si>
  <si>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</si>
  <si>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</si>
  <si>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</si>
  <si>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</si>
  <si>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</si>
  <si>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</si>
  <si>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</si>
  <si>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</si>
  <si>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</si>
  <si>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</si>
  <si>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</si>
  <si>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</si>
  <si>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</si>
  <si>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</si>
  <si>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</si>
  <si>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</si>
  <si>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</si>
  <si>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</si>
  <si>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</si>
  <si>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</si>
  <si>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</si>
  <si>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</si>
  <si>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</si>
  <si>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</si>
  <si>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</si>
  <si>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</si>
  <si>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</si>
  <si>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</si>
  <si>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</si>
  <si>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</si>
  <si>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</si>
  <si>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</si>
  <si>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</si>
  <si>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</si>
  <si>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</si>
  <si>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</si>
  <si>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</si>
  <si>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</si>
  <si>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</si>
  <si>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</si>
  <si>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</si>
  <si>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</si>
  <si>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</si>
  <si>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</si>
  <si>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</si>
  <si>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</si>
  <si>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</si>
  <si>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</si>
  <si>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</si>
  <si>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</si>
  <si>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</si>
  <si>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</si>
  <si>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</si>
  <si>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</si>
  <si>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</si>
  <si>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</si>
  <si>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</si>
  <si>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</si>
  <si>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</si>
  <si>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</si>
  <si>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</si>
  <si>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</si>
  <si>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</si>
  <si>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</si>
  <si>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</si>
  <si>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</si>
  <si>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</si>
  <si>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</si>
  <si>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</si>
  <si>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</si>
  <si>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</si>
  <si>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</si>
  <si>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</si>
  <si>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</si>
  <si>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</si>
  <si>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</si>
  <si>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</si>
  <si>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</si>
  <si>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</si>
  <si>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</si>
  <si>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</si>
  <si>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</si>
  <si>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</si>
  <si>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</si>
  <si>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</si>
  <si>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</si>
  <si>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</si>
  <si>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</si>
  <si>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</si>
  <si>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</si>
  <si>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</si>
  <si>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</si>
  <si>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</si>
  <si>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</si>
  <si>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</si>
  <si>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</si>
  <si>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</si>
  <si>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</si>
  <si>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</si>
  <si>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</si>
  <si>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</si>
  <si>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</si>
  <si>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</si>
  <si>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</si>
  <si>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</si>
  <si>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</si>
  <si>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</si>
  <si>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</si>
  <si>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</si>
  <si>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</si>
  <si>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</si>
  <si>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</si>
  <si>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</si>
  <si>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</si>
  <si>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</si>
  <si>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</si>
  <si>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</si>
  <si>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</si>
  <si>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</si>
  <si>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</si>
  <si>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</si>
  <si>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</si>
  <si>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</si>
  <si>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</si>
  <si>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</si>
  <si>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</si>
  <si>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</si>
  <si>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</si>
  <si>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</si>
  <si>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</si>
  <si>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</si>
  <si>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</si>
  <si>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</si>
  <si>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</si>
  <si>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</si>
  <si>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</si>
  <si>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</si>
  <si>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</si>
  <si>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</si>
  <si>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</si>
  <si>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</si>
  <si>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</si>
  <si>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</si>
  <si>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</si>
  <si>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</si>
  <si>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</si>
  <si>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</si>
  <si>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</si>
  <si>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</si>
  <si>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</si>
  <si>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</si>
  <si>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</si>
  <si>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</si>
  <si>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</si>
  <si>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</si>
  <si>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</si>
  <si>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</si>
  <si>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</si>
  <si>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</si>
  <si>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</si>
  <si>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</si>
  <si>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</si>
  <si>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</si>
  <si>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</si>
  <si>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</si>
  <si>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</si>
  <si>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</si>
  <si>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</si>
  <si>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</si>
  <si>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</si>
  <si>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</si>
  <si>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</si>
  <si>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</si>
  <si>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</si>
  <si>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</si>
  <si>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</si>
  <si>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</si>
  <si>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</si>
  <si>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</si>
  <si>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</si>
  <si>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</si>
  <si>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</si>
  <si>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</si>
  <si>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</si>
  <si>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</si>
  <si>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</si>
  <si>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</si>
  <si>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</si>
  <si>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</si>
  <si>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</si>
  <si>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</si>
  <si>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</si>
  <si>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</si>
  <si>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</si>
  <si>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</si>
  <si>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</si>
  <si>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</si>
  <si>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</si>
  <si>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</si>
  <si>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</si>
  <si>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</si>
  <si>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</si>
  <si>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</si>
  <si>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</si>
  <si>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</si>
  <si>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</si>
  <si>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</si>
  <si>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</si>
  <si>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</si>
  <si>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</si>
  <si>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</si>
  <si>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</si>
  <si>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</si>
  <si>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</si>
  <si>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</si>
  <si>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</si>
  <si>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</si>
  <si>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</si>
  <si>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</si>
  <si>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</si>
  <si>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</si>
  <si>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</si>
  <si>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</si>
  <si>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</si>
  <si>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</si>
  <si>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</si>
  <si>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</si>
  <si>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</si>
  <si>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</si>
  <si>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</si>
  <si>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</si>
  <si>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</si>
  <si>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</si>
  <si>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</si>
  <si>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</si>
  <si>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</si>
  <si>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</si>
  <si>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</si>
  <si>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</si>
  <si>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</si>
  <si>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</si>
  <si>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</si>
  <si>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</si>
  <si>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</si>
  <si>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</si>
  <si>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</si>
  <si>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</si>
  <si>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</si>
  <si>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</si>
  <si>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</si>
  <si>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</si>
  <si>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</si>
  <si>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</si>
  <si>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</si>
  <si>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</si>
  <si>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</si>
  <si>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</si>
  <si>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</si>
  <si>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</si>
  <si>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</si>
  <si>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</si>
  <si>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</si>
  <si>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</si>
  <si>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</si>
  <si>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</si>
  <si>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</si>
  <si>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</si>
  <si>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</si>
  <si>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</si>
  <si>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</si>
  <si>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</si>
  <si>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</si>
  <si>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</si>
  <si>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</si>
  <si>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</si>
  <si>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</si>
  <si>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</si>
  <si>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</si>
  <si>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</si>
  <si>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</si>
  <si>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</si>
  <si>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</si>
  <si>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</si>
  <si>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</si>
  <si>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</si>
  <si>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</si>
  <si>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</si>
  <si>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</si>
  <si>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</si>
  <si>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</si>
  <si>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</si>
  <si>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</si>
  <si>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</si>
  <si>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</si>
  <si>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</si>
  <si>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</si>
  <si>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</si>
  <si>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</si>
  <si>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</si>
  <si>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</si>
  <si>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</si>
  <si>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</si>
  <si>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</si>
  <si>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</si>
  <si>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</si>
  <si>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</si>
  <si>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</si>
  <si>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</si>
  <si>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</si>
  <si>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</si>
  <si>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</si>
  <si>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</si>
  <si>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</si>
  <si>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</si>
  <si>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</si>
  <si>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</si>
  <si>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</si>
  <si>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</si>
  <si>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</si>
  <si>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</si>
  <si>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</si>
  <si>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</si>
  <si>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</si>
  <si>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</si>
  <si>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</si>
  <si>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</si>
  <si>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</si>
  <si>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</si>
  <si>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</si>
  <si>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</si>
  <si>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</si>
  <si>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</si>
  <si>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</si>
  <si>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</si>
  <si>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</si>
  <si>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</si>
  <si>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</si>
  <si>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</si>
  <si>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</si>
  <si>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</si>
  <si>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</si>
  <si>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</si>
  <si>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</si>
  <si>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</si>
  <si>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</si>
  <si>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</si>
  <si>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</si>
  <si>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</si>
  <si>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</si>
  <si>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</si>
  <si>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</si>
  <si>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</si>
  <si>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</si>
  <si>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</si>
  <si>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</si>
  <si>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</si>
  <si>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</si>
  <si>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</si>
  <si>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</si>
  <si>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</si>
  <si>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</si>
  <si>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</si>
  <si>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</si>
  <si>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</si>
  <si>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</si>
  <si>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</si>
  <si>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</si>
  <si>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</si>
  <si>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</si>
  <si>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</si>
  <si>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</si>
  <si>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</si>
  <si>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</si>
  <si>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</si>
  <si>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</si>
  <si>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</si>
  <si>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</si>
  <si>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</si>
  <si>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</si>
  <si>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</si>
  <si>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</si>
  <si>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</si>
  <si>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</si>
  <si>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</si>
  <si>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</si>
  <si>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</si>
  <si>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</si>
  <si>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</si>
  <si>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</si>
  <si>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</si>
  <si>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</si>
  <si>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</si>
  <si>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</si>
  <si>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</si>
  <si>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</si>
  <si>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</si>
  <si>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</si>
  <si>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</si>
  <si>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</si>
  <si>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</si>
  <si>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</si>
  <si>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</si>
  <si>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</si>
  <si>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</si>
  <si>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</si>
  <si>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</si>
  <si>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</si>
  <si>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</si>
  <si>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</si>
  <si>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</si>
  <si>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</si>
  <si>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</si>
  <si>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</si>
  <si>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</si>
  <si>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</si>
  <si>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</si>
  <si>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</si>
  <si>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</si>
  <si>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</si>
  <si>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</si>
  <si>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</si>
  <si>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</si>
  <si>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</si>
  <si>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</si>
  <si>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</si>
  <si>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</si>
  <si>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</si>
  <si>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</si>
  <si>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</si>
  <si>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</si>
  <si>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</si>
  <si>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</si>
  <si>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</si>
  <si>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</si>
  <si>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</si>
  <si>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</si>
  <si>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</si>
  <si>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</si>
  <si>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</si>
  <si>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</si>
  <si>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</si>
  <si>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</si>
  <si>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</si>
  <si>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</si>
  <si>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</si>
  <si>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</si>
  <si>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</si>
  <si>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</si>
  <si>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</si>
  <si>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</si>
  <si>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</si>
  <si>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</si>
  <si>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</si>
  <si>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</si>
  <si>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</si>
  <si>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</si>
  <si>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</si>
  <si>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</si>
  <si>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</si>
  <si>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</si>
  <si>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</si>
  <si>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</si>
  <si>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</si>
  <si>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</si>
  <si>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</si>
  <si>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</si>
  <si>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</si>
  <si>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</si>
  <si>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</si>
  <si>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</si>
  <si>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</si>
  <si>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</si>
  <si>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</si>
  <si>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</si>
  <si>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</si>
  <si>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</si>
  <si>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</si>
  <si>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</si>
  <si>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</si>
  <si>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</si>
  <si>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</si>
  <si>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</si>
  <si>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</si>
  <si>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</si>
  <si>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</si>
  <si>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</si>
  <si>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</si>
  <si>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</si>
  <si>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</si>
  <si>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</si>
  <si>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</si>
  <si>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</si>
  <si>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</si>
  <si>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</si>
  <si>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</si>
  <si>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</si>
  <si>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</si>
  <si>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</si>
  <si>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</si>
  <si>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</si>
  <si>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</si>
  <si>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</si>
  <si>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</si>
  <si>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</si>
  <si>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</si>
  <si>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</si>
  <si>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</si>
  <si>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</si>
  <si>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</si>
  <si>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</si>
  <si>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</si>
  <si>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</si>
  <si>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</si>
  <si>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</si>
  <si>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</si>
  <si>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</si>
  <si>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</si>
  <si>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</si>
  <si>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</si>
  <si>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</si>
  <si>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</si>
  <si>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</si>
  <si>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</si>
  <si>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</si>
  <si>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</si>
  <si>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</si>
  <si>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</si>
  <si>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</si>
  <si>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</si>
  <si>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</si>
  <si>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</si>
  <si>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</si>
  <si>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</si>
  <si>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</si>
  <si>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</si>
  <si>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</si>
  <si>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</si>
  <si>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</si>
  <si>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</si>
  <si>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</si>
  <si>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</si>
  <si>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</si>
  <si>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</si>
  <si>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</si>
  <si>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</si>
  <si>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</si>
  <si>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</si>
  <si>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</si>
  <si>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</si>
  <si>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</si>
  <si>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</si>
  <si>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</si>
  <si>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</si>
  <si>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</si>
  <si>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</si>
  <si>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</si>
  <si>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</si>
  <si>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</si>
  <si>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</si>
  <si>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</si>
  <si>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</si>
  <si>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</si>
  <si>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</si>
  <si>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</si>
  <si>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</si>
  <si>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</si>
  <si>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</si>
  <si>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</si>
  <si>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</si>
  <si>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</si>
  <si>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</si>
  <si>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</si>
  <si>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</si>
  <si>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</si>
  <si>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</si>
  <si>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</si>
  <si>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</si>
  <si>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</si>
  <si>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</si>
  <si>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</si>
  <si>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</si>
  <si>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</si>
  <si>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</si>
  <si>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</si>
  <si>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</si>
  <si>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</si>
  <si>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</si>
  <si>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</si>
  <si>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</si>
  <si>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</si>
  <si>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</si>
  <si>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</si>
  <si>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</si>
  <si>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</si>
  <si>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</si>
  <si>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</si>
  <si>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</si>
  <si>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</si>
  <si>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</si>
  <si>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</si>
  <si>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</si>
  <si>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</si>
  <si>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</si>
  <si>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</si>
  <si>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</si>
  <si>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</si>
  <si>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</si>
  <si>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</si>
  <si>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</si>
  <si>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</si>
  <si>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</si>
  <si>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</si>
  <si>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</si>
  <si>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</si>
  <si>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</si>
  <si>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</si>
  <si>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</si>
  <si>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</si>
  <si>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</si>
  <si>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</si>
  <si>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</si>
  <si>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</si>
  <si>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</si>
  <si>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</si>
  <si>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</si>
  <si>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</si>
  <si>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</si>
  <si>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</si>
  <si>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</si>
  <si>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</si>
  <si>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</si>
  <si>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</si>
  <si>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</si>
  <si>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</si>
  <si>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</si>
  <si>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</si>
  <si>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</si>
  <si>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</si>
  <si>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</si>
  <si>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</si>
  <si>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</si>
  <si>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</si>
  <si>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</si>
  <si>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</si>
  <si>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</si>
  <si>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</si>
  <si>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</si>
  <si>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</si>
  <si>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</si>
  <si>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</si>
  <si>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</si>
  <si>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</si>
  <si>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</si>
  <si>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</si>
  <si>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</si>
  <si>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</si>
  <si>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</si>
  <si>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</si>
  <si>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</si>
  <si>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</si>
  <si>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</si>
  <si>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</si>
  <si>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</si>
  <si>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</si>
  <si>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</si>
  <si>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</si>
  <si>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</si>
  <si>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</si>
  <si>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</si>
  <si>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</si>
  <si>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</si>
  <si>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</si>
  <si>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</si>
  <si>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</si>
  <si>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</si>
  <si>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</si>
  <si>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</si>
  <si>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</si>
  <si>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</si>
  <si>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</si>
  <si>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</si>
  <si>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</si>
  <si>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</si>
  <si>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</si>
  <si>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</si>
  <si>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</si>
  <si>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</si>
  <si>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</si>
  <si>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</si>
  <si>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</si>
  <si>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</si>
  <si>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</si>
  <si>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</si>
  <si>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</si>
  <si>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</si>
  <si>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</si>
  <si>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</si>
  <si>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</si>
  <si>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</si>
  <si>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</si>
  <si>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</si>
  <si>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</si>
  <si>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</si>
  <si>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</si>
  <si>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</si>
  <si>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</si>
  <si>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</si>
  <si>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</si>
  <si>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</si>
  <si>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</si>
  <si>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</si>
  <si>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</si>
  <si>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</si>
  <si>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</si>
  <si>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</si>
  <si>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</si>
  <si>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</si>
  <si>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</si>
  <si>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</si>
  <si>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</si>
  <si>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</si>
  <si>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</si>
  <si>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</si>
  <si>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</si>
  <si>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</si>
  <si>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</si>
  <si>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</si>
  <si>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</si>
  <si>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</si>
  <si>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</si>
  <si>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</si>
  <si>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</si>
  <si>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</si>
  <si>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</si>
  <si>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</si>
  <si>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</si>
  <si>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</si>
  <si>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</si>
  <si>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</si>
  <si>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</si>
  <si>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</si>
  <si>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</si>
  <si>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</si>
  <si>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</si>
  <si>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</si>
  <si>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</si>
  <si>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</si>
  <si>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</si>
  <si>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</si>
  <si>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</si>
  <si>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</si>
  <si>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</si>
  <si>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</si>
  <si>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</si>
  <si>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</si>
  <si>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</si>
  <si>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</si>
  <si>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</si>
  <si>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</si>
  <si>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</si>
  <si>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</si>
  <si>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</si>
  <si>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</si>
  <si>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</si>
  <si>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</si>
  <si>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</si>
  <si>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</si>
  <si>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</si>
  <si>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</si>
  <si>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</si>
  <si>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</si>
  <si>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</si>
  <si>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</si>
  <si>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</si>
  <si>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</si>
  <si>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</si>
  <si>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</si>
  <si>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</si>
  <si>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</si>
  <si>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</si>
  <si>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</si>
  <si>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</si>
  <si>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</si>
  <si>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</si>
  <si>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</si>
  <si>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</si>
  <si>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</si>
  <si>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</si>
  <si>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</si>
  <si>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</si>
  <si>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</si>
  <si>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</si>
  <si>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</si>
  <si>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</si>
  <si>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</si>
  <si>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</si>
  <si>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</si>
  <si>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</si>
  <si>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</si>
  <si>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</si>
  <si>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</si>
  <si>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</si>
  <si>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</si>
  <si>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</si>
  <si>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</si>
  <si>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</si>
  <si>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</si>
  <si>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</si>
  <si>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</si>
  <si>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</si>
  <si>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</si>
  <si>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</si>
  <si>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</si>
  <si>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</si>
  <si>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</si>
  <si>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</si>
  <si>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</si>
  <si>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</si>
  <si>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</si>
  <si>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</si>
  <si>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</si>
  <si>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</si>
  <si>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</si>
  <si>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</si>
  <si>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</si>
  <si>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</si>
  <si>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</si>
  <si>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</si>
  <si>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</si>
  <si>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</si>
  <si>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</si>
  <si>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</si>
  <si>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</si>
  <si>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</si>
  <si>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</si>
  <si>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</si>
  <si>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</si>
  <si>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</si>
  <si>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</si>
  <si>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</si>
  <si>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</si>
  <si>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</si>
  <si>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</si>
  <si>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</si>
  <si>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</si>
  <si>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</si>
  <si>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</si>
  <si>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</si>
  <si>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</si>
  <si>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</si>
  <si>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</si>
  <si>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</si>
  <si>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</si>
  <si>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</si>
  <si>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</si>
  <si>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</si>
  <si>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</si>
  <si>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</si>
  <si>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</si>
  <si>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</si>
  <si>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</si>
  <si>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</si>
  <si>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</si>
  <si>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</si>
  <si>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</si>
  <si>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</si>
  <si>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</si>
  <si>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</si>
  <si>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</si>
  <si>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</si>
  <si>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</si>
  <si>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</si>
  <si>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</si>
  <si>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</si>
  <si>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</si>
  <si>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</si>
  <si>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</si>
  <si>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</si>
  <si>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</si>
  <si>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</si>
  <si>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</si>
  <si>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</si>
  <si>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</si>
  <si>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</si>
  <si>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</si>
  <si>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</si>
  <si>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</si>
  <si>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</si>
  <si>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</si>
  <si>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</si>
  <si>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</si>
  <si>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</si>
  <si>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</si>
  <si>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</si>
  <si>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</si>
  <si>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</si>
  <si>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</si>
  <si>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</si>
  <si>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</si>
  <si>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</si>
  <si>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</si>
  <si>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</si>
  <si>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</si>
  <si>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</si>
  <si>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</si>
  <si>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</si>
  <si>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</si>
  <si>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</si>
  <si>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</si>
  <si>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</si>
  <si>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</si>
  <si>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</si>
  <si>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</si>
  <si>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</si>
  <si>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</si>
  <si>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</si>
  <si>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</si>
  <si>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</si>
  <si>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</si>
  <si>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</si>
  <si>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</si>
  <si>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</si>
  <si>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</si>
  <si>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</si>
  <si>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</si>
  <si>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</si>
  <si>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</si>
  <si>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</si>
  <si>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</si>
  <si>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</si>
  <si>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</si>
  <si>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</si>
  <si>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</si>
  <si>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</si>
  <si>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</si>
  <si>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</si>
  <si>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</si>
  <si>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</si>
  <si>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</si>
  <si>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</si>
  <si>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</si>
  <si>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</si>
  <si>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</si>
  <si>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</si>
  <si>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</si>
  <si>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</si>
  <si>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</si>
  <si>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</si>
  <si>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</si>
  <si>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</si>
  <si>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</si>
  <si>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</si>
  <si>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</si>
  <si>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</si>
  <si>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</si>
  <si>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</si>
  <si>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</si>
  <si>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</si>
  <si>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</si>
  <si>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</si>
  <si>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</si>
  <si>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</si>
  <si>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</si>
  <si>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</si>
  <si>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</si>
  <si>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</si>
  <si>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</si>
  <si>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</si>
  <si>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</si>
  <si>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</si>
  <si>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</si>
  <si>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</si>
  <si>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</si>
  <si>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</si>
  <si>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</si>
  <si>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</si>
  <si>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</si>
  <si>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</si>
  <si>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</si>
  <si>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</si>
  <si>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</si>
  <si>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</si>
  <si>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</si>
  <si>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</si>
  <si>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</si>
  <si>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</si>
  <si>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</si>
  <si>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</si>
  <si>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</si>
  <si>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</si>
  <si>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</si>
  <si>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</si>
  <si>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</si>
  <si>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</si>
  <si>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</si>
  <si>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</si>
  <si>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</si>
  <si>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</si>
  <si>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</si>
  <si>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</si>
  <si>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</si>
  <si>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</si>
  <si>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</si>
  <si>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</si>
  <si>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</si>
  <si>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</si>
  <si>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</si>
  <si>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</si>
  <si>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</si>
  <si>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</si>
  <si>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</si>
  <si>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</si>
  <si>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</si>
  <si>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</si>
  <si>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</si>
  <si>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</si>
  <si>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</si>
  <si>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</si>
  <si>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</si>
  <si>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</si>
  <si>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</si>
  <si>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</si>
  <si>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</si>
  <si>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</si>
  <si>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</si>
  <si>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</si>
  <si>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</si>
  <si>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</si>
  <si>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</si>
  <si>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</si>
  <si>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</si>
  <si>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</si>
  <si>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</si>
  <si>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</si>
  <si>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</si>
  <si>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</si>
  <si>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</si>
  <si>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</si>
  <si>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</si>
  <si>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</si>
  <si>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</si>
  <si>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</si>
  <si>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</si>
  <si>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</si>
  <si>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</si>
  <si>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</si>
  <si>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</si>
  <si>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</si>
  <si>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</si>
  <si>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</si>
  <si>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</si>
  <si>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</si>
  <si>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</si>
  <si>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</si>
  <si>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</si>
  <si>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</si>
  <si>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</si>
  <si>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</si>
  <si>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</si>
  <si>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</si>
  <si>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</si>
  <si>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</si>
  <si>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</si>
  <si>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</si>
  <si>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</si>
  <si>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</si>
  <si>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</si>
  <si>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</si>
  <si>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</si>
  <si>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</si>
  <si>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</si>
  <si>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</si>
  <si>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</si>
  <si>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</si>
  <si>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</si>
  <si>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</si>
  <si>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</si>
  <si>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</si>
  <si>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</si>
  <si>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</si>
  <si>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</si>
  <si>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</si>
  <si>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</si>
  <si>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</si>
  <si>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</si>
  <si>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</si>
  <si>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</si>
  <si>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</si>
  <si>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</si>
  <si>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</si>
  <si>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</si>
  <si>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</si>
  <si>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</si>
  <si>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</si>
  <si>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</si>
  <si>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</si>
  <si>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</si>
  <si>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</si>
  <si>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</si>
  <si>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</si>
  <si>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</si>
  <si>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</si>
  <si>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</si>
  <si>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</si>
  <si>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</si>
  <si>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</si>
  <si>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</si>
  <si>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</si>
  <si>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</si>
  <si>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</si>
  <si>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</si>
  <si>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</si>
  <si>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</si>
  <si>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</si>
  <si>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</si>
  <si>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</si>
  <si>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</si>
  <si>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</si>
  <si>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</si>
  <si>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</si>
  <si>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</si>
  <si>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</si>
  <si>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</si>
  <si>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</si>
  <si>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</si>
  <si>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</si>
  <si>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</si>
  <si>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</si>
  <si>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</si>
  <si>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</si>
  <si>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</si>
  <si>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</si>
  <si>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</si>
  <si>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</si>
  <si>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</si>
  <si>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</si>
  <si>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</si>
  <si>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</si>
  <si>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</si>
  <si>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</si>
  <si>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</si>
  <si>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</si>
  <si>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</si>
  <si>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</si>
  <si>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</si>
  <si>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</si>
  <si>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</si>
  <si>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</si>
  <si>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</si>
  <si>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</si>
  <si>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</si>
  <si>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</si>
  <si>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</si>
  <si>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</si>
  <si>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</si>
  <si>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</si>
  <si>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</si>
  <si>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</si>
  <si>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</si>
  <si>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</si>
  <si>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</si>
  <si>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</si>
  <si>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</si>
  <si>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</si>
  <si>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</si>
  <si>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</si>
  <si>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</si>
  <si>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</si>
  <si>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</si>
  <si>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</si>
  <si>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</si>
  <si>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</si>
  <si>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</si>
  <si>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</si>
  <si>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</si>
  <si>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</si>
  <si>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</si>
  <si>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</si>
  <si>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</si>
  <si>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</si>
  <si>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</si>
  <si>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</si>
  <si>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</si>
  <si>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</si>
  <si>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</si>
  <si>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</si>
  <si>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</si>
  <si>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</si>
  <si>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</si>
  <si>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</si>
  <si>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</si>
  <si>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</si>
  <si>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</si>
  <si>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</si>
  <si>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</si>
  <si>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</si>
  <si>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</si>
  <si>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</si>
  <si>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</si>
  <si>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</si>
  <si>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</si>
  <si>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</si>
  <si>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</si>
  <si>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</si>
  <si>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</si>
  <si>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</si>
  <si>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</si>
  <si>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</si>
  <si>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</si>
  <si>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</si>
  <si>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</si>
  <si>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</si>
  <si>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</si>
  <si>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</si>
  <si>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</si>
  <si>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</si>
  <si>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</si>
  <si>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</si>
  <si>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</si>
  <si>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</si>
  <si>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</si>
  <si>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</si>
  <si>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</si>
  <si>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</si>
  <si>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</si>
  <si>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</si>
  <si>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</si>
  <si>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</si>
  <si>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</si>
  <si>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</si>
  <si>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</si>
  <si>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</si>
  <si>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</si>
  <si>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</si>
  <si>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</si>
  <si>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</si>
  <si>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</si>
  <si>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</si>
  <si>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</si>
  <si>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</si>
  <si>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</si>
  <si>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</si>
  <si>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</si>
  <si>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</si>
  <si>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</si>
  <si>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</si>
  <si>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</si>
  <si>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</si>
  <si>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</si>
  <si>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</si>
  <si>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</si>
  <si>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</si>
  <si>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</si>
  <si>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</si>
  <si>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</si>
  <si>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</si>
  <si>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</si>
  <si>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</si>
  <si>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</si>
  <si>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</si>
  <si>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</si>
  <si>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</si>
  <si>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</si>
  <si>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</si>
  <si>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</si>
  <si>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</si>
  <si>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</si>
  <si>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</si>
  <si>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</si>
  <si>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</si>
  <si>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</si>
  <si>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</si>
  <si>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</si>
  <si>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</si>
  <si>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</si>
  <si>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</si>
  <si>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</si>
  <si>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</si>
  <si>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</si>
  <si>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</si>
  <si>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</si>
  <si>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</si>
  <si>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</si>
  <si>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</si>
  <si>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</si>
  <si>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</si>
  <si>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</si>
  <si>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</si>
  <si>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</si>
  <si>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</si>
  <si>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</si>
  <si>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</si>
  <si>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</si>
  <si>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</si>
  <si>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</si>
  <si>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</si>
  <si>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</si>
  <si>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</si>
  <si>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</si>
  <si>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</si>
  <si>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</si>
  <si>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</si>
  <si>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</si>
  <si>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</si>
  <si>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</si>
  <si>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</si>
  <si>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</si>
  <si>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</si>
  <si>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</si>
  <si>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</si>
  <si>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</si>
  <si>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</si>
  <si>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</si>
  <si>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</si>
  <si>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</si>
  <si>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</si>
  <si>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</si>
  <si>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</si>
  <si>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</si>
  <si>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</si>
  <si>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</si>
  <si>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</si>
  <si>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</si>
  <si>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</si>
  <si>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</si>
  <si>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</si>
  <si>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</si>
  <si>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</si>
  <si>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</si>
  <si>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</si>
  <si>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</si>
  <si>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</si>
  <si>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</si>
  <si>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</si>
  <si>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</si>
  <si>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</si>
  <si>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</si>
  <si>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</si>
  <si>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</si>
  <si>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</si>
  <si>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</si>
  <si>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</si>
  <si>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</si>
  <si>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</si>
  <si>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</si>
  <si>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</si>
  <si>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</si>
  <si>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</si>
  <si>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</si>
  <si>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</si>
  <si>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</si>
  <si>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</si>
  <si>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</si>
  <si>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</si>
  <si>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</si>
  <si>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</si>
  <si>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</si>
  <si>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</si>
  <si>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</si>
  <si>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</si>
  <si>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</si>
  <si>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</si>
  <si>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</si>
  <si>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</si>
  <si>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</si>
  <si>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</si>
  <si>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</si>
  <si>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</si>
  <si>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</si>
  <si>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</si>
  <si>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</si>
  <si>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</si>
  <si>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</si>
  <si>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</si>
  <si>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</si>
  <si>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</si>
  <si>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</si>
  <si>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</si>
  <si>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</si>
  <si>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</si>
  <si>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</si>
  <si>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</si>
  <si>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</si>
  <si>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</si>
  <si>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</si>
  <si>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</si>
  <si>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</si>
  <si>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</si>
  <si>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</si>
  <si>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</si>
  <si>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</si>
  <si>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</si>
  <si>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</si>
  <si>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</si>
  <si>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</si>
  <si>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</si>
  <si>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</si>
  <si>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</si>
  <si>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</si>
  <si>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</si>
  <si>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</si>
  <si>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</si>
  <si>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</si>
  <si>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</si>
  <si>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</si>
  <si>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</si>
  <si>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</si>
  <si>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</si>
  <si>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</si>
  <si>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</si>
  <si>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</si>
  <si>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</si>
  <si>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</si>
  <si>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</si>
  <si>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</si>
  <si>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</si>
  <si>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</si>
  <si>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</si>
  <si>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</si>
  <si>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</si>
  <si>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</si>
  <si>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</si>
  <si>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</si>
  <si>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</si>
  <si>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</si>
  <si>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</si>
  <si>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</si>
  <si>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</si>
  <si>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</si>
  <si>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</si>
  <si>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</si>
  <si>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</si>
  <si>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</si>
  <si>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</si>
  <si>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</si>
  <si>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</si>
  <si>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</si>
  <si>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</si>
  <si>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</si>
  <si>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</si>
  <si>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</si>
  <si>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</si>
  <si>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</si>
  <si>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</si>
  <si>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</si>
  <si>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</si>
  <si>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</si>
  <si>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</si>
  <si>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</si>
  <si>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</si>
  <si>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</si>
  <si>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</si>
  <si>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</si>
  <si>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</si>
  <si>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</si>
  <si>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</si>
  <si>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</si>
  <si>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</si>
  <si>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</si>
  <si>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</si>
  <si>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</si>
  <si>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</si>
  <si>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</si>
  <si>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</si>
  <si>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</si>
  <si>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</si>
  <si>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</si>
  <si>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</si>
  <si>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</si>
  <si>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</si>
  <si>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</si>
  <si>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</si>
  <si>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</si>
  <si>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</si>
  <si>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</si>
  <si>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</si>
  <si>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</si>
  <si>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</si>
  <si>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</si>
  <si>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</si>
  <si>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</si>
  <si>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</si>
  <si>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</si>
  <si>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</si>
  <si>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</si>
  <si>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</si>
  <si>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</si>
  <si>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</si>
  <si>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</si>
  <si>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</si>
  <si>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</si>
  <si>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</si>
  <si>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</si>
  <si>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</si>
  <si>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</si>
  <si>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</si>
  <si>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</si>
  <si>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</si>
  <si>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</si>
  <si>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</si>
  <si>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</si>
  <si>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</si>
  <si>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</si>
  <si>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</si>
  <si>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</si>
  <si>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</si>
  <si>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</si>
  <si>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</si>
  <si>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</si>
  <si>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</si>
  <si>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</si>
  <si>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</si>
  <si>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</si>
  <si>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</si>
  <si>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</si>
  <si>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</si>
  <si>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</si>
  <si>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</si>
  <si>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</si>
  <si>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</si>
  <si>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</si>
  <si>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</si>
  <si>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</si>
  <si>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</si>
  <si>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</si>
  <si>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</si>
  <si>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</si>
  <si>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</si>
  <si>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</si>
  <si>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</si>
  <si>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</si>
  <si>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</si>
  <si>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</si>
  <si>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</si>
  <si>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</si>
  <si>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</si>
  <si>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</si>
  <si>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</si>
  <si>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</si>
  <si>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</si>
  <si>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</si>
  <si>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</si>
  <si>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</si>
  <si>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</si>
  <si>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</si>
  <si>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</si>
  <si>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</si>
  <si>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</si>
  <si>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</si>
  <si>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</si>
  <si>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</si>
  <si>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</si>
  <si>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</si>
  <si>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</si>
  <si>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</si>
  <si>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</si>
  <si>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</si>
  <si>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</si>
  <si>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</si>
  <si>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</si>
  <si>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</si>
  <si>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</si>
  <si>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</si>
  <si>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</si>
  <si>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</si>
  <si>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</si>
  <si>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</si>
  <si>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</si>
  <si>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</si>
  <si>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</si>
  <si>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</si>
  <si>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</si>
  <si>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</si>
  <si>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</si>
  <si>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</si>
  <si>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</si>
  <si>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</si>
  <si>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</si>
  <si>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</si>
  <si>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</si>
  <si>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</si>
  <si>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</si>
  <si>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</si>
  <si>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</si>
  <si>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</si>
  <si>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</si>
  <si>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</si>
  <si>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</si>
  <si>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</si>
  <si>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</si>
  <si>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</si>
  <si>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</si>
  <si>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</si>
  <si>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</si>
  <si>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</si>
  <si>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</si>
  <si>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</si>
  <si>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</si>
  <si>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</si>
  <si>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</si>
  <si>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</si>
  <si>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</si>
  <si>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</si>
  <si>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</si>
  <si>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</si>
  <si>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</si>
  <si>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</si>
  <si>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</si>
  <si>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</si>
  <si>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</si>
  <si>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</si>
  <si>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</si>
  <si>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</si>
  <si>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</si>
  <si>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</si>
  <si>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</si>
  <si>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</si>
  <si>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</si>
  <si>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</si>
  <si>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</si>
  <si>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</si>
  <si>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</si>
  <si>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</si>
  <si>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</si>
  <si>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</si>
  <si>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</si>
  <si>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</si>
  <si>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</si>
  <si>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</si>
  <si>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</si>
  <si>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</si>
  <si>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</si>
  <si>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</si>
  <si>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</si>
  <si>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</si>
  <si>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</si>
  <si>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</si>
  <si>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</si>
  <si>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</si>
  <si>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</si>
  <si>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</si>
  <si>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</si>
  <si>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</si>
  <si>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</si>
  <si>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</si>
  <si>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</si>
  <si>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</si>
  <si>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</si>
  <si>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</si>
  <si>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</si>
  <si>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</si>
  <si>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</si>
  <si>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</si>
  <si>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</si>
  <si>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</si>
  <si>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</si>
  <si>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</si>
  <si>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</si>
  <si>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</si>
  <si>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</si>
  <si>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</si>
  <si>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</si>
  <si>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</si>
  <si>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</si>
  <si>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</si>
  <si>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</si>
  <si>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</si>
  <si>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</si>
  <si>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</si>
  <si>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</si>
  <si>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</si>
  <si>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</si>
  <si>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</si>
  <si>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</si>
  <si>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</si>
  <si>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</si>
  <si>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</si>
  <si>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</si>
  <si>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</si>
  <si>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</si>
  <si>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</si>
  <si>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</si>
  <si>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</si>
  <si>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</si>
  <si>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</si>
  <si>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</si>
  <si>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</si>
  <si>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</si>
  <si>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</si>
  <si>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</si>
  <si>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</si>
  <si>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</si>
  <si>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</si>
  <si>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</si>
  <si>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</si>
  <si>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</si>
  <si>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</si>
  <si>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</si>
  <si>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</si>
  <si>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</si>
  <si>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</si>
  <si>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</si>
  <si>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</si>
  <si>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</si>
  <si>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</si>
  <si>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</si>
  <si>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</si>
  <si>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</si>
  <si>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</si>
  <si>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</si>
  <si>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</si>
  <si>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</si>
  <si>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</si>
  <si>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</si>
  <si>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</si>
  <si>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</si>
  <si>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</si>
  <si>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</si>
  <si>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</si>
  <si>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</si>
  <si>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</si>
  <si>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</si>
  <si>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</si>
  <si>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</si>
  <si>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</si>
  <si>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</si>
  <si>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</si>
  <si>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</si>
  <si>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</si>
  <si>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</si>
  <si>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</si>
  <si>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</si>
  <si>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</si>
  <si>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</si>
  <si>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</si>
  <si>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</si>
  <si>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</si>
  <si>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</si>
  <si>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</si>
  <si>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</si>
  <si>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</si>
  <si>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</si>
  <si>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</si>
  <si>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</si>
  <si>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</si>
  <si>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</si>
  <si>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</si>
  <si>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</si>
  <si>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</si>
  <si>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</si>
  <si>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</si>
  <si>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</si>
  <si>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</si>
  <si>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</si>
  <si>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</si>
  <si>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</si>
  <si>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</si>
  <si>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</si>
  <si>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</si>
  <si>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</si>
  <si>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</si>
  <si>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</si>
  <si>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</si>
  <si>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</si>
  <si>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</si>
  <si>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</si>
  <si>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</si>
  <si>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</si>
  <si>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</si>
  <si>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</si>
  <si>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</si>
  <si>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</si>
  <si>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</si>
  <si>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</si>
  <si>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</si>
  <si>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</si>
  <si>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</si>
  <si>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</si>
  <si>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</si>
  <si>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</si>
  <si>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</si>
  <si>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</si>
  <si>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</si>
  <si>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</si>
  <si>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</si>
  <si>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</si>
  <si>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</si>
  <si>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</si>
  <si>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</si>
  <si>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</si>
  <si>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</si>
  <si>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</si>
  <si>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</si>
  <si>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</si>
  <si>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</si>
  <si>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</si>
  <si>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</si>
  <si>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</si>
  <si>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</si>
  <si>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</si>
  <si>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</si>
  <si>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</si>
  <si>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</si>
  <si>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</si>
  <si>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</si>
  <si>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</si>
  <si>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</si>
  <si>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</si>
  <si>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</si>
  <si>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</si>
  <si>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</si>
  <si>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</si>
  <si>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</si>
  <si>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</si>
  <si>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</si>
  <si>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</si>
  <si>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</si>
  <si>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</si>
  <si>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</si>
  <si>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</si>
  <si>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</si>
  <si>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</si>
  <si>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</si>
  <si>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</si>
  <si>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</si>
  <si>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</si>
  <si>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</si>
  <si>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</si>
  <si>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</si>
  <si>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</si>
  <si>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</si>
  <si>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</si>
  <si>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</si>
  <si>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</si>
  <si>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</si>
  <si>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</si>
  <si>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</si>
  <si>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</si>
  <si>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</si>
  <si>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</si>
  <si>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</si>
  <si>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</si>
  <si>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</si>
  <si>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</si>
  <si>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</si>
  <si>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</si>
  <si>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</si>
  <si>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</si>
  <si>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</si>
  <si>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</si>
  <si>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</si>
  <si>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</si>
  <si>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</si>
  <si>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</si>
  <si>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</si>
  <si>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</si>
  <si>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</si>
  <si>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</si>
  <si>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</si>
  <si>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</si>
  <si>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</si>
  <si>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</si>
  <si>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</si>
  <si>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</si>
  <si>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</si>
  <si>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</si>
  <si>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</si>
  <si>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</si>
  <si>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</si>
  <si>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</si>
  <si>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</si>
  <si>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</si>
  <si>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</si>
  <si>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</si>
  <si>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</si>
  <si>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</si>
  <si>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</si>
  <si>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</si>
  <si>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</si>
  <si>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</si>
  <si>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</si>
  <si>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</si>
  <si>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</si>
  <si>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</si>
  <si>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</si>
  <si>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</si>
  <si>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</si>
  <si>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</si>
  <si>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</si>
  <si>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</si>
  <si>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</si>
  <si>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</si>
  <si>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</si>
  <si>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</si>
  <si>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</si>
  <si>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</si>
  <si>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</si>
  <si>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</si>
  <si>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</si>
  <si>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</si>
  <si>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</si>
  <si>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</si>
  <si>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</si>
  <si>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</si>
  <si>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</si>
  <si>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</si>
  <si>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</si>
  <si>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</si>
  <si>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</si>
  <si>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</si>
  <si>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</si>
  <si>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</si>
  <si>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</si>
  <si>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</si>
  <si>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</si>
  <si>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</si>
  <si>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</si>
  <si>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</si>
  <si>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</si>
  <si>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</si>
  <si>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</si>
  <si>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</si>
  <si>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</si>
  <si>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</si>
  <si>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</si>
  <si>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</si>
  <si>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</si>
  <si>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</si>
  <si>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</si>
  <si>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</si>
  <si>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</si>
  <si>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</si>
  <si>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</si>
  <si>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</si>
  <si>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</si>
  <si>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</si>
  <si>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</si>
  <si>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</si>
  <si>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</si>
  <si>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</si>
  <si>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</si>
  <si>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</si>
  <si>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</si>
  <si>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</si>
  <si>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</si>
  <si>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</si>
  <si>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</si>
  <si>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</si>
  <si>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</si>
  <si>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</si>
  <si>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</si>
  <si>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</si>
  <si>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</si>
  <si>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</si>
  <si>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</si>
  <si>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</si>
  <si>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</si>
  <si>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</si>
  <si>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</si>
  <si>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</si>
  <si>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</si>
  <si>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</si>
  <si>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</si>
  <si>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</si>
  <si>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</si>
  <si>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</si>
  <si>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</si>
  <si>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</si>
  <si>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</si>
  <si>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</si>
  <si>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</si>
  <si>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</si>
  <si>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</si>
  <si>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</si>
  <si>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</si>
  <si>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</si>
  <si>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</si>
  <si>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</si>
  <si>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</si>
  <si>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</si>
  <si>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</si>
  <si>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</si>
  <si>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</si>
  <si>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</si>
  <si>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</si>
  <si>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</si>
  <si>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</si>
  <si>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</si>
  <si>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</si>
  <si>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</si>
  <si>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</si>
  <si>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</si>
  <si>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</si>
  <si>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</si>
  <si>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</si>
  <si>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</si>
  <si>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</si>
  <si>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</si>
  <si>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</si>
  <si>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</si>
  <si>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</si>
  <si>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</si>
  <si>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</si>
  <si>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</si>
  <si>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</si>
  <si>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</si>
  <si>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</si>
  <si>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</si>
  <si>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</si>
  <si>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</si>
  <si>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</si>
  <si>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</si>
  <si>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</si>
  <si>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</si>
  <si>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</si>
  <si>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</si>
  <si>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</si>
  <si>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</si>
  <si>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</si>
  <si>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</si>
  <si>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</si>
  <si>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</si>
  <si>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</si>
  <si>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</si>
  <si>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</si>
  <si>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</si>
  <si>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</si>
  <si>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</si>
  <si>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</si>
  <si>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</si>
  <si>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</si>
  <si>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</si>
  <si>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</si>
  <si>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</si>
  <si>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</si>
  <si>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</si>
  <si>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</si>
  <si>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</si>
  <si>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</si>
  <si>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</si>
  <si>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</si>
  <si>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</si>
  <si>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</si>
  <si>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</si>
  <si>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</si>
  <si>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</si>
  <si>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</si>
  <si>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</si>
  <si>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</si>
  <si>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</si>
  <si>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</si>
  <si>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</si>
  <si>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</si>
  <si>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</si>
  <si>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</si>
  <si>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</si>
  <si>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</si>
  <si>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</si>
  <si>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</si>
  <si>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</si>
  <si>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</si>
  <si>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</si>
  <si>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</si>
  <si>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</si>
  <si>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</si>
  <si>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</si>
  <si>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</si>
  <si>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</si>
  <si>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</si>
  <si>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</si>
  <si>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</si>
  <si>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</si>
  <si>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</si>
  <si>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</si>
  <si>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</si>
  <si>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</si>
  <si>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</si>
  <si>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</si>
  <si>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</si>
  <si>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</si>
  <si>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</si>
  <si>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</si>
  <si>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</si>
  <si>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</si>
  <si>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</si>
  <si>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</si>
  <si>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</si>
  <si>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</si>
  <si>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</si>
  <si>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</si>
  <si>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</si>
  <si>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</si>
  <si>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</si>
  <si>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</si>
  <si>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</si>
  <si>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</si>
  <si>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</si>
  <si>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</si>
  <si>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</si>
  <si>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</si>
  <si>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</si>
  <si>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</si>
  <si>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</si>
  <si>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</si>
  <si>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</si>
  <si>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</si>
  <si>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</si>
  <si>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</si>
  <si>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</si>
  <si>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</si>
  <si>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</si>
  <si>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</si>
  <si>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</si>
  <si>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</si>
  <si>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</si>
  <si>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</si>
  <si>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</si>
  <si>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</si>
  <si>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</si>
  <si>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</si>
  <si>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</si>
  <si>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</si>
  <si>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</si>
  <si>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</si>
  <si>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</si>
  <si>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</si>
  <si>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</si>
  <si>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</si>
  <si>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</si>
  <si>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</si>
  <si>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</si>
  <si>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</si>
  <si>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</si>
  <si>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</si>
  <si>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</si>
  <si>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</si>
  <si>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</si>
  <si>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</si>
  <si>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</si>
  <si>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</si>
  <si>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</si>
  <si>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</si>
  <si>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</si>
  <si>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</si>
  <si>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</si>
  <si>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</si>
  <si>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</si>
  <si>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</si>
  <si>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</si>
  <si>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</si>
  <si>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</si>
  <si>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</si>
  <si>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</si>
  <si>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</si>
  <si>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</si>
  <si>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</si>
  <si>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</si>
  <si>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</si>
  <si>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</si>
  <si>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</si>
  <si>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</si>
  <si>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</si>
  <si>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</si>
  <si>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</si>
  <si>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</si>
  <si>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</si>
  <si>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</si>
  <si>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</si>
  <si>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</si>
  <si>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</si>
  <si>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</si>
  <si>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</si>
  <si>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</si>
  <si>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</si>
  <si>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</si>
  <si>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</si>
  <si>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</si>
  <si>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</si>
  <si>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</si>
  <si>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</si>
  <si>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</si>
  <si>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</si>
  <si>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</si>
  <si>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</si>
  <si>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</si>
  <si>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</si>
  <si>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</si>
  <si>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</si>
  <si>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</si>
  <si>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</si>
  <si>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</si>
  <si>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</si>
  <si>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</si>
  <si>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</si>
  <si>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</si>
  <si>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</si>
  <si>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</si>
  <si>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</si>
  <si>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</si>
  <si>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</si>
  <si>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</si>
  <si>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</si>
  <si>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</si>
  <si>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</si>
  <si>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</si>
  <si>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</si>
  <si>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</si>
  <si>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</si>
  <si>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</si>
  <si>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</si>
  <si>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</si>
  <si>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</si>
  <si>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</si>
  <si>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Overall:</t>
  </si>
  <si>
    <t>Percent Successful per month</t>
  </si>
  <si>
    <t>Overall Average (61.29%)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</si>
</sst>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10" fontId="0" fillId="0" borderId="0" xfId="0" applyNumberFormat="1"/>
    <xf numFmtId="1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6-42C6-BE9D-C5AC8295CC7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6-42C6-BE9D-C5AC8295CC7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16-42C6-BE9D-C5AC8295C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048975"/>
        <c:axId val="749049391"/>
      </c:lineChart>
      <c:catAx>
        <c:axId val="74904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49391"/>
        <c:crosses val="autoZero"/>
        <c:auto val="1"/>
        <c:lblAlgn val="ctr"/>
        <c:lblOffset val="100"/>
        <c:noMultiLvlLbl val="0"/>
      </c:catAx>
      <c:valAx>
        <c:axId val="74904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4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Successful by Launch</a:t>
            </a:r>
            <a:r>
              <a:rPr lang="en-US" baseline="0"/>
              <a:t> Date</a:t>
            </a:r>
            <a:r>
              <a:rPr lang="en-US"/>
              <a:t> w/ baseline</a:t>
            </a:r>
          </a:p>
        </c:rich>
      </c:tx>
      <c:layout>
        <c:manualLayout>
          <c:xMode val="edge"/>
          <c:yMode val="edge"/>
          <c:x val="0.23184343114666936"/>
          <c:y val="2.36220399212474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1707893426505"/>
          <c:y val="0.12240153685859731"/>
          <c:w val="0.88682921065734954"/>
          <c:h val="0.6725851966689824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Date'!$N$5</c:f>
              <c:strCache>
                <c:ptCount val="1"/>
                <c:pt idx="0">
                  <c:v>Percent Successful per month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Date'!$M$6:$M$17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Date'!$N$6:$N$17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6-458A-8FE8-3F0262788011}"/>
            </c:ext>
          </c:extLst>
        </c:ser>
        <c:ser>
          <c:idx val="1"/>
          <c:order val="1"/>
          <c:tx>
            <c:strRef>
              <c:f>'Theater Outcomes by Launch Date'!$O$5</c:f>
              <c:strCache>
                <c:ptCount val="1"/>
                <c:pt idx="0">
                  <c:v>Overall Average (61.29%)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Date'!$M$6:$M$17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Date'!$O$6:$O$17</c:f>
              <c:numCache>
                <c:formatCode>0.00%</c:formatCode>
                <c:ptCount val="12"/>
                <c:pt idx="0">
                  <c:v>0.61285609934258578</c:v>
                </c:pt>
                <c:pt idx="1">
                  <c:v>0.61285609934258578</c:v>
                </c:pt>
                <c:pt idx="2">
                  <c:v>0.61285609934258578</c:v>
                </c:pt>
                <c:pt idx="3">
                  <c:v>0.61285609934258578</c:v>
                </c:pt>
                <c:pt idx="4">
                  <c:v>0.61285609934258578</c:v>
                </c:pt>
                <c:pt idx="5">
                  <c:v>0.61285609934258578</c:v>
                </c:pt>
                <c:pt idx="6">
                  <c:v>0.61285609934258578</c:v>
                </c:pt>
                <c:pt idx="7">
                  <c:v>0.61285609934258578</c:v>
                </c:pt>
                <c:pt idx="8">
                  <c:v>0.61285609934258578</c:v>
                </c:pt>
                <c:pt idx="9">
                  <c:v>0.61285609934258578</c:v>
                </c:pt>
                <c:pt idx="10">
                  <c:v>0.61285609934258578</c:v>
                </c:pt>
                <c:pt idx="11">
                  <c:v>0.61285609934258578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6-458A-8FE8-3F0262788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1025759"/>
        <c:axId val="881026591"/>
      </c:lineChart>
      <c:catAx>
        <c:axId val="88102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026591"/>
        <c:crosses val="autoZero"/>
        <c:auto val="1"/>
        <c:lblAlgn val="ctr"/>
        <c:lblOffset val="100"/>
        <c:noMultiLvlLbl val="0"/>
      </c:catAx>
      <c:valAx>
        <c:axId val="881026591"/>
        <c:scaling>
          <c:orientation val="minMax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02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25200132183187668"/>
          <c:y val="9.976013120926590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F-4AD9-8F94-BEF2E350D76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F-4AD9-8F94-BEF2E350D76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F-4AD9-8F94-BEF2E350D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870207"/>
        <c:axId val="9806301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A5F-4AD9-8F94-BEF2E350D76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A5F-4AD9-8F94-BEF2E350D76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A5F-4AD9-8F94-BEF2E350D76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A5F-4AD9-8F94-BEF2E350D769}"/>
                  </c:ext>
                </c:extLst>
              </c15:ser>
            </c15:filteredLineSeries>
          </c:ext>
        </c:extLst>
      </c:lineChart>
      <c:catAx>
        <c:axId val="106087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30111"/>
        <c:crosses val="autoZero"/>
        <c:auto val="1"/>
        <c:lblAlgn val="ctr"/>
        <c:lblOffset val="100"/>
        <c:noMultiLvlLbl val="0"/>
      </c:catAx>
      <c:valAx>
        <c:axId val="9806301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87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E-499B-B6A2-AF2C3EAEA0A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2E-499B-B6A2-AF2C3EAEA0A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2E-499B-B6A2-AF2C3EAEA0A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2E-499B-B6A2-AF2C3EAEA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2392160"/>
        <c:axId val="1472392576"/>
      </c:barChart>
      <c:catAx>
        <c:axId val="147239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92576"/>
        <c:crosses val="autoZero"/>
        <c:auto val="1"/>
        <c:lblAlgn val="ctr"/>
        <c:lblOffset val="100"/>
        <c:noMultiLvlLbl val="0"/>
      </c:catAx>
      <c:valAx>
        <c:axId val="14723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12152330768552E-2"/>
          <c:y val="0.16030836142154586"/>
          <c:w val="0.79697290335141768"/>
          <c:h val="0.626876033279001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D-4CC9-84A7-12BDE31CB4F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FD-4CC9-84A7-12BDE31CB4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FD-4CC9-84A7-12BDE31CB4F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FD-4CC9-84A7-12BDE31CB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4334176"/>
        <c:axId val="1914334592"/>
      </c:barChart>
      <c:catAx>
        <c:axId val="191433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334592"/>
        <c:crosses val="autoZero"/>
        <c:auto val="1"/>
        <c:lblAlgn val="ctr"/>
        <c:lblOffset val="100"/>
        <c:noMultiLvlLbl val="0"/>
      </c:catAx>
      <c:valAx>
        <c:axId val="191433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33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3</xdr:row>
      <xdr:rowOff>161926</xdr:rowOff>
    </xdr:from>
    <xdr:to>
      <xdr:col>11</xdr:col>
      <xdr:colOff>447675</xdr:colOff>
      <xdr:row>17</xdr:row>
      <xdr:rowOff>120651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51046-00BB-4DC6-B34A-793AB9139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377825</xdr:colOff>
      <xdr:row>18</xdr:row>
      <xdr:rowOff>38100</xdr:rowOff>
    </xdr:from>
    <xdr:to>
      <xdr:col>15</xdr:col>
      <xdr:colOff>187325</xdr:colOff>
      <xdr:row>36</xdr:row>
      <xdr:rowOff>6351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06141D-839C-4B0B-B37A-DE1BF3BF9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285751</xdr:colOff>
      <xdr:row>0</xdr:row>
      <xdr:rowOff>0</xdr:rowOff>
    </xdr:from>
    <xdr:to>
      <xdr:col>10</xdr:col>
      <xdr:colOff>469900</xdr:colOff>
      <xdr:row>22</xdr:row>
      <xdr:rowOff>87314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5718F-7052-40A2-9FF3-A8F0C09CF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380999</xdr:colOff>
      <xdr:row>19</xdr:row>
      <xdr:rowOff>160335</xdr:rowOff>
    </xdr:from>
    <xdr:to>
      <xdr:col>17</xdr:col>
      <xdr:colOff>123825</xdr:colOff>
      <xdr:row>43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D2826-BD41-49A9-B857-A9D080DC0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4</xdr:row>
      <xdr:rowOff>169861</xdr:rowOff>
    </xdr:from>
    <xdr:to>
      <xdr:col>18</xdr:col>
      <xdr:colOff>114300</xdr:colOff>
      <xdr:row>30</xdr:row>
      <xdr:rowOff>98424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2E32B5-0273-4DEC-9BAE-35868D178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284" refreshedDate="44438.534270023149" createdVersion="7" refreshedVersion="7" minRefreshableVersion="3" recordCount="4116" xr:uid="{2CA34255-32EB-489B-9000-36CF89809573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284" refreshedDate="44450.769945717591" createdVersion="7" refreshedVersion="7" minRefreshableVersion="3" recordCount="4116" xr:uid="{FE1A5678-C7F1-4416-AF8F-30BF38C30BE7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B360F-6F22-4B26-A0E0-BC3CB0C86DA5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42563-9EB4-473A-9660-40DD3C3BCE0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B5D96-A833-4F4F-98D2-518E1D355D4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H115" zoomScale="93" zoomScaleNormal="93" workbookViewId="0"/>
  </sheetViews>
  <sheetFormatPr defaultColWidth="8.81640625" defaultRowHeight="14.5" x14ac:dyDescent="0.35"/>
  <cols>
    <col min="1" max="1" width="8.81640625" customWidth="1"/>
    <col min="2" max="2" width="38.453125" style="9" customWidth="1"/>
    <col min="3" max="3" width="40.36328125" style="3" customWidth="1"/>
    <col min="4" max="4" width="15.906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1796875" bestFit="1" customWidth="1"/>
    <col min="16" max="16" width="15.90625" bestFit="1" customWidth="1"/>
    <col min="17" max="17" width="15.08984375" bestFit="1" customWidth="1"/>
    <col min="18" max="18" width="15.6328125" bestFit="1" customWidth="1"/>
    <col min="19" max="20" width="28.90625" style="17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8380</v>
      </c>
      <c r="R1" s="10" t="s">
        <v>8359</v>
      </c>
      <c r="S1" s="16" t="s">
        <v>8365</v>
      </c>
      <c r="T1" s="16" t="s">
        <v>8366</v>
      </c>
      <c r="U1" s="10" t="s">
        <v>8367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YEAR(T2)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YEAR(T3)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2015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2016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2015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2016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2017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2014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2013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2012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2017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2017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2015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2016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2017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2017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2015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2015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2016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2016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2012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2014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2012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2011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2012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2010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2012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2017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2013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2016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2015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2012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2014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2014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2013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2017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2012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2016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2014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2015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2017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2017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2016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2016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2015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2016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2016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2015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2016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2015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2017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2015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2015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2015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2015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2017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2017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2017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2017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2017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2017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2013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2012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2015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2017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2013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2016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2014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2012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2012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2013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2014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2012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2012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2016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2011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2016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2012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2017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2016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2016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2015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2015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2017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2016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2017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2017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2015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2013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2014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2016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2015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2013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2016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2015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2017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2015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2016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2017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2017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2012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2011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2014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2014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2011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2017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2015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2015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2017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2015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2017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2017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2016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2017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2016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2017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2017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2016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2014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2015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2016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2015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2017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2012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2011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2014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2013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2013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2012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2016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2015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2016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2016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2017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2017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2015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2015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2015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2015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2015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2016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2017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2014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2014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2011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2015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2014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2015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2017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2016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2017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2016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2014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2012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2016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2017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2016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2015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2016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2016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2016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2012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2013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2014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2017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2017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2013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2015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2013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2017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2012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2017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2017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2014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2016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2016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2013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2013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2011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2016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2016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2017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2015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2015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2016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2015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2015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2015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2017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2015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2016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2015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2015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2017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2016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2017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2012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2013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2011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2017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2010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2015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2011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2015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2017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2015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2015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2016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2016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2017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2014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2014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2013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2013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2015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2017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2017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2015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2015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2017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2016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2015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2015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2015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2016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2015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2015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2016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2016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2015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2016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2017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2016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2015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2016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2015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2015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2016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2015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2016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2011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2012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2011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2012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2016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2017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2017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2017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2015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2015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2015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2017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2015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2017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2015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2015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2015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2015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2015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2015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2017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2015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2015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2015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2016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2015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2015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2015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2017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2015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2015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2016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2016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2015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2015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2015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2015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2016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2015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2016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2015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2015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2015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2015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2015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2015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2017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2017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2016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2015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2015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7" si="321">IFERROR(ROUND(E4099/L4099,2),0)</f>
        <v>0</v>
      </c>
      <c r="Q4099" s="12" t="s">
        <v>8315</v>
      </c>
      <c r="R4099" t="s">
        <v>8316</v>
      </c>
      <c r="S4099" s="17">
        <f t="shared" ref="S4099:S4117" si="322">(((J4099/60)/60)/24)+DATE(1970,1,1)</f>
        <v>42344.824502314819</v>
      </c>
      <c r="T4099" s="17">
        <f t="shared" ref="T4099:T4117" si="323">(((I4099/60)/60)/24)+DATE(1970,1,1)</f>
        <v>42400.996527777781</v>
      </c>
      <c r="U4099">
        <f t="shared" ref="U4099:U4117" si="324">YEAR(T4099)</f>
        <v>2016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2017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2016</v>
      </c>
    </row>
    <row r="4116" spans="1:21" x14ac:dyDescent="0.35">
      <c r="P4116">
        <f t="shared" si="321"/>
        <v>0</v>
      </c>
      <c r="S4116" s="17">
        <f t="shared" si="322"/>
        <v>25569</v>
      </c>
      <c r="T4116" s="17">
        <f t="shared" si="323"/>
        <v>25569</v>
      </c>
      <c r="U4116">
        <f t="shared" si="324"/>
        <v>1970</v>
      </c>
    </row>
    <row r="4117" spans="1:21" x14ac:dyDescent="0.35">
      <c r="P4117">
        <f t="shared" si="321"/>
        <v>0</v>
      </c>
      <c r="S4117" s="17">
        <f t="shared" si="322"/>
        <v>25569</v>
      </c>
      <c r="T4117" s="17">
        <f t="shared" si="323"/>
        <v>25569</v>
      </c>
      <c r="U4117">
        <f t="shared" si="324"/>
        <v>1970</v>
      </c>
    </row>
  </sheetData>
  <autoFilter ref="A1:A4118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AD9AC-6365-4602-AC98-D9E19E138277}">
  <dimension ref="A1:R18"/>
  <sheetViews>
    <sheetView tabSelected="1" topLeftCell="A13" workbookViewId="0">
      <selection activeCell="O6" sqref="O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6.90625" bestFit="1" customWidth="1"/>
    <col min="7" max="7" width="10.7265625" bestFit="1" customWidth="1"/>
    <col min="14" max="15" width="8.7265625" style="19"/>
  </cols>
  <sheetData>
    <row r="1" spans="1:18" x14ac:dyDescent="0.35">
      <c r="A1" s="13" t="s">
        <v>8380</v>
      </c>
      <c r="B1" t="s">
        <v>8315</v>
      </c>
    </row>
    <row r="2" spans="1:18" x14ac:dyDescent="0.35">
      <c r="A2" s="13" t="s">
        <v>8367</v>
      </c>
      <c r="B2" t="s">
        <v>8364</v>
      </c>
    </row>
    <row r="4" spans="1:18" x14ac:dyDescent="0.35">
      <c r="A4" s="13" t="s">
        <v>8363</v>
      </c>
      <c r="B4" s="13" t="s">
        <v>8360</v>
      </c>
    </row>
    <row r="5" spans="1:18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  <c r="N5" s="19" t="s">
        <v>8402</v>
      </c>
      <c r="O5" s="19" t="s">
        <v>8403</v>
      </c>
    </row>
    <row r="6" spans="1:18" x14ac:dyDescent="0.35">
      <c r="A6" s="18" t="s">
        <v>8368</v>
      </c>
      <c r="B6" s="15">
        <v>56</v>
      </c>
      <c r="C6" s="15">
        <v>33</v>
      </c>
      <c r="D6" s="15">
        <v>7</v>
      </c>
      <c r="E6" s="15">
        <v>96</v>
      </c>
      <c r="M6" t="s">
        <v>8368</v>
      </c>
      <c r="N6" s="19">
        <f>B6/E6</f>
        <v>0.58333333333333337</v>
      </c>
      <c r="O6" s="19">
        <f>B18/E18</f>
        <v>0.61285609934258578</v>
      </c>
    </row>
    <row r="7" spans="1:18" x14ac:dyDescent="0.35">
      <c r="A7" s="18" t="s">
        <v>8375</v>
      </c>
      <c r="B7" s="15">
        <v>71</v>
      </c>
      <c r="C7" s="15">
        <v>39</v>
      </c>
      <c r="D7" s="15">
        <v>3</v>
      </c>
      <c r="E7" s="15">
        <v>113</v>
      </c>
      <c r="M7" t="s">
        <v>8375</v>
      </c>
      <c r="N7" s="19">
        <f>B7/E7</f>
        <v>0.62831858407079644</v>
      </c>
      <c r="O7" s="19">
        <f>B18/E18</f>
        <v>0.61285609934258578</v>
      </c>
    </row>
    <row r="8" spans="1:18" x14ac:dyDescent="0.35">
      <c r="A8" s="18" t="s">
        <v>8376</v>
      </c>
      <c r="B8" s="15">
        <v>56</v>
      </c>
      <c r="C8" s="15">
        <v>33</v>
      </c>
      <c r="D8" s="15">
        <v>3</v>
      </c>
      <c r="E8" s="15">
        <v>92</v>
      </c>
      <c r="M8" t="s">
        <v>8376</v>
      </c>
      <c r="N8" s="19">
        <f>B8/E8</f>
        <v>0.60869565217391308</v>
      </c>
      <c r="O8" s="19">
        <f>B18/E18</f>
        <v>0.61285609934258578</v>
      </c>
      <c r="Q8" t="s">
        <v>8401</v>
      </c>
      <c r="R8" s="19">
        <f>B18/E18</f>
        <v>0.61285609934258578</v>
      </c>
    </row>
    <row r="9" spans="1:18" x14ac:dyDescent="0.35">
      <c r="A9" s="18" t="s">
        <v>8377</v>
      </c>
      <c r="B9" s="15">
        <v>71</v>
      </c>
      <c r="C9" s="15">
        <v>40</v>
      </c>
      <c r="D9" s="15">
        <v>2</v>
      </c>
      <c r="E9" s="15">
        <v>113</v>
      </c>
      <c r="M9" t="s">
        <v>8377</v>
      </c>
      <c r="N9" s="19">
        <f t="shared" ref="N9:N17" si="0">B9/E9</f>
        <v>0.62831858407079644</v>
      </c>
      <c r="O9" s="19">
        <f>B18/E18</f>
        <v>0.61285609934258578</v>
      </c>
    </row>
    <row r="10" spans="1:18" x14ac:dyDescent="0.35">
      <c r="A10" s="18" t="s">
        <v>8369</v>
      </c>
      <c r="B10" s="15">
        <v>111</v>
      </c>
      <c r="C10" s="15">
        <v>52</v>
      </c>
      <c r="D10" s="15">
        <v>3</v>
      </c>
      <c r="E10" s="15">
        <v>166</v>
      </c>
      <c r="M10" t="s">
        <v>8369</v>
      </c>
      <c r="N10" s="19">
        <f t="shared" si="0"/>
        <v>0.66867469879518071</v>
      </c>
      <c r="O10" s="19">
        <f>B18/E18</f>
        <v>0.61285609934258578</v>
      </c>
    </row>
    <row r="11" spans="1:18" x14ac:dyDescent="0.35">
      <c r="A11" s="18" t="s">
        <v>8378</v>
      </c>
      <c r="B11" s="15">
        <v>100</v>
      </c>
      <c r="C11" s="15">
        <v>49</v>
      </c>
      <c r="D11" s="15">
        <v>4</v>
      </c>
      <c r="E11" s="15">
        <v>153</v>
      </c>
      <c r="M11" t="s">
        <v>8378</v>
      </c>
      <c r="N11" s="19">
        <f t="shared" si="0"/>
        <v>0.65359477124183007</v>
      </c>
      <c r="O11" s="19">
        <f>B18/E18</f>
        <v>0.61285609934258578</v>
      </c>
    </row>
    <row r="12" spans="1:18" x14ac:dyDescent="0.35">
      <c r="A12" s="18" t="s">
        <v>8370</v>
      </c>
      <c r="B12" s="15">
        <v>87</v>
      </c>
      <c r="C12" s="15">
        <v>50</v>
      </c>
      <c r="D12" s="15">
        <v>1</v>
      </c>
      <c r="E12" s="15">
        <v>138</v>
      </c>
      <c r="M12" t="s">
        <v>8370</v>
      </c>
      <c r="N12" s="19">
        <f t="shared" si="0"/>
        <v>0.63043478260869568</v>
      </c>
      <c r="O12" s="19">
        <f>B18/E18</f>
        <v>0.61285609934258578</v>
      </c>
    </row>
    <row r="13" spans="1:18" x14ac:dyDescent="0.35">
      <c r="A13" s="18" t="s">
        <v>8371</v>
      </c>
      <c r="B13" s="15">
        <v>72</v>
      </c>
      <c r="C13" s="15">
        <v>47</v>
      </c>
      <c r="D13" s="15">
        <v>4</v>
      </c>
      <c r="E13" s="15">
        <v>123</v>
      </c>
      <c r="M13" t="s">
        <v>8371</v>
      </c>
      <c r="N13" s="19">
        <f t="shared" si="0"/>
        <v>0.58536585365853655</v>
      </c>
      <c r="O13" s="19">
        <f>B18/E18</f>
        <v>0.61285609934258578</v>
      </c>
    </row>
    <row r="14" spans="1:18" x14ac:dyDescent="0.35">
      <c r="A14" s="18" t="s">
        <v>8372</v>
      </c>
      <c r="B14" s="15">
        <v>59</v>
      </c>
      <c r="C14" s="15">
        <v>34</v>
      </c>
      <c r="D14" s="15">
        <v>4</v>
      </c>
      <c r="E14" s="15">
        <v>97</v>
      </c>
      <c r="M14" t="s">
        <v>8372</v>
      </c>
      <c r="N14" s="19">
        <f t="shared" si="0"/>
        <v>0.60824742268041232</v>
      </c>
      <c r="O14" s="19">
        <f>B18/E18</f>
        <v>0.61285609934258578</v>
      </c>
    </row>
    <row r="15" spans="1:18" x14ac:dyDescent="0.35">
      <c r="A15" s="18" t="s">
        <v>8373</v>
      </c>
      <c r="B15" s="15">
        <v>65</v>
      </c>
      <c r="C15" s="15">
        <v>50</v>
      </c>
      <c r="D15" s="15"/>
      <c r="E15" s="15">
        <v>115</v>
      </c>
      <c r="M15" t="s">
        <v>8373</v>
      </c>
      <c r="N15" s="19">
        <f t="shared" si="0"/>
        <v>0.56521739130434778</v>
      </c>
      <c r="O15" s="19">
        <f>B18/E18</f>
        <v>0.61285609934258578</v>
      </c>
    </row>
    <row r="16" spans="1:18" x14ac:dyDescent="0.35">
      <c r="A16" s="18" t="s">
        <v>8374</v>
      </c>
      <c r="B16" s="15">
        <v>54</v>
      </c>
      <c r="C16" s="15">
        <v>31</v>
      </c>
      <c r="D16" s="15">
        <v>3</v>
      </c>
      <c r="E16" s="15">
        <v>88</v>
      </c>
      <c r="M16" t="s">
        <v>8374</v>
      </c>
      <c r="N16" s="19">
        <f t="shared" si="0"/>
        <v>0.61363636363636365</v>
      </c>
      <c r="O16" s="19">
        <f>B18/E18</f>
        <v>0.61285609934258578</v>
      </c>
    </row>
    <row r="17" spans="1:15" x14ac:dyDescent="0.35">
      <c r="A17" s="18" t="s">
        <v>8379</v>
      </c>
      <c r="B17" s="15">
        <v>37</v>
      </c>
      <c r="C17" s="15">
        <v>35</v>
      </c>
      <c r="D17" s="15">
        <v>3</v>
      </c>
      <c r="E17" s="15">
        <v>75</v>
      </c>
      <c r="M17" t="s">
        <v>8379</v>
      </c>
      <c r="N17" s="19">
        <f t="shared" si="0"/>
        <v>0.49333333333333335</v>
      </c>
      <c r="O17" s="19">
        <f>B18/E18</f>
        <v>0.61285609934258578</v>
      </c>
    </row>
    <row r="18" spans="1:15" x14ac:dyDescent="0.35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5DA8C-8EF4-4C6D-92B1-BEC3C0E2530D}">
  <dimension ref="A1:H13"/>
  <sheetViews>
    <sheetView topLeftCell="A4" workbookViewId="0">
      <selection activeCell="G11" sqref="G11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19" bestFit="1" customWidth="1"/>
    <col min="7" max="7" width="16.1796875" style="19" bestFit="1" customWidth="1"/>
    <col min="8" max="8" width="18.90625" style="19" bestFit="1" customWidth="1"/>
  </cols>
  <sheetData>
    <row r="1" spans="1:8" x14ac:dyDescent="0.35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20" t="s">
        <v>8386</v>
      </c>
      <c r="G1" s="20" t="s">
        <v>8387</v>
      </c>
      <c r="H1" s="20" t="s">
        <v>8388</v>
      </c>
    </row>
    <row r="2" spans="1:8" x14ac:dyDescent="0.35">
      <c r="A2" t="s">
        <v>8389</v>
      </c>
      <c r="B2">
        <f>COUNTIFS(Kickstarter!D:D,"&lt;1000",Kickstarter!F:F,"successful", Kickstarter!R:R,"plays")</f>
        <v>141</v>
      </c>
      <c r="C2">
        <f>COUNTIFS(Kickstarter!D:D,"&lt;1000",Kickstarter!F:F,"failed", Kickstarter!R:R,"plays")</f>
        <v>45</v>
      </c>
      <c r="D2">
        <f>COUNTIFS(Kickstarter!D:D,"&lt;1000",Kickstarter!F:F,"canceled", 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8390</v>
      </c>
      <c r="B3">
        <f>COUNTIFS(Kickstarter!D:D,"&gt;999", Kickstarter!D:D,"&lt;5000",Kickstarter!F:F,"successful", Kickstarter!R:R,"plays")</f>
        <v>388</v>
      </c>
      <c r="C3">
        <f>COUNTIFS(Kickstarter!D:D,"&gt;999", Kickstarter!D:D,"&lt;5000",Kickstarter!F:F,"failed", Kickstarter!R:R,"plays")</f>
        <v>146</v>
      </c>
      <c r="D3">
        <f>COUNTIFS(Kickstarter!D:D,"&gt;999", Kickstarter!D:D,"&lt;5000",Kickstarter!F:F,"canceled", 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8391</v>
      </c>
      <c r="B4">
        <f>COUNTIFS(Kickstarter!D:D,"&gt;4999", Kickstarter!D:D,"&lt;10000",Kickstarter!F:F,"successful", Kickstarter!R:R,"plays")</f>
        <v>93</v>
      </c>
      <c r="C4">
        <f>COUNTIFS(Kickstarter!D:D,"&gt;4999", Kickstarter!D:D,"&lt;10000",Kickstarter!F:F,"failed", Kickstarter!R:R,"plays")</f>
        <v>76</v>
      </c>
      <c r="D4">
        <f>COUNTIFS(Kickstarter!D:D,"&gt;4999", Kickstarter!D:D,"&lt;10000",Kickstarter!F:F,"canceled", 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8392</v>
      </c>
      <c r="B5">
        <f>COUNTIFS(Kickstarter!D:D,"&gt;9999", Kickstarter!D:D,"&lt;15000",Kickstarter!F:F,"successful", Kickstarter!R:R,"plays")</f>
        <v>39</v>
      </c>
      <c r="C5">
        <f>COUNTIFS(Kickstarter!D:D,"&gt;9999", Kickstarter!D:D,"&lt;15000",Kickstarter!F:F,"failed", Kickstarter!R:R,"plays")</f>
        <v>33</v>
      </c>
      <c r="D5">
        <f>COUNTIFS(Kickstarter!D:D,"&gt;9999", Kickstarter!D:D,"&lt;15000",Kickstarter!F:F,"canceled", 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8393</v>
      </c>
      <c r="B6">
        <f>COUNTIFS(Kickstarter!D:D,"&gt;14999", Kickstarter!D:D,"&lt;20000",Kickstarter!F:F,"successful", Kickstarter!R:R,"plays")</f>
        <v>12</v>
      </c>
      <c r="C6">
        <f>COUNTIFS(Kickstarter!D:D,"&gt;14999", Kickstarter!D:D,"&lt;20000",Kickstarter!F:F,"failed", Kickstarter!R:R,"plays")</f>
        <v>12</v>
      </c>
      <c r="D6">
        <f>COUNTIFS(Kickstarter!D:D,"&gt;14999", Kickstarter!D:D,"&lt;20000",Kickstarter!F:F,"canceled", 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8394</v>
      </c>
      <c r="B7">
        <f>COUNTIFS(Kickstarter!D:D,"&gt;19999", Kickstarter!D:D,"&lt;25000",Kickstarter!F:F,"successful", Kickstarter!R:R,"plays")</f>
        <v>9</v>
      </c>
      <c r="C7">
        <f>COUNTIFS(Kickstarter!D:D,"&gt;19999", Kickstarter!D:D,"&lt;25000",Kickstarter!F:F,"failed", Kickstarter!R:R,"plays")</f>
        <v>11</v>
      </c>
      <c r="D7">
        <f>COUNTIFS(Kickstarter!D:D,"&gt;19999", Kickstarter!D:D,"&lt;25000",Kickstarter!F:F,"canceled", 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8395</v>
      </c>
      <c r="B8">
        <f>COUNTIFS(Kickstarter!D:D,"&gt;24999", Kickstarter!D:D,"&lt;30000",Kickstarter!F:F,"successful", Kickstarter!R:R,"plays")</f>
        <v>1</v>
      </c>
      <c r="C8">
        <f>COUNTIFS(Kickstarter!D:D,"&gt;24999", Kickstarter!D:D,"&lt;30000",Kickstarter!F:F,"failed", Kickstarter!R:R,"plays")</f>
        <v>4</v>
      </c>
      <c r="D8">
        <f>COUNTIFS(Kickstarter!D:D,"&gt;24999", Kickstarter!D:D,"&lt;30000",Kickstarter!F:F,"canceled", 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8396</v>
      </c>
      <c r="B9">
        <f>COUNTIFS(Kickstarter!D:D,"&gt;29999", Kickstarter!D:D,"&lt;35000",Kickstarter!F:F,"successful", Kickstarter!R:R,"plays")</f>
        <v>3</v>
      </c>
      <c r="C9">
        <f>COUNTIFS(Kickstarter!D:D,"&gt;29999", Kickstarter!D:D,"&lt;35000",Kickstarter!F:F,"failed", Kickstarter!R:R,"plays")</f>
        <v>8</v>
      </c>
      <c r="D9">
        <f>COUNTIFS(Kickstarter!D:D,"&gt;29999", Kickstarter!D:D,"&lt;35000",Kickstarter!F:F,"canceled", 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8397</v>
      </c>
      <c r="B10">
        <f>COUNTIFS(Kickstarter!D:D,"&gt;34999", Kickstarter!D:D,"&lt;40000",Kickstarter!F:F,"successful", Kickstarter!R:R,"plays")</f>
        <v>4</v>
      </c>
      <c r="C10">
        <f>COUNTIFS(Kickstarter!D:D,"&gt;34999", Kickstarter!D:D,"&lt;40000",Kickstarter!F:F,"failed", Kickstarter!R:R,"plays")</f>
        <v>2</v>
      </c>
      <c r="D10">
        <f>COUNTIFS(Kickstarter!D:D,"&gt;34999", Kickstarter!D:D,"&lt;40000",Kickstarter!F:F,"canceled", 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8398</v>
      </c>
      <c r="B11">
        <f>COUNTIFS(Kickstarter!D:D,"&gt;39999", Kickstarter!D:D,"&lt;45000",Kickstarter!F:F,"successful", Kickstarter!R:R,"plays")</f>
        <v>2</v>
      </c>
      <c r="C11">
        <f>COUNTIFS(Kickstarter!D:D,"&gt;39999", Kickstarter!D:D,"&lt;45000",Kickstarter!F:F,"failed", Kickstarter!R:R,"plays")</f>
        <v>1</v>
      </c>
      <c r="D11">
        <f>COUNTIFS(Kickstarter!D:D,"&gt;39999", Kickstarter!D:D,"&lt;45000",Kickstarter!F:F,"canceled", 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8399</v>
      </c>
      <c r="B12">
        <f>COUNTIFS(Kickstarter!D:D,"&gt;44999", Kickstarter!D:D,"&lt;50000",Kickstarter!F:F,"successful", Kickstarter!R:R,"plays")</f>
        <v>0</v>
      </c>
      <c r="C12">
        <f>COUNTIFS(Kickstarter!D:D,"&gt;44999", Kickstarter!D:D,"&lt;50000",Kickstarter!F:F,"failed", Kickstarter!R:R,"plays")</f>
        <v>1</v>
      </c>
      <c r="D12">
        <f>COUNTIFS(Kickstarter!D:D,"&gt;44999", Kickstarter!D:D,"&lt;50000",Kickstarter!F:F,"canceled", 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8400</v>
      </c>
      <c r="B13">
        <f>COUNTIFS(Kickstarter!D:D,"&gt;50000", Kickstarter!F:F,"successful", Kickstarter!R:R,"plays")</f>
        <v>2</v>
      </c>
      <c r="C13">
        <f>COUNTIFS(Kickstarter!D:D,"&gt;50000", Kickstarter!F:F,"failed", Kickstarter!R:R,"plays")</f>
        <v>10</v>
      </c>
      <c r="D13">
        <f>COUNTIFS(Kickstarter!D:D,"&gt;50000", Kickstarter!F:F,"canceled", Kickstarter!R:R,"plays")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23A92-C030-4D8F-A5C0-EB865C126B94}">
  <dimension ref="A1:F14"/>
  <sheetViews>
    <sheetView workbookViewId="0">
      <selection activeCell="F3" sqref="F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81640625" bestFit="1" customWidth="1"/>
    <col min="8" max="8" width="4.089843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089843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5.81640625" bestFit="1" customWidth="1"/>
    <col min="34" max="34" width="4.0898437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35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35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3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35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35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35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35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35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35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EFEE0-4B43-49CA-BD8B-CE37A8402F9A}">
  <dimension ref="A1:F43"/>
  <sheetViews>
    <sheetView workbookViewId="0">
      <selection activeCell="B2" sqref="B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13" t="s">
        <v>8222</v>
      </c>
      <c r="B1" t="s">
        <v>8224</v>
      </c>
    </row>
    <row r="2" spans="1:6" x14ac:dyDescent="0.35">
      <c r="A2" s="13" t="s">
        <v>8358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8314</v>
      </c>
      <c r="B6" s="15"/>
      <c r="C6" s="15">
        <v>14</v>
      </c>
      <c r="D6" s="15"/>
      <c r="E6" s="15"/>
      <c r="F6" s="15">
        <v>14</v>
      </c>
    </row>
    <row r="7" spans="1:6" x14ac:dyDescent="0.35">
      <c r="A7" s="14" t="s">
        <v>8342</v>
      </c>
      <c r="B7" s="15">
        <v>3</v>
      </c>
      <c r="C7" s="15"/>
      <c r="D7" s="15"/>
      <c r="E7" s="15"/>
      <c r="F7" s="15">
        <v>3</v>
      </c>
    </row>
    <row r="8" spans="1:6" x14ac:dyDescent="0.35">
      <c r="A8" s="14" t="s">
        <v>8356</v>
      </c>
      <c r="B8" s="15"/>
      <c r="C8" s="15">
        <v>2</v>
      </c>
      <c r="D8" s="15"/>
      <c r="E8" s="15"/>
      <c r="F8" s="15">
        <v>2</v>
      </c>
    </row>
    <row r="9" spans="1:6" x14ac:dyDescent="0.35">
      <c r="A9" s="14" t="s">
        <v>8352</v>
      </c>
      <c r="B9" s="15"/>
      <c r="C9" s="15"/>
      <c r="D9" s="15"/>
      <c r="E9" s="15">
        <v>5</v>
      </c>
      <c r="F9" s="15">
        <v>5</v>
      </c>
    </row>
    <row r="10" spans="1:6" x14ac:dyDescent="0.35">
      <c r="A10" s="14" t="s">
        <v>8313</v>
      </c>
      <c r="B10" s="15"/>
      <c r="C10" s="15"/>
      <c r="D10" s="15"/>
      <c r="E10" s="15">
        <v>8</v>
      </c>
      <c r="F10" s="15">
        <v>8</v>
      </c>
    </row>
    <row r="11" spans="1:6" x14ac:dyDescent="0.35">
      <c r="A11" s="14" t="s">
        <v>8312</v>
      </c>
      <c r="B11" s="15"/>
      <c r="C11" s="15">
        <v>16</v>
      </c>
      <c r="D11" s="15"/>
      <c r="E11" s="15"/>
      <c r="F11" s="15">
        <v>16</v>
      </c>
    </row>
    <row r="12" spans="1:6" x14ac:dyDescent="0.35">
      <c r="A12" s="14" t="s">
        <v>8328</v>
      </c>
      <c r="B12" s="15"/>
      <c r="C12" s="15"/>
      <c r="D12" s="15"/>
      <c r="E12" s="15">
        <v>6</v>
      </c>
      <c r="F12" s="15">
        <v>6</v>
      </c>
    </row>
    <row r="13" spans="1:6" x14ac:dyDescent="0.35">
      <c r="A13" s="14" t="s">
        <v>8345</v>
      </c>
      <c r="B13" s="15"/>
      <c r="C13" s="15">
        <v>1</v>
      </c>
      <c r="D13" s="15">
        <v>1</v>
      </c>
      <c r="E13" s="15"/>
      <c r="F13" s="15">
        <v>2</v>
      </c>
    </row>
    <row r="14" spans="1:6" x14ac:dyDescent="0.35">
      <c r="A14" s="14" t="s">
        <v>8322</v>
      </c>
      <c r="B14" s="15"/>
      <c r="C14" s="15">
        <v>2</v>
      </c>
      <c r="D14" s="15"/>
      <c r="E14" s="15"/>
      <c r="F14" s="15">
        <v>2</v>
      </c>
    </row>
    <row r="15" spans="1:6" x14ac:dyDescent="0.35">
      <c r="A15" s="14" t="s">
        <v>8335</v>
      </c>
      <c r="B15" s="15">
        <v>1</v>
      </c>
      <c r="C15" s="15">
        <v>5</v>
      </c>
      <c r="D15" s="15"/>
      <c r="E15" s="15"/>
      <c r="F15" s="15">
        <v>6</v>
      </c>
    </row>
    <row r="16" spans="1:6" x14ac:dyDescent="0.35">
      <c r="A16" s="14" t="s">
        <v>8346</v>
      </c>
      <c r="B16" s="15"/>
      <c r="C16" s="15">
        <v>3</v>
      </c>
      <c r="D16" s="15"/>
      <c r="E16" s="15"/>
      <c r="F16" s="15">
        <v>3</v>
      </c>
    </row>
    <row r="17" spans="1:6" x14ac:dyDescent="0.35">
      <c r="A17" s="14" t="s">
        <v>8347</v>
      </c>
      <c r="B17" s="15"/>
      <c r="C17" s="15"/>
      <c r="D17" s="15"/>
      <c r="E17" s="15">
        <v>19</v>
      </c>
      <c r="F17" s="15">
        <v>19</v>
      </c>
    </row>
    <row r="18" spans="1:6" x14ac:dyDescent="0.35">
      <c r="A18" s="14" t="s">
        <v>8326</v>
      </c>
      <c r="B18" s="15"/>
      <c r="C18" s="15">
        <v>6</v>
      </c>
      <c r="D18" s="15"/>
      <c r="E18" s="15"/>
      <c r="F18" s="15">
        <v>6</v>
      </c>
    </row>
    <row r="19" spans="1:6" x14ac:dyDescent="0.35">
      <c r="A19" s="14" t="s">
        <v>8325</v>
      </c>
      <c r="B19" s="15"/>
      <c r="C19" s="15"/>
      <c r="D19" s="15"/>
      <c r="E19" s="15">
        <v>2</v>
      </c>
      <c r="F19" s="15">
        <v>2</v>
      </c>
    </row>
    <row r="20" spans="1:6" x14ac:dyDescent="0.35">
      <c r="A20" s="14" t="s">
        <v>8333</v>
      </c>
      <c r="B20" s="15"/>
      <c r="C20" s="15">
        <v>7</v>
      </c>
      <c r="D20" s="15"/>
      <c r="E20" s="15"/>
      <c r="F20" s="15">
        <v>7</v>
      </c>
    </row>
    <row r="21" spans="1:6" x14ac:dyDescent="0.35">
      <c r="A21" s="14" t="s">
        <v>8357</v>
      </c>
      <c r="B21" s="15">
        <v>5</v>
      </c>
      <c r="C21" s="15">
        <v>11</v>
      </c>
      <c r="D21" s="15"/>
      <c r="E21" s="15">
        <v>10</v>
      </c>
      <c r="F21" s="15">
        <v>26</v>
      </c>
    </row>
    <row r="22" spans="1:6" x14ac:dyDescent="0.35">
      <c r="A22" s="14" t="s">
        <v>8341</v>
      </c>
      <c r="B22" s="15"/>
      <c r="C22" s="15">
        <v>3</v>
      </c>
      <c r="D22" s="15"/>
      <c r="E22" s="15"/>
      <c r="F22" s="15">
        <v>3</v>
      </c>
    </row>
    <row r="23" spans="1:6" x14ac:dyDescent="0.35">
      <c r="A23" s="14" t="s">
        <v>8321</v>
      </c>
      <c r="B23" s="15"/>
      <c r="C23" s="15"/>
      <c r="D23" s="15"/>
      <c r="E23" s="15">
        <v>6</v>
      </c>
      <c r="F23" s="15">
        <v>6</v>
      </c>
    </row>
    <row r="24" spans="1:6" x14ac:dyDescent="0.35">
      <c r="A24" s="14" t="s">
        <v>8348</v>
      </c>
      <c r="B24" s="15"/>
      <c r="C24" s="15">
        <v>5</v>
      </c>
      <c r="D24" s="15"/>
      <c r="E24" s="15"/>
      <c r="F24" s="15">
        <v>5</v>
      </c>
    </row>
    <row r="25" spans="1:6" x14ac:dyDescent="0.35">
      <c r="A25" s="14" t="s">
        <v>8337</v>
      </c>
      <c r="B25" s="15"/>
      <c r="C25" s="15">
        <v>14</v>
      </c>
      <c r="D25" s="15"/>
      <c r="E25" s="15">
        <v>18</v>
      </c>
      <c r="F25" s="15">
        <v>32</v>
      </c>
    </row>
    <row r="26" spans="1:6" x14ac:dyDescent="0.35">
      <c r="A26" s="14" t="s">
        <v>8343</v>
      </c>
      <c r="B26" s="15"/>
      <c r="C26" s="15">
        <v>5</v>
      </c>
      <c r="D26" s="15"/>
      <c r="E26" s="15"/>
      <c r="F26" s="15">
        <v>5</v>
      </c>
    </row>
    <row r="27" spans="1:6" x14ac:dyDescent="0.35">
      <c r="A27" s="14" t="s">
        <v>8316</v>
      </c>
      <c r="B27" s="15"/>
      <c r="C27" s="15">
        <v>70</v>
      </c>
      <c r="D27" s="15">
        <v>6</v>
      </c>
      <c r="E27" s="15">
        <v>238</v>
      </c>
      <c r="F27" s="15">
        <v>314</v>
      </c>
    </row>
    <row r="28" spans="1:6" x14ac:dyDescent="0.35">
      <c r="A28" s="14" t="s">
        <v>8344</v>
      </c>
      <c r="B28" s="15"/>
      <c r="C28" s="15"/>
      <c r="D28" s="15"/>
      <c r="E28" s="15">
        <v>2</v>
      </c>
      <c r="F28" s="15">
        <v>2</v>
      </c>
    </row>
    <row r="29" spans="1:6" x14ac:dyDescent="0.35">
      <c r="A29" s="14" t="s">
        <v>8351</v>
      </c>
      <c r="B29" s="15"/>
      <c r="C29" s="15">
        <v>3</v>
      </c>
      <c r="D29" s="15"/>
      <c r="E29" s="15"/>
      <c r="F29" s="15">
        <v>3</v>
      </c>
    </row>
    <row r="30" spans="1:6" x14ac:dyDescent="0.35">
      <c r="A30" s="14" t="s">
        <v>8324</v>
      </c>
      <c r="B30" s="15"/>
      <c r="C30" s="15"/>
      <c r="D30" s="15"/>
      <c r="E30" s="15">
        <v>10</v>
      </c>
      <c r="F30" s="15">
        <v>10</v>
      </c>
    </row>
    <row r="31" spans="1:6" x14ac:dyDescent="0.35">
      <c r="A31" s="14" t="s">
        <v>8311</v>
      </c>
      <c r="B31" s="15">
        <v>2</v>
      </c>
      <c r="C31" s="15"/>
      <c r="D31" s="15"/>
      <c r="E31" s="15"/>
      <c r="F31" s="15">
        <v>2</v>
      </c>
    </row>
    <row r="32" spans="1:6" x14ac:dyDescent="0.35">
      <c r="A32" s="14" t="s">
        <v>8310</v>
      </c>
      <c r="B32" s="15"/>
      <c r="C32" s="15"/>
      <c r="D32" s="15"/>
      <c r="E32" s="15">
        <v>6</v>
      </c>
      <c r="F32" s="15">
        <v>6</v>
      </c>
    </row>
    <row r="33" spans="1:6" x14ac:dyDescent="0.35">
      <c r="A33" s="14" t="s">
        <v>8350</v>
      </c>
      <c r="B33" s="15"/>
      <c r="C33" s="15"/>
      <c r="D33" s="15">
        <v>1</v>
      </c>
      <c r="E33" s="15"/>
      <c r="F33" s="15">
        <v>1</v>
      </c>
    </row>
    <row r="34" spans="1:6" x14ac:dyDescent="0.35">
      <c r="A34" s="14" t="s">
        <v>8353</v>
      </c>
      <c r="B34" s="15"/>
      <c r="C34" s="15"/>
      <c r="D34" s="15"/>
      <c r="E34" s="15">
        <v>3</v>
      </c>
      <c r="F34" s="15">
        <v>3</v>
      </c>
    </row>
    <row r="35" spans="1:6" x14ac:dyDescent="0.35">
      <c r="A35" s="14" t="s">
        <v>8355</v>
      </c>
      <c r="B35" s="15">
        <v>1</v>
      </c>
      <c r="C35" s="15">
        <v>8</v>
      </c>
      <c r="D35" s="15"/>
      <c r="E35" s="15">
        <v>10</v>
      </c>
      <c r="F35" s="15">
        <v>19</v>
      </c>
    </row>
    <row r="36" spans="1:6" x14ac:dyDescent="0.35">
      <c r="A36" s="14" t="s">
        <v>8349</v>
      </c>
      <c r="B36" s="15"/>
      <c r="C36" s="15"/>
      <c r="D36" s="15"/>
      <c r="E36" s="15">
        <v>16</v>
      </c>
      <c r="F36" s="15">
        <v>16</v>
      </c>
    </row>
    <row r="37" spans="1:6" x14ac:dyDescent="0.35">
      <c r="A37" s="14" t="s">
        <v>8309</v>
      </c>
      <c r="B37" s="15"/>
      <c r="C37" s="15"/>
      <c r="D37" s="15"/>
      <c r="E37" s="15">
        <v>7</v>
      </c>
      <c r="F37" s="15">
        <v>7</v>
      </c>
    </row>
    <row r="38" spans="1:6" x14ac:dyDescent="0.35">
      <c r="A38" s="14" t="s">
        <v>8339</v>
      </c>
      <c r="B38" s="15"/>
      <c r="C38" s="15">
        <v>4</v>
      </c>
      <c r="D38" s="15"/>
      <c r="E38" s="15"/>
      <c r="F38" s="15">
        <v>4</v>
      </c>
    </row>
    <row r="39" spans="1:6" x14ac:dyDescent="0.35">
      <c r="A39" s="14" t="s">
        <v>8332</v>
      </c>
      <c r="B39" s="15"/>
      <c r="C39" s="15">
        <v>10</v>
      </c>
      <c r="D39" s="15"/>
      <c r="E39" s="15"/>
      <c r="F39" s="15">
        <v>10</v>
      </c>
    </row>
    <row r="40" spans="1:6" x14ac:dyDescent="0.35">
      <c r="A40" s="14" t="s">
        <v>8319</v>
      </c>
      <c r="B40" s="15">
        <v>5</v>
      </c>
      <c r="C40" s="15">
        <v>6</v>
      </c>
      <c r="D40" s="15"/>
      <c r="E40" s="15"/>
      <c r="F40" s="15">
        <v>11</v>
      </c>
    </row>
    <row r="41" spans="1:6" x14ac:dyDescent="0.35">
      <c r="A41" s="14" t="s">
        <v>8318</v>
      </c>
      <c r="B41" s="15">
        <v>7</v>
      </c>
      <c r="C41" s="15">
        <v>10</v>
      </c>
      <c r="D41" s="15"/>
      <c r="E41" s="15"/>
      <c r="F41" s="15">
        <v>17</v>
      </c>
    </row>
    <row r="42" spans="1:6" x14ac:dyDescent="0.35">
      <c r="A42" s="14" t="s">
        <v>8338</v>
      </c>
      <c r="B42" s="15">
        <v>1</v>
      </c>
      <c r="C42" s="15"/>
      <c r="D42" s="15"/>
      <c r="E42" s="15"/>
      <c r="F42" s="15">
        <v>1</v>
      </c>
    </row>
    <row r="43" spans="1:6" x14ac:dyDescent="0.35">
      <c r="A43" s="14" t="s">
        <v>8361</v>
      </c>
      <c r="B43" s="15">
        <v>25</v>
      </c>
      <c r="C43" s="15">
        <v>205</v>
      </c>
      <c r="D43" s="15">
        <v>8</v>
      </c>
      <c r="E43" s="15">
        <v>366</v>
      </c>
      <c r="F43" s="15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18284</cp:lastModifiedBy>
  <dcterms:created xsi:type="dcterms:W3CDTF">2017-04-20T15:17:24Z</dcterms:created>
  <dcterms:modified xsi:type="dcterms:W3CDTF">2021-09-12T01:38:30Z</dcterms:modified>
</cp:coreProperties>
</file>