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l\OneDrive\Documents\Bootcamp\HW1\"/>
    </mc:Choice>
  </mc:AlternateContent>
  <xr:revisionPtr revIDLastSave="0" documentId="13_ncr:1_{7B76F31F-306C-4B1B-AA2D-D7DD475A8AEE}" xr6:coauthVersionLast="38" xr6:coauthVersionMax="38" xr10:uidLastSave="{00000000-0000-0000-0000-000000000000}"/>
  <bookViews>
    <workbookView xWindow="0" yWindow="0" windowWidth="21570" windowHeight="6120" firstSheet="1" activeTab="5" xr2:uid="{00000000-000D-0000-FFFF-FFFF00000000}"/>
  </bookViews>
  <sheets>
    <sheet name="Sub Category State Summary" sheetId="5" r:id="rId1"/>
    <sheet name="Category State Summary" sheetId="2" r:id="rId2"/>
    <sheet name="Create Month Summary" sheetId="6" r:id="rId3"/>
    <sheet name="Time bucket success rates" sheetId="7" r:id="rId4"/>
    <sheet name="Details" sheetId="1" r:id="rId5"/>
    <sheet name="Goal buckets" sheetId="8" r:id="rId6"/>
  </sheets>
  <definedNames>
    <definedName name="_xlnm._FilterDatabase" localSheetId="4" hidden="1">Details!$A$1:$P$4115</definedName>
  </definedNames>
  <calcPr calcId="179021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2" i="8"/>
  <c r="C13" i="8"/>
  <c r="D13" i="8"/>
  <c r="B13" i="8"/>
  <c r="C2" i="8"/>
  <c r="D2" i="8"/>
  <c r="B2" i="8"/>
  <c r="B3" i="8" s="1"/>
  <c r="G13" i="8" l="1"/>
  <c r="F13" i="8"/>
  <c r="F2" i="8"/>
  <c r="H13" i="8"/>
  <c r="B4" i="8"/>
  <c r="B5" i="8" s="1"/>
  <c r="D3" i="8"/>
  <c r="C3" i="8"/>
  <c r="F3" i="8" s="1"/>
  <c r="V1783" i="1"/>
  <c r="V1868" i="1"/>
  <c r="V1952" i="1"/>
  <c r="V2039" i="1"/>
  <c r="V2087" i="1"/>
  <c r="V2129" i="1"/>
  <c r="V2172" i="1"/>
  <c r="V2215" i="1"/>
  <c r="V2257" i="1"/>
  <c r="V2300" i="1"/>
  <c r="V2343" i="1"/>
  <c r="V2385" i="1"/>
  <c r="V2428" i="1"/>
  <c r="V2471" i="1"/>
  <c r="V2513" i="1"/>
  <c r="V2556" i="1"/>
  <c r="V2599" i="1"/>
  <c r="V2641" i="1"/>
  <c r="V2673" i="1"/>
  <c r="V2701" i="1"/>
  <c r="V2731" i="1"/>
  <c r="V2759" i="1"/>
  <c r="V2787" i="1"/>
  <c r="V2816" i="1"/>
  <c r="V2844" i="1"/>
  <c r="V2872" i="1"/>
  <c r="V2901" i="1"/>
  <c r="V2929" i="1"/>
  <c r="V2957" i="1"/>
  <c r="V2987" i="1"/>
  <c r="V3015" i="1"/>
  <c r="V3043" i="1"/>
  <c r="V3072" i="1"/>
  <c r="V3093" i="1"/>
  <c r="V3136" i="1"/>
  <c r="V3157" i="1"/>
  <c r="V3200" i="1"/>
  <c r="V3221" i="1"/>
  <c r="V3264" i="1"/>
  <c r="V3285" i="1"/>
  <c r="V3328" i="1"/>
  <c r="V3349" i="1"/>
  <c r="V3392" i="1"/>
  <c r="V3413" i="1"/>
  <c r="V3452" i="1"/>
  <c r="V3468" i="1"/>
  <c r="V3484" i="1"/>
  <c r="V3500" i="1"/>
  <c r="V3516" i="1"/>
  <c r="V3532" i="1"/>
  <c r="V3548" i="1"/>
  <c r="V3564" i="1"/>
  <c r="V3580" i="1"/>
  <c r="V3596" i="1"/>
  <c r="V3612" i="1"/>
  <c r="V3628" i="1"/>
  <c r="V3644" i="1"/>
  <c r="V3660" i="1"/>
  <c r="V3676" i="1"/>
  <c r="V3692" i="1"/>
  <c r="V3708" i="1"/>
  <c r="V3724" i="1"/>
  <c r="V3740" i="1"/>
  <c r="V3756" i="1"/>
  <c r="V3772" i="1"/>
  <c r="V3788" i="1"/>
  <c r="V3804" i="1"/>
  <c r="V3820" i="1"/>
  <c r="V3836" i="1"/>
  <c r="V3852" i="1"/>
  <c r="V3868" i="1"/>
  <c r="V3884" i="1"/>
  <c r="V3900" i="1"/>
  <c r="V3916" i="1"/>
  <c r="V3932" i="1"/>
  <c r="V3948" i="1"/>
  <c r="V3959" i="1"/>
  <c r="V3967" i="1"/>
  <c r="V3975" i="1"/>
  <c r="V3983" i="1"/>
  <c r="V3991" i="1"/>
  <c r="V3999" i="1"/>
  <c r="V4007" i="1"/>
  <c r="V4015" i="1"/>
  <c r="V4023" i="1"/>
  <c r="V4031" i="1"/>
  <c r="V4039" i="1"/>
  <c r="V4047" i="1"/>
  <c r="V4055" i="1"/>
  <c r="V4063" i="1"/>
  <c r="V4071" i="1"/>
  <c r="V4079" i="1"/>
  <c r="V4087" i="1"/>
  <c r="V4095" i="1"/>
  <c r="V4103" i="1"/>
  <c r="V4111" i="1"/>
  <c r="U2324" i="1"/>
  <c r="V2324" i="1" s="1"/>
  <c r="U2860" i="1"/>
  <c r="V2860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U3" i="1" s="1"/>
  <c r="V3" i="1" s="1"/>
  <c r="J4" i="1"/>
  <c r="U4" i="1" s="1"/>
  <c r="V4" i="1" s="1"/>
  <c r="J5" i="1"/>
  <c r="J6" i="1"/>
  <c r="U6" i="1" s="1"/>
  <c r="V6" i="1" s="1"/>
  <c r="J7" i="1"/>
  <c r="U7" i="1" s="1"/>
  <c r="V7" i="1" s="1"/>
  <c r="J8" i="1"/>
  <c r="U8" i="1" s="1"/>
  <c r="V8" i="1" s="1"/>
  <c r="J9" i="1"/>
  <c r="J10" i="1"/>
  <c r="U10" i="1" s="1"/>
  <c r="V10" i="1" s="1"/>
  <c r="J11" i="1"/>
  <c r="U11" i="1" s="1"/>
  <c r="V11" i="1" s="1"/>
  <c r="J12" i="1"/>
  <c r="U12" i="1" s="1"/>
  <c r="V12" i="1" s="1"/>
  <c r="J13" i="1"/>
  <c r="J14" i="1"/>
  <c r="U14" i="1" s="1"/>
  <c r="V14" i="1" s="1"/>
  <c r="J15" i="1"/>
  <c r="U15" i="1" s="1"/>
  <c r="V15" i="1" s="1"/>
  <c r="J16" i="1"/>
  <c r="U16" i="1" s="1"/>
  <c r="V16" i="1" s="1"/>
  <c r="J17" i="1"/>
  <c r="J18" i="1"/>
  <c r="U18" i="1" s="1"/>
  <c r="V18" i="1" s="1"/>
  <c r="J19" i="1"/>
  <c r="U19" i="1" s="1"/>
  <c r="V19" i="1" s="1"/>
  <c r="J20" i="1"/>
  <c r="U20" i="1" s="1"/>
  <c r="V20" i="1" s="1"/>
  <c r="J21" i="1"/>
  <c r="J22" i="1"/>
  <c r="U22" i="1" s="1"/>
  <c r="V22" i="1" s="1"/>
  <c r="J23" i="1"/>
  <c r="U23" i="1" s="1"/>
  <c r="V23" i="1" s="1"/>
  <c r="J24" i="1"/>
  <c r="U24" i="1" s="1"/>
  <c r="V24" i="1" s="1"/>
  <c r="J25" i="1"/>
  <c r="J26" i="1"/>
  <c r="U26" i="1" s="1"/>
  <c r="V26" i="1" s="1"/>
  <c r="J27" i="1"/>
  <c r="U27" i="1" s="1"/>
  <c r="V27" i="1" s="1"/>
  <c r="J28" i="1"/>
  <c r="U28" i="1" s="1"/>
  <c r="V28" i="1" s="1"/>
  <c r="J29" i="1"/>
  <c r="J30" i="1"/>
  <c r="U30" i="1" s="1"/>
  <c r="V30" i="1" s="1"/>
  <c r="J31" i="1"/>
  <c r="U31" i="1" s="1"/>
  <c r="V31" i="1" s="1"/>
  <c r="J32" i="1"/>
  <c r="U32" i="1" s="1"/>
  <c r="V32" i="1" s="1"/>
  <c r="J33" i="1"/>
  <c r="J34" i="1"/>
  <c r="U34" i="1" s="1"/>
  <c r="V34" i="1" s="1"/>
  <c r="J35" i="1"/>
  <c r="U35" i="1" s="1"/>
  <c r="V35" i="1" s="1"/>
  <c r="J36" i="1"/>
  <c r="U36" i="1" s="1"/>
  <c r="V36" i="1" s="1"/>
  <c r="J37" i="1"/>
  <c r="J38" i="1"/>
  <c r="U38" i="1" s="1"/>
  <c r="V38" i="1" s="1"/>
  <c r="J39" i="1"/>
  <c r="U39" i="1" s="1"/>
  <c r="V39" i="1" s="1"/>
  <c r="J40" i="1"/>
  <c r="U40" i="1" s="1"/>
  <c r="V40" i="1" s="1"/>
  <c r="J41" i="1"/>
  <c r="J42" i="1"/>
  <c r="U42" i="1" s="1"/>
  <c r="V42" i="1" s="1"/>
  <c r="J43" i="1"/>
  <c r="U43" i="1" s="1"/>
  <c r="V43" i="1" s="1"/>
  <c r="J44" i="1"/>
  <c r="U44" i="1" s="1"/>
  <c r="V44" i="1" s="1"/>
  <c r="J45" i="1"/>
  <c r="J46" i="1"/>
  <c r="U46" i="1" s="1"/>
  <c r="V46" i="1" s="1"/>
  <c r="J47" i="1"/>
  <c r="U47" i="1" s="1"/>
  <c r="V47" i="1" s="1"/>
  <c r="J48" i="1"/>
  <c r="U48" i="1" s="1"/>
  <c r="V48" i="1" s="1"/>
  <c r="J49" i="1"/>
  <c r="J50" i="1"/>
  <c r="U50" i="1" s="1"/>
  <c r="V50" i="1" s="1"/>
  <c r="J51" i="1"/>
  <c r="U51" i="1" s="1"/>
  <c r="V51" i="1" s="1"/>
  <c r="J52" i="1"/>
  <c r="U52" i="1" s="1"/>
  <c r="V52" i="1" s="1"/>
  <c r="J53" i="1"/>
  <c r="J54" i="1"/>
  <c r="U54" i="1" s="1"/>
  <c r="V54" i="1" s="1"/>
  <c r="J55" i="1"/>
  <c r="U55" i="1" s="1"/>
  <c r="V55" i="1" s="1"/>
  <c r="J56" i="1"/>
  <c r="U56" i="1" s="1"/>
  <c r="V56" i="1" s="1"/>
  <c r="J57" i="1"/>
  <c r="J58" i="1"/>
  <c r="U58" i="1" s="1"/>
  <c r="V58" i="1" s="1"/>
  <c r="J59" i="1"/>
  <c r="U59" i="1" s="1"/>
  <c r="V59" i="1" s="1"/>
  <c r="J60" i="1"/>
  <c r="U60" i="1" s="1"/>
  <c r="V60" i="1" s="1"/>
  <c r="J61" i="1"/>
  <c r="J62" i="1"/>
  <c r="U62" i="1" s="1"/>
  <c r="V62" i="1" s="1"/>
  <c r="J63" i="1"/>
  <c r="U63" i="1" s="1"/>
  <c r="V63" i="1" s="1"/>
  <c r="J64" i="1"/>
  <c r="U64" i="1" s="1"/>
  <c r="V64" i="1" s="1"/>
  <c r="J65" i="1"/>
  <c r="J66" i="1"/>
  <c r="U66" i="1" s="1"/>
  <c r="V66" i="1" s="1"/>
  <c r="J67" i="1"/>
  <c r="U67" i="1" s="1"/>
  <c r="V67" i="1" s="1"/>
  <c r="J68" i="1"/>
  <c r="U68" i="1" s="1"/>
  <c r="V68" i="1" s="1"/>
  <c r="J69" i="1"/>
  <c r="J70" i="1"/>
  <c r="U70" i="1" s="1"/>
  <c r="V70" i="1" s="1"/>
  <c r="J71" i="1"/>
  <c r="U71" i="1" s="1"/>
  <c r="V71" i="1" s="1"/>
  <c r="J72" i="1"/>
  <c r="U72" i="1" s="1"/>
  <c r="V72" i="1" s="1"/>
  <c r="J73" i="1"/>
  <c r="J74" i="1"/>
  <c r="U74" i="1" s="1"/>
  <c r="V74" i="1" s="1"/>
  <c r="J75" i="1"/>
  <c r="U75" i="1" s="1"/>
  <c r="V75" i="1" s="1"/>
  <c r="J76" i="1"/>
  <c r="U76" i="1" s="1"/>
  <c r="V76" i="1" s="1"/>
  <c r="J77" i="1"/>
  <c r="J78" i="1"/>
  <c r="U78" i="1" s="1"/>
  <c r="V78" i="1" s="1"/>
  <c r="J79" i="1"/>
  <c r="U79" i="1" s="1"/>
  <c r="V79" i="1" s="1"/>
  <c r="J80" i="1"/>
  <c r="U80" i="1" s="1"/>
  <c r="V80" i="1" s="1"/>
  <c r="J81" i="1"/>
  <c r="J82" i="1"/>
  <c r="U82" i="1" s="1"/>
  <c r="V82" i="1" s="1"/>
  <c r="J83" i="1"/>
  <c r="U83" i="1" s="1"/>
  <c r="V83" i="1" s="1"/>
  <c r="J84" i="1"/>
  <c r="U84" i="1" s="1"/>
  <c r="V84" i="1" s="1"/>
  <c r="J85" i="1"/>
  <c r="J86" i="1"/>
  <c r="U86" i="1" s="1"/>
  <c r="V86" i="1" s="1"/>
  <c r="J87" i="1"/>
  <c r="U87" i="1" s="1"/>
  <c r="V87" i="1" s="1"/>
  <c r="J88" i="1"/>
  <c r="U88" i="1" s="1"/>
  <c r="V88" i="1" s="1"/>
  <c r="J89" i="1"/>
  <c r="J90" i="1"/>
  <c r="U90" i="1" s="1"/>
  <c r="V90" i="1" s="1"/>
  <c r="J91" i="1"/>
  <c r="U91" i="1" s="1"/>
  <c r="V91" i="1" s="1"/>
  <c r="J92" i="1"/>
  <c r="U92" i="1" s="1"/>
  <c r="V92" i="1" s="1"/>
  <c r="J93" i="1"/>
  <c r="J94" i="1"/>
  <c r="U94" i="1" s="1"/>
  <c r="V94" i="1" s="1"/>
  <c r="J95" i="1"/>
  <c r="U95" i="1" s="1"/>
  <c r="V95" i="1" s="1"/>
  <c r="J96" i="1"/>
  <c r="U96" i="1" s="1"/>
  <c r="V96" i="1" s="1"/>
  <c r="J97" i="1"/>
  <c r="J98" i="1"/>
  <c r="U98" i="1" s="1"/>
  <c r="V98" i="1" s="1"/>
  <c r="J99" i="1"/>
  <c r="U99" i="1" s="1"/>
  <c r="V99" i="1" s="1"/>
  <c r="J100" i="1"/>
  <c r="U100" i="1" s="1"/>
  <c r="V100" i="1" s="1"/>
  <c r="J101" i="1"/>
  <c r="J102" i="1"/>
  <c r="U102" i="1" s="1"/>
  <c r="V102" i="1" s="1"/>
  <c r="J103" i="1"/>
  <c r="U103" i="1" s="1"/>
  <c r="V103" i="1" s="1"/>
  <c r="J104" i="1"/>
  <c r="U104" i="1" s="1"/>
  <c r="V104" i="1" s="1"/>
  <c r="J105" i="1"/>
  <c r="J106" i="1"/>
  <c r="U106" i="1" s="1"/>
  <c r="V106" i="1" s="1"/>
  <c r="J107" i="1"/>
  <c r="U107" i="1" s="1"/>
  <c r="V107" i="1" s="1"/>
  <c r="J108" i="1"/>
  <c r="U108" i="1" s="1"/>
  <c r="V108" i="1" s="1"/>
  <c r="J109" i="1"/>
  <c r="J110" i="1"/>
  <c r="U110" i="1" s="1"/>
  <c r="V110" i="1" s="1"/>
  <c r="J111" i="1"/>
  <c r="U111" i="1" s="1"/>
  <c r="V111" i="1" s="1"/>
  <c r="J112" i="1"/>
  <c r="U112" i="1" s="1"/>
  <c r="V112" i="1" s="1"/>
  <c r="J113" i="1"/>
  <c r="J114" i="1"/>
  <c r="U114" i="1" s="1"/>
  <c r="V114" i="1" s="1"/>
  <c r="J115" i="1"/>
  <c r="U115" i="1" s="1"/>
  <c r="V115" i="1" s="1"/>
  <c r="J116" i="1"/>
  <c r="U116" i="1" s="1"/>
  <c r="V116" i="1" s="1"/>
  <c r="J117" i="1"/>
  <c r="J118" i="1"/>
  <c r="U118" i="1" s="1"/>
  <c r="V118" i="1" s="1"/>
  <c r="J119" i="1"/>
  <c r="U119" i="1" s="1"/>
  <c r="V119" i="1" s="1"/>
  <c r="J120" i="1"/>
  <c r="U120" i="1" s="1"/>
  <c r="V120" i="1" s="1"/>
  <c r="J121" i="1"/>
  <c r="J122" i="1"/>
  <c r="U122" i="1" s="1"/>
  <c r="V122" i="1" s="1"/>
  <c r="J123" i="1"/>
  <c r="U123" i="1" s="1"/>
  <c r="V123" i="1" s="1"/>
  <c r="J124" i="1"/>
  <c r="U124" i="1" s="1"/>
  <c r="V124" i="1" s="1"/>
  <c r="J125" i="1"/>
  <c r="J126" i="1"/>
  <c r="U126" i="1" s="1"/>
  <c r="V126" i="1" s="1"/>
  <c r="J127" i="1"/>
  <c r="U127" i="1" s="1"/>
  <c r="V127" i="1" s="1"/>
  <c r="J128" i="1"/>
  <c r="U128" i="1" s="1"/>
  <c r="V128" i="1" s="1"/>
  <c r="J129" i="1"/>
  <c r="J130" i="1"/>
  <c r="U130" i="1" s="1"/>
  <c r="V130" i="1" s="1"/>
  <c r="J131" i="1"/>
  <c r="U131" i="1" s="1"/>
  <c r="V131" i="1" s="1"/>
  <c r="J132" i="1"/>
  <c r="U132" i="1" s="1"/>
  <c r="V132" i="1" s="1"/>
  <c r="J133" i="1"/>
  <c r="J134" i="1"/>
  <c r="U134" i="1" s="1"/>
  <c r="V134" i="1" s="1"/>
  <c r="J135" i="1"/>
  <c r="U135" i="1" s="1"/>
  <c r="V135" i="1" s="1"/>
  <c r="J136" i="1"/>
  <c r="U136" i="1" s="1"/>
  <c r="V136" i="1" s="1"/>
  <c r="J137" i="1"/>
  <c r="J138" i="1"/>
  <c r="U138" i="1" s="1"/>
  <c r="V138" i="1" s="1"/>
  <c r="J139" i="1"/>
  <c r="U139" i="1" s="1"/>
  <c r="V139" i="1" s="1"/>
  <c r="J140" i="1"/>
  <c r="U140" i="1" s="1"/>
  <c r="V140" i="1" s="1"/>
  <c r="J141" i="1"/>
  <c r="J142" i="1"/>
  <c r="U142" i="1" s="1"/>
  <c r="V142" i="1" s="1"/>
  <c r="J143" i="1"/>
  <c r="U143" i="1" s="1"/>
  <c r="V143" i="1" s="1"/>
  <c r="J144" i="1"/>
  <c r="U144" i="1" s="1"/>
  <c r="V144" i="1" s="1"/>
  <c r="J145" i="1"/>
  <c r="J146" i="1"/>
  <c r="U146" i="1" s="1"/>
  <c r="V146" i="1" s="1"/>
  <c r="J147" i="1"/>
  <c r="U147" i="1" s="1"/>
  <c r="V147" i="1" s="1"/>
  <c r="J148" i="1"/>
  <c r="U148" i="1" s="1"/>
  <c r="V148" i="1" s="1"/>
  <c r="J149" i="1"/>
  <c r="J150" i="1"/>
  <c r="U150" i="1" s="1"/>
  <c r="V150" i="1" s="1"/>
  <c r="J151" i="1"/>
  <c r="U151" i="1" s="1"/>
  <c r="V151" i="1" s="1"/>
  <c r="J152" i="1"/>
  <c r="U152" i="1" s="1"/>
  <c r="V152" i="1" s="1"/>
  <c r="J153" i="1"/>
  <c r="J154" i="1"/>
  <c r="U154" i="1" s="1"/>
  <c r="V154" i="1" s="1"/>
  <c r="J155" i="1"/>
  <c r="U155" i="1" s="1"/>
  <c r="V155" i="1" s="1"/>
  <c r="J156" i="1"/>
  <c r="U156" i="1" s="1"/>
  <c r="V156" i="1" s="1"/>
  <c r="J157" i="1"/>
  <c r="J158" i="1"/>
  <c r="U158" i="1" s="1"/>
  <c r="V158" i="1" s="1"/>
  <c r="J159" i="1"/>
  <c r="U159" i="1" s="1"/>
  <c r="V159" i="1" s="1"/>
  <c r="J160" i="1"/>
  <c r="U160" i="1" s="1"/>
  <c r="V160" i="1" s="1"/>
  <c r="J161" i="1"/>
  <c r="J162" i="1"/>
  <c r="U162" i="1" s="1"/>
  <c r="V162" i="1" s="1"/>
  <c r="J163" i="1"/>
  <c r="U163" i="1" s="1"/>
  <c r="V163" i="1" s="1"/>
  <c r="J164" i="1"/>
  <c r="U164" i="1" s="1"/>
  <c r="V164" i="1" s="1"/>
  <c r="J165" i="1"/>
  <c r="J166" i="1"/>
  <c r="U166" i="1" s="1"/>
  <c r="V166" i="1" s="1"/>
  <c r="J167" i="1"/>
  <c r="U167" i="1" s="1"/>
  <c r="V167" i="1" s="1"/>
  <c r="J168" i="1"/>
  <c r="U168" i="1" s="1"/>
  <c r="V168" i="1" s="1"/>
  <c r="J169" i="1"/>
  <c r="J170" i="1"/>
  <c r="U170" i="1" s="1"/>
  <c r="V170" i="1" s="1"/>
  <c r="J171" i="1"/>
  <c r="U171" i="1" s="1"/>
  <c r="V171" i="1" s="1"/>
  <c r="J172" i="1"/>
  <c r="U172" i="1" s="1"/>
  <c r="V172" i="1" s="1"/>
  <c r="J173" i="1"/>
  <c r="U173" i="1" s="1"/>
  <c r="V173" i="1" s="1"/>
  <c r="J174" i="1"/>
  <c r="U174" i="1" s="1"/>
  <c r="V174" i="1" s="1"/>
  <c r="J175" i="1"/>
  <c r="U175" i="1" s="1"/>
  <c r="V175" i="1" s="1"/>
  <c r="J176" i="1"/>
  <c r="U176" i="1" s="1"/>
  <c r="V176" i="1" s="1"/>
  <c r="J177" i="1"/>
  <c r="U177" i="1" s="1"/>
  <c r="V177" i="1" s="1"/>
  <c r="J178" i="1"/>
  <c r="U178" i="1" s="1"/>
  <c r="V178" i="1" s="1"/>
  <c r="J179" i="1"/>
  <c r="U179" i="1" s="1"/>
  <c r="V179" i="1" s="1"/>
  <c r="J180" i="1"/>
  <c r="U180" i="1" s="1"/>
  <c r="V180" i="1" s="1"/>
  <c r="J181" i="1"/>
  <c r="U181" i="1" s="1"/>
  <c r="V181" i="1" s="1"/>
  <c r="J182" i="1"/>
  <c r="U182" i="1" s="1"/>
  <c r="V182" i="1" s="1"/>
  <c r="J183" i="1"/>
  <c r="U183" i="1" s="1"/>
  <c r="V183" i="1" s="1"/>
  <c r="J184" i="1"/>
  <c r="U184" i="1" s="1"/>
  <c r="V184" i="1" s="1"/>
  <c r="J185" i="1"/>
  <c r="U185" i="1" s="1"/>
  <c r="V185" i="1" s="1"/>
  <c r="J186" i="1"/>
  <c r="U186" i="1" s="1"/>
  <c r="V186" i="1" s="1"/>
  <c r="J187" i="1"/>
  <c r="U187" i="1" s="1"/>
  <c r="V187" i="1" s="1"/>
  <c r="J188" i="1"/>
  <c r="U188" i="1" s="1"/>
  <c r="V188" i="1" s="1"/>
  <c r="J189" i="1"/>
  <c r="U189" i="1" s="1"/>
  <c r="V189" i="1" s="1"/>
  <c r="J190" i="1"/>
  <c r="U190" i="1" s="1"/>
  <c r="V190" i="1" s="1"/>
  <c r="J191" i="1"/>
  <c r="U191" i="1" s="1"/>
  <c r="V191" i="1" s="1"/>
  <c r="J192" i="1"/>
  <c r="U192" i="1" s="1"/>
  <c r="V192" i="1" s="1"/>
  <c r="J193" i="1"/>
  <c r="U193" i="1" s="1"/>
  <c r="V193" i="1" s="1"/>
  <c r="J194" i="1"/>
  <c r="U194" i="1" s="1"/>
  <c r="V194" i="1" s="1"/>
  <c r="J195" i="1"/>
  <c r="U195" i="1" s="1"/>
  <c r="V195" i="1" s="1"/>
  <c r="J196" i="1"/>
  <c r="U196" i="1" s="1"/>
  <c r="V196" i="1" s="1"/>
  <c r="J197" i="1"/>
  <c r="U197" i="1" s="1"/>
  <c r="V197" i="1" s="1"/>
  <c r="J198" i="1"/>
  <c r="U198" i="1" s="1"/>
  <c r="V198" i="1" s="1"/>
  <c r="J199" i="1"/>
  <c r="U199" i="1" s="1"/>
  <c r="V199" i="1" s="1"/>
  <c r="J200" i="1"/>
  <c r="U200" i="1" s="1"/>
  <c r="V200" i="1" s="1"/>
  <c r="J201" i="1"/>
  <c r="U201" i="1" s="1"/>
  <c r="V201" i="1" s="1"/>
  <c r="J202" i="1"/>
  <c r="U202" i="1" s="1"/>
  <c r="V202" i="1" s="1"/>
  <c r="J203" i="1"/>
  <c r="U203" i="1" s="1"/>
  <c r="V203" i="1" s="1"/>
  <c r="J204" i="1"/>
  <c r="U204" i="1" s="1"/>
  <c r="V204" i="1" s="1"/>
  <c r="J205" i="1"/>
  <c r="U205" i="1" s="1"/>
  <c r="V205" i="1" s="1"/>
  <c r="J206" i="1"/>
  <c r="U206" i="1" s="1"/>
  <c r="V206" i="1" s="1"/>
  <c r="J207" i="1"/>
  <c r="U207" i="1" s="1"/>
  <c r="V207" i="1" s="1"/>
  <c r="J208" i="1"/>
  <c r="U208" i="1" s="1"/>
  <c r="V208" i="1" s="1"/>
  <c r="J209" i="1"/>
  <c r="U209" i="1" s="1"/>
  <c r="V209" i="1" s="1"/>
  <c r="J210" i="1"/>
  <c r="U210" i="1" s="1"/>
  <c r="V210" i="1" s="1"/>
  <c r="J211" i="1"/>
  <c r="U211" i="1" s="1"/>
  <c r="V211" i="1" s="1"/>
  <c r="J212" i="1"/>
  <c r="U212" i="1" s="1"/>
  <c r="V212" i="1" s="1"/>
  <c r="J213" i="1"/>
  <c r="U213" i="1" s="1"/>
  <c r="V213" i="1" s="1"/>
  <c r="J214" i="1"/>
  <c r="U214" i="1" s="1"/>
  <c r="V214" i="1" s="1"/>
  <c r="J215" i="1"/>
  <c r="U215" i="1" s="1"/>
  <c r="V215" i="1" s="1"/>
  <c r="J216" i="1"/>
  <c r="U216" i="1" s="1"/>
  <c r="V216" i="1" s="1"/>
  <c r="J217" i="1"/>
  <c r="U217" i="1" s="1"/>
  <c r="V217" i="1" s="1"/>
  <c r="J218" i="1"/>
  <c r="U218" i="1" s="1"/>
  <c r="V218" i="1" s="1"/>
  <c r="J219" i="1"/>
  <c r="U219" i="1" s="1"/>
  <c r="V219" i="1" s="1"/>
  <c r="J220" i="1"/>
  <c r="U220" i="1" s="1"/>
  <c r="V220" i="1" s="1"/>
  <c r="J221" i="1"/>
  <c r="U221" i="1" s="1"/>
  <c r="V221" i="1" s="1"/>
  <c r="J222" i="1"/>
  <c r="U222" i="1" s="1"/>
  <c r="V222" i="1" s="1"/>
  <c r="J223" i="1"/>
  <c r="U223" i="1" s="1"/>
  <c r="V223" i="1" s="1"/>
  <c r="J224" i="1"/>
  <c r="U224" i="1" s="1"/>
  <c r="V224" i="1" s="1"/>
  <c r="J225" i="1"/>
  <c r="U225" i="1" s="1"/>
  <c r="V225" i="1" s="1"/>
  <c r="J226" i="1"/>
  <c r="U226" i="1" s="1"/>
  <c r="V226" i="1" s="1"/>
  <c r="J227" i="1"/>
  <c r="U227" i="1" s="1"/>
  <c r="V227" i="1" s="1"/>
  <c r="J228" i="1"/>
  <c r="U228" i="1" s="1"/>
  <c r="V228" i="1" s="1"/>
  <c r="J229" i="1"/>
  <c r="U229" i="1" s="1"/>
  <c r="V229" i="1" s="1"/>
  <c r="J230" i="1"/>
  <c r="U230" i="1" s="1"/>
  <c r="V230" i="1" s="1"/>
  <c r="J231" i="1"/>
  <c r="U231" i="1" s="1"/>
  <c r="V231" i="1" s="1"/>
  <c r="J232" i="1"/>
  <c r="U232" i="1" s="1"/>
  <c r="V232" i="1" s="1"/>
  <c r="J233" i="1"/>
  <c r="U233" i="1" s="1"/>
  <c r="V233" i="1" s="1"/>
  <c r="J234" i="1"/>
  <c r="U234" i="1" s="1"/>
  <c r="V234" i="1" s="1"/>
  <c r="J235" i="1"/>
  <c r="U235" i="1" s="1"/>
  <c r="V235" i="1" s="1"/>
  <c r="J236" i="1"/>
  <c r="U236" i="1" s="1"/>
  <c r="V236" i="1" s="1"/>
  <c r="J237" i="1"/>
  <c r="U237" i="1" s="1"/>
  <c r="V237" i="1" s="1"/>
  <c r="J238" i="1"/>
  <c r="U238" i="1" s="1"/>
  <c r="V238" i="1" s="1"/>
  <c r="J239" i="1"/>
  <c r="U239" i="1" s="1"/>
  <c r="V239" i="1" s="1"/>
  <c r="J240" i="1"/>
  <c r="U240" i="1" s="1"/>
  <c r="V240" i="1" s="1"/>
  <c r="J241" i="1"/>
  <c r="U241" i="1" s="1"/>
  <c r="V241" i="1" s="1"/>
  <c r="J242" i="1"/>
  <c r="U242" i="1" s="1"/>
  <c r="V242" i="1" s="1"/>
  <c r="J243" i="1"/>
  <c r="U243" i="1" s="1"/>
  <c r="V243" i="1" s="1"/>
  <c r="J244" i="1"/>
  <c r="U244" i="1" s="1"/>
  <c r="V244" i="1" s="1"/>
  <c r="J245" i="1"/>
  <c r="U245" i="1" s="1"/>
  <c r="V245" i="1" s="1"/>
  <c r="J246" i="1"/>
  <c r="U246" i="1" s="1"/>
  <c r="V246" i="1" s="1"/>
  <c r="J247" i="1"/>
  <c r="U247" i="1" s="1"/>
  <c r="V247" i="1" s="1"/>
  <c r="J248" i="1"/>
  <c r="U248" i="1" s="1"/>
  <c r="V248" i="1" s="1"/>
  <c r="J249" i="1"/>
  <c r="U249" i="1" s="1"/>
  <c r="V249" i="1" s="1"/>
  <c r="J250" i="1"/>
  <c r="U250" i="1" s="1"/>
  <c r="V250" i="1" s="1"/>
  <c r="J251" i="1"/>
  <c r="U251" i="1" s="1"/>
  <c r="V251" i="1" s="1"/>
  <c r="J252" i="1"/>
  <c r="U252" i="1" s="1"/>
  <c r="V252" i="1" s="1"/>
  <c r="J253" i="1"/>
  <c r="U253" i="1" s="1"/>
  <c r="V253" i="1" s="1"/>
  <c r="J254" i="1"/>
  <c r="U254" i="1" s="1"/>
  <c r="V254" i="1" s="1"/>
  <c r="J255" i="1"/>
  <c r="U255" i="1" s="1"/>
  <c r="V255" i="1" s="1"/>
  <c r="J256" i="1"/>
  <c r="U256" i="1" s="1"/>
  <c r="V256" i="1" s="1"/>
  <c r="J257" i="1"/>
  <c r="U257" i="1" s="1"/>
  <c r="V257" i="1" s="1"/>
  <c r="J258" i="1"/>
  <c r="U258" i="1" s="1"/>
  <c r="V258" i="1" s="1"/>
  <c r="J259" i="1"/>
  <c r="U259" i="1" s="1"/>
  <c r="V259" i="1" s="1"/>
  <c r="J260" i="1"/>
  <c r="U260" i="1" s="1"/>
  <c r="V260" i="1" s="1"/>
  <c r="J261" i="1"/>
  <c r="U261" i="1" s="1"/>
  <c r="V261" i="1" s="1"/>
  <c r="J262" i="1"/>
  <c r="U262" i="1" s="1"/>
  <c r="V262" i="1" s="1"/>
  <c r="J263" i="1"/>
  <c r="U263" i="1" s="1"/>
  <c r="V263" i="1" s="1"/>
  <c r="J264" i="1"/>
  <c r="U264" i="1" s="1"/>
  <c r="V264" i="1" s="1"/>
  <c r="J265" i="1"/>
  <c r="U265" i="1" s="1"/>
  <c r="V265" i="1" s="1"/>
  <c r="J266" i="1"/>
  <c r="U266" i="1" s="1"/>
  <c r="V266" i="1" s="1"/>
  <c r="J267" i="1"/>
  <c r="U267" i="1" s="1"/>
  <c r="V267" i="1" s="1"/>
  <c r="J268" i="1"/>
  <c r="U268" i="1" s="1"/>
  <c r="V268" i="1" s="1"/>
  <c r="J269" i="1"/>
  <c r="U269" i="1" s="1"/>
  <c r="V269" i="1" s="1"/>
  <c r="J270" i="1"/>
  <c r="U270" i="1" s="1"/>
  <c r="V270" i="1" s="1"/>
  <c r="J271" i="1"/>
  <c r="U271" i="1" s="1"/>
  <c r="V271" i="1" s="1"/>
  <c r="J272" i="1"/>
  <c r="U272" i="1" s="1"/>
  <c r="V272" i="1" s="1"/>
  <c r="J273" i="1"/>
  <c r="U273" i="1" s="1"/>
  <c r="V273" i="1" s="1"/>
  <c r="J274" i="1"/>
  <c r="U274" i="1" s="1"/>
  <c r="V274" i="1" s="1"/>
  <c r="J275" i="1"/>
  <c r="U275" i="1" s="1"/>
  <c r="V275" i="1" s="1"/>
  <c r="J276" i="1"/>
  <c r="U276" i="1" s="1"/>
  <c r="V276" i="1" s="1"/>
  <c r="J277" i="1"/>
  <c r="U277" i="1" s="1"/>
  <c r="V277" i="1" s="1"/>
  <c r="J278" i="1"/>
  <c r="U278" i="1" s="1"/>
  <c r="V278" i="1" s="1"/>
  <c r="J279" i="1"/>
  <c r="U279" i="1" s="1"/>
  <c r="V279" i="1" s="1"/>
  <c r="J280" i="1"/>
  <c r="U280" i="1" s="1"/>
  <c r="V280" i="1" s="1"/>
  <c r="J281" i="1"/>
  <c r="U281" i="1" s="1"/>
  <c r="V281" i="1" s="1"/>
  <c r="J282" i="1"/>
  <c r="U282" i="1" s="1"/>
  <c r="V282" i="1" s="1"/>
  <c r="J283" i="1"/>
  <c r="U283" i="1" s="1"/>
  <c r="V283" i="1" s="1"/>
  <c r="J284" i="1"/>
  <c r="U284" i="1" s="1"/>
  <c r="V284" i="1" s="1"/>
  <c r="J285" i="1"/>
  <c r="U285" i="1" s="1"/>
  <c r="V285" i="1" s="1"/>
  <c r="J286" i="1"/>
  <c r="U286" i="1" s="1"/>
  <c r="V286" i="1" s="1"/>
  <c r="J287" i="1"/>
  <c r="U287" i="1" s="1"/>
  <c r="V287" i="1" s="1"/>
  <c r="J288" i="1"/>
  <c r="U288" i="1" s="1"/>
  <c r="V288" i="1" s="1"/>
  <c r="J289" i="1"/>
  <c r="U289" i="1" s="1"/>
  <c r="V289" i="1" s="1"/>
  <c r="J290" i="1"/>
  <c r="U290" i="1" s="1"/>
  <c r="V290" i="1" s="1"/>
  <c r="J291" i="1"/>
  <c r="U291" i="1" s="1"/>
  <c r="V291" i="1" s="1"/>
  <c r="J292" i="1"/>
  <c r="U292" i="1" s="1"/>
  <c r="V292" i="1" s="1"/>
  <c r="J293" i="1"/>
  <c r="U293" i="1" s="1"/>
  <c r="V293" i="1" s="1"/>
  <c r="J294" i="1"/>
  <c r="U294" i="1" s="1"/>
  <c r="V294" i="1" s="1"/>
  <c r="J295" i="1"/>
  <c r="U295" i="1" s="1"/>
  <c r="V295" i="1" s="1"/>
  <c r="J296" i="1"/>
  <c r="U296" i="1" s="1"/>
  <c r="V296" i="1" s="1"/>
  <c r="J297" i="1"/>
  <c r="U297" i="1" s="1"/>
  <c r="V297" i="1" s="1"/>
  <c r="J298" i="1"/>
  <c r="U298" i="1" s="1"/>
  <c r="V298" i="1" s="1"/>
  <c r="J299" i="1"/>
  <c r="U299" i="1" s="1"/>
  <c r="V299" i="1" s="1"/>
  <c r="J300" i="1"/>
  <c r="U300" i="1" s="1"/>
  <c r="V300" i="1" s="1"/>
  <c r="J301" i="1"/>
  <c r="U301" i="1" s="1"/>
  <c r="V301" i="1" s="1"/>
  <c r="J302" i="1"/>
  <c r="U302" i="1" s="1"/>
  <c r="V302" i="1" s="1"/>
  <c r="J303" i="1"/>
  <c r="U303" i="1" s="1"/>
  <c r="V303" i="1" s="1"/>
  <c r="J304" i="1"/>
  <c r="U304" i="1" s="1"/>
  <c r="V304" i="1" s="1"/>
  <c r="J305" i="1"/>
  <c r="U305" i="1" s="1"/>
  <c r="V305" i="1" s="1"/>
  <c r="J306" i="1"/>
  <c r="U306" i="1" s="1"/>
  <c r="V306" i="1" s="1"/>
  <c r="J307" i="1"/>
  <c r="U307" i="1" s="1"/>
  <c r="V307" i="1" s="1"/>
  <c r="J308" i="1"/>
  <c r="U308" i="1" s="1"/>
  <c r="V308" i="1" s="1"/>
  <c r="J309" i="1"/>
  <c r="U309" i="1" s="1"/>
  <c r="V309" i="1" s="1"/>
  <c r="J310" i="1"/>
  <c r="U310" i="1" s="1"/>
  <c r="V310" i="1" s="1"/>
  <c r="J311" i="1"/>
  <c r="U311" i="1" s="1"/>
  <c r="V311" i="1" s="1"/>
  <c r="J312" i="1"/>
  <c r="U312" i="1" s="1"/>
  <c r="V312" i="1" s="1"/>
  <c r="J313" i="1"/>
  <c r="U313" i="1" s="1"/>
  <c r="V313" i="1" s="1"/>
  <c r="J314" i="1"/>
  <c r="U314" i="1" s="1"/>
  <c r="V314" i="1" s="1"/>
  <c r="J315" i="1"/>
  <c r="U315" i="1" s="1"/>
  <c r="V315" i="1" s="1"/>
  <c r="J316" i="1"/>
  <c r="U316" i="1" s="1"/>
  <c r="V316" i="1" s="1"/>
  <c r="J317" i="1"/>
  <c r="U317" i="1" s="1"/>
  <c r="V317" i="1" s="1"/>
  <c r="J318" i="1"/>
  <c r="U318" i="1" s="1"/>
  <c r="V318" i="1" s="1"/>
  <c r="J319" i="1"/>
  <c r="U319" i="1" s="1"/>
  <c r="V319" i="1" s="1"/>
  <c r="J320" i="1"/>
  <c r="U320" i="1" s="1"/>
  <c r="V320" i="1" s="1"/>
  <c r="J321" i="1"/>
  <c r="U321" i="1" s="1"/>
  <c r="V321" i="1" s="1"/>
  <c r="J322" i="1"/>
  <c r="U322" i="1" s="1"/>
  <c r="V322" i="1" s="1"/>
  <c r="J323" i="1"/>
  <c r="U323" i="1" s="1"/>
  <c r="V323" i="1" s="1"/>
  <c r="J324" i="1"/>
  <c r="U324" i="1" s="1"/>
  <c r="V324" i="1" s="1"/>
  <c r="J325" i="1"/>
  <c r="U325" i="1" s="1"/>
  <c r="V325" i="1" s="1"/>
  <c r="J326" i="1"/>
  <c r="U326" i="1" s="1"/>
  <c r="V326" i="1" s="1"/>
  <c r="J327" i="1"/>
  <c r="U327" i="1" s="1"/>
  <c r="V327" i="1" s="1"/>
  <c r="J328" i="1"/>
  <c r="U328" i="1" s="1"/>
  <c r="V328" i="1" s="1"/>
  <c r="J329" i="1"/>
  <c r="U329" i="1" s="1"/>
  <c r="V329" i="1" s="1"/>
  <c r="J330" i="1"/>
  <c r="U330" i="1" s="1"/>
  <c r="V330" i="1" s="1"/>
  <c r="J331" i="1"/>
  <c r="U331" i="1" s="1"/>
  <c r="V331" i="1" s="1"/>
  <c r="J332" i="1"/>
  <c r="U332" i="1" s="1"/>
  <c r="V332" i="1" s="1"/>
  <c r="J333" i="1"/>
  <c r="U333" i="1" s="1"/>
  <c r="V333" i="1" s="1"/>
  <c r="J334" i="1"/>
  <c r="U334" i="1" s="1"/>
  <c r="V334" i="1" s="1"/>
  <c r="J335" i="1"/>
  <c r="U335" i="1" s="1"/>
  <c r="V335" i="1" s="1"/>
  <c r="J336" i="1"/>
  <c r="U336" i="1" s="1"/>
  <c r="V336" i="1" s="1"/>
  <c r="J337" i="1"/>
  <c r="U337" i="1" s="1"/>
  <c r="V337" i="1" s="1"/>
  <c r="J338" i="1"/>
  <c r="U338" i="1" s="1"/>
  <c r="V338" i="1" s="1"/>
  <c r="J339" i="1"/>
  <c r="U339" i="1" s="1"/>
  <c r="V339" i="1" s="1"/>
  <c r="J340" i="1"/>
  <c r="U340" i="1" s="1"/>
  <c r="V340" i="1" s="1"/>
  <c r="J341" i="1"/>
  <c r="U341" i="1" s="1"/>
  <c r="V341" i="1" s="1"/>
  <c r="J342" i="1"/>
  <c r="U342" i="1" s="1"/>
  <c r="V342" i="1" s="1"/>
  <c r="J343" i="1"/>
  <c r="U343" i="1" s="1"/>
  <c r="V343" i="1" s="1"/>
  <c r="J344" i="1"/>
  <c r="U344" i="1" s="1"/>
  <c r="V344" i="1" s="1"/>
  <c r="J345" i="1"/>
  <c r="U345" i="1" s="1"/>
  <c r="V345" i="1" s="1"/>
  <c r="J346" i="1"/>
  <c r="U346" i="1" s="1"/>
  <c r="V346" i="1" s="1"/>
  <c r="J347" i="1"/>
  <c r="U347" i="1" s="1"/>
  <c r="V347" i="1" s="1"/>
  <c r="J348" i="1"/>
  <c r="U348" i="1" s="1"/>
  <c r="V348" i="1" s="1"/>
  <c r="J349" i="1"/>
  <c r="U349" i="1" s="1"/>
  <c r="V349" i="1" s="1"/>
  <c r="J350" i="1"/>
  <c r="U350" i="1" s="1"/>
  <c r="V350" i="1" s="1"/>
  <c r="J351" i="1"/>
  <c r="U351" i="1" s="1"/>
  <c r="V351" i="1" s="1"/>
  <c r="J352" i="1"/>
  <c r="U352" i="1" s="1"/>
  <c r="V352" i="1" s="1"/>
  <c r="J353" i="1"/>
  <c r="U353" i="1" s="1"/>
  <c r="V353" i="1" s="1"/>
  <c r="J354" i="1"/>
  <c r="U354" i="1" s="1"/>
  <c r="V354" i="1" s="1"/>
  <c r="J355" i="1"/>
  <c r="U355" i="1" s="1"/>
  <c r="V355" i="1" s="1"/>
  <c r="J356" i="1"/>
  <c r="U356" i="1" s="1"/>
  <c r="V356" i="1" s="1"/>
  <c r="J357" i="1"/>
  <c r="U357" i="1" s="1"/>
  <c r="V357" i="1" s="1"/>
  <c r="J358" i="1"/>
  <c r="U358" i="1" s="1"/>
  <c r="V358" i="1" s="1"/>
  <c r="J359" i="1"/>
  <c r="U359" i="1" s="1"/>
  <c r="V359" i="1" s="1"/>
  <c r="J360" i="1"/>
  <c r="U360" i="1" s="1"/>
  <c r="V360" i="1" s="1"/>
  <c r="J361" i="1"/>
  <c r="U361" i="1" s="1"/>
  <c r="V361" i="1" s="1"/>
  <c r="J362" i="1"/>
  <c r="U362" i="1" s="1"/>
  <c r="V362" i="1" s="1"/>
  <c r="J363" i="1"/>
  <c r="U363" i="1" s="1"/>
  <c r="V363" i="1" s="1"/>
  <c r="J364" i="1"/>
  <c r="U364" i="1" s="1"/>
  <c r="V364" i="1" s="1"/>
  <c r="J365" i="1"/>
  <c r="U365" i="1" s="1"/>
  <c r="V365" i="1" s="1"/>
  <c r="J366" i="1"/>
  <c r="U366" i="1" s="1"/>
  <c r="V366" i="1" s="1"/>
  <c r="J367" i="1"/>
  <c r="U367" i="1" s="1"/>
  <c r="V367" i="1" s="1"/>
  <c r="J368" i="1"/>
  <c r="U368" i="1" s="1"/>
  <c r="V368" i="1" s="1"/>
  <c r="J369" i="1"/>
  <c r="U369" i="1" s="1"/>
  <c r="V369" i="1" s="1"/>
  <c r="J370" i="1"/>
  <c r="U370" i="1" s="1"/>
  <c r="V370" i="1" s="1"/>
  <c r="J371" i="1"/>
  <c r="U371" i="1" s="1"/>
  <c r="V371" i="1" s="1"/>
  <c r="J372" i="1"/>
  <c r="U372" i="1" s="1"/>
  <c r="V372" i="1" s="1"/>
  <c r="J373" i="1"/>
  <c r="U373" i="1" s="1"/>
  <c r="V373" i="1" s="1"/>
  <c r="J374" i="1"/>
  <c r="U374" i="1" s="1"/>
  <c r="V374" i="1" s="1"/>
  <c r="J375" i="1"/>
  <c r="U375" i="1" s="1"/>
  <c r="V375" i="1" s="1"/>
  <c r="J376" i="1"/>
  <c r="U376" i="1" s="1"/>
  <c r="V376" i="1" s="1"/>
  <c r="J377" i="1"/>
  <c r="U377" i="1" s="1"/>
  <c r="V377" i="1" s="1"/>
  <c r="J378" i="1"/>
  <c r="U378" i="1" s="1"/>
  <c r="V378" i="1" s="1"/>
  <c r="J379" i="1"/>
  <c r="U379" i="1" s="1"/>
  <c r="V379" i="1" s="1"/>
  <c r="J380" i="1"/>
  <c r="U380" i="1" s="1"/>
  <c r="V380" i="1" s="1"/>
  <c r="J381" i="1"/>
  <c r="U381" i="1" s="1"/>
  <c r="V381" i="1" s="1"/>
  <c r="J382" i="1"/>
  <c r="U382" i="1" s="1"/>
  <c r="V382" i="1" s="1"/>
  <c r="J383" i="1"/>
  <c r="U383" i="1" s="1"/>
  <c r="V383" i="1" s="1"/>
  <c r="J384" i="1"/>
  <c r="U384" i="1" s="1"/>
  <c r="V384" i="1" s="1"/>
  <c r="J385" i="1"/>
  <c r="U385" i="1" s="1"/>
  <c r="V385" i="1" s="1"/>
  <c r="J386" i="1"/>
  <c r="U386" i="1" s="1"/>
  <c r="V386" i="1" s="1"/>
  <c r="J387" i="1"/>
  <c r="U387" i="1" s="1"/>
  <c r="V387" i="1" s="1"/>
  <c r="J388" i="1"/>
  <c r="U388" i="1" s="1"/>
  <c r="V388" i="1" s="1"/>
  <c r="J389" i="1"/>
  <c r="U389" i="1" s="1"/>
  <c r="V389" i="1" s="1"/>
  <c r="J390" i="1"/>
  <c r="U390" i="1" s="1"/>
  <c r="V390" i="1" s="1"/>
  <c r="J391" i="1"/>
  <c r="U391" i="1" s="1"/>
  <c r="V391" i="1" s="1"/>
  <c r="J392" i="1"/>
  <c r="U392" i="1" s="1"/>
  <c r="V392" i="1" s="1"/>
  <c r="J393" i="1"/>
  <c r="U393" i="1" s="1"/>
  <c r="V393" i="1" s="1"/>
  <c r="J394" i="1"/>
  <c r="U394" i="1" s="1"/>
  <c r="V394" i="1" s="1"/>
  <c r="J395" i="1"/>
  <c r="U395" i="1" s="1"/>
  <c r="V395" i="1" s="1"/>
  <c r="J396" i="1"/>
  <c r="U396" i="1" s="1"/>
  <c r="V396" i="1" s="1"/>
  <c r="J397" i="1"/>
  <c r="U397" i="1" s="1"/>
  <c r="V397" i="1" s="1"/>
  <c r="J398" i="1"/>
  <c r="U398" i="1" s="1"/>
  <c r="V398" i="1" s="1"/>
  <c r="J399" i="1"/>
  <c r="U399" i="1" s="1"/>
  <c r="V399" i="1" s="1"/>
  <c r="J400" i="1"/>
  <c r="U400" i="1" s="1"/>
  <c r="V400" i="1" s="1"/>
  <c r="J401" i="1"/>
  <c r="U401" i="1" s="1"/>
  <c r="V401" i="1" s="1"/>
  <c r="J402" i="1"/>
  <c r="U402" i="1" s="1"/>
  <c r="V402" i="1" s="1"/>
  <c r="J403" i="1"/>
  <c r="U403" i="1" s="1"/>
  <c r="V403" i="1" s="1"/>
  <c r="J404" i="1"/>
  <c r="U404" i="1" s="1"/>
  <c r="V404" i="1" s="1"/>
  <c r="J405" i="1"/>
  <c r="U405" i="1" s="1"/>
  <c r="V405" i="1" s="1"/>
  <c r="J406" i="1"/>
  <c r="U406" i="1" s="1"/>
  <c r="V406" i="1" s="1"/>
  <c r="J407" i="1"/>
  <c r="U407" i="1" s="1"/>
  <c r="V407" i="1" s="1"/>
  <c r="J408" i="1"/>
  <c r="U408" i="1" s="1"/>
  <c r="V408" i="1" s="1"/>
  <c r="J409" i="1"/>
  <c r="U409" i="1" s="1"/>
  <c r="V409" i="1" s="1"/>
  <c r="J410" i="1"/>
  <c r="U410" i="1" s="1"/>
  <c r="V410" i="1" s="1"/>
  <c r="J411" i="1"/>
  <c r="U411" i="1" s="1"/>
  <c r="V411" i="1" s="1"/>
  <c r="J412" i="1"/>
  <c r="U412" i="1" s="1"/>
  <c r="V412" i="1" s="1"/>
  <c r="J413" i="1"/>
  <c r="U413" i="1" s="1"/>
  <c r="V413" i="1" s="1"/>
  <c r="J414" i="1"/>
  <c r="U414" i="1" s="1"/>
  <c r="V414" i="1" s="1"/>
  <c r="J415" i="1"/>
  <c r="U415" i="1" s="1"/>
  <c r="V415" i="1" s="1"/>
  <c r="J416" i="1"/>
  <c r="U416" i="1" s="1"/>
  <c r="V416" i="1" s="1"/>
  <c r="J417" i="1"/>
  <c r="U417" i="1" s="1"/>
  <c r="V417" i="1" s="1"/>
  <c r="J418" i="1"/>
  <c r="U418" i="1" s="1"/>
  <c r="V418" i="1" s="1"/>
  <c r="J419" i="1"/>
  <c r="U419" i="1" s="1"/>
  <c r="V419" i="1" s="1"/>
  <c r="J420" i="1"/>
  <c r="U420" i="1" s="1"/>
  <c r="V420" i="1" s="1"/>
  <c r="J421" i="1"/>
  <c r="U421" i="1" s="1"/>
  <c r="V421" i="1" s="1"/>
  <c r="J422" i="1"/>
  <c r="U422" i="1" s="1"/>
  <c r="V422" i="1" s="1"/>
  <c r="J423" i="1"/>
  <c r="U423" i="1" s="1"/>
  <c r="V423" i="1" s="1"/>
  <c r="J424" i="1"/>
  <c r="U424" i="1" s="1"/>
  <c r="V424" i="1" s="1"/>
  <c r="J425" i="1"/>
  <c r="U425" i="1" s="1"/>
  <c r="V425" i="1" s="1"/>
  <c r="J426" i="1"/>
  <c r="U426" i="1" s="1"/>
  <c r="V426" i="1" s="1"/>
  <c r="J427" i="1"/>
  <c r="U427" i="1" s="1"/>
  <c r="V427" i="1" s="1"/>
  <c r="J428" i="1"/>
  <c r="U428" i="1" s="1"/>
  <c r="V428" i="1" s="1"/>
  <c r="J429" i="1"/>
  <c r="U429" i="1" s="1"/>
  <c r="V429" i="1" s="1"/>
  <c r="J430" i="1"/>
  <c r="U430" i="1" s="1"/>
  <c r="V430" i="1" s="1"/>
  <c r="J431" i="1"/>
  <c r="U431" i="1" s="1"/>
  <c r="V431" i="1" s="1"/>
  <c r="J432" i="1"/>
  <c r="U432" i="1" s="1"/>
  <c r="V432" i="1" s="1"/>
  <c r="J433" i="1"/>
  <c r="U433" i="1" s="1"/>
  <c r="V433" i="1" s="1"/>
  <c r="J434" i="1"/>
  <c r="U434" i="1" s="1"/>
  <c r="V434" i="1" s="1"/>
  <c r="J435" i="1"/>
  <c r="U435" i="1" s="1"/>
  <c r="V435" i="1" s="1"/>
  <c r="J436" i="1"/>
  <c r="U436" i="1" s="1"/>
  <c r="V436" i="1" s="1"/>
  <c r="J437" i="1"/>
  <c r="U437" i="1" s="1"/>
  <c r="V437" i="1" s="1"/>
  <c r="J438" i="1"/>
  <c r="U438" i="1" s="1"/>
  <c r="V438" i="1" s="1"/>
  <c r="J439" i="1"/>
  <c r="U439" i="1" s="1"/>
  <c r="V439" i="1" s="1"/>
  <c r="J440" i="1"/>
  <c r="U440" i="1" s="1"/>
  <c r="V440" i="1" s="1"/>
  <c r="J441" i="1"/>
  <c r="U441" i="1" s="1"/>
  <c r="V441" i="1" s="1"/>
  <c r="J442" i="1"/>
  <c r="U442" i="1" s="1"/>
  <c r="V442" i="1" s="1"/>
  <c r="J443" i="1"/>
  <c r="U443" i="1" s="1"/>
  <c r="V443" i="1" s="1"/>
  <c r="J444" i="1"/>
  <c r="U444" i="1" s="1"/>
  <c r="V444" i="1" s="1"/>
  <c r="J445" i="1"/>
  <c r="U445" i="1" s="1"/>
  <c r="V445" i="1" s="1"/>
  <c r="J446" i="1"/>
  <c r="U446" i="1" s="1"/>
  <c r="V446" i="1" s="1"/>
  <c r="J447" i="1"/>
  <c r="U447" i="1" s="1"/>
  <c r="V447" i="1" s="1"/>
  <c r="J448" i="1"/>
  <c r="U448" i="1" s="1"/>
  <c r="V448" i="1" s="1"/>
  <c r="J449" i="1"/>
  <c r="U449" i="1" s="1"/>
  <c r="V449" i="1" s="1"/>
  <c r="J450" i="1"/>
  <c r="U450" i="1" s="1"/>
  <c r="V450" i="1" s="1"/>
  <c r="J451" i="1"/>
  <c r="U451" i="1" s="1"/>
  <c r="V451" i="1" s="1"/>
  <c r="J452" i="1"/>
  <c r="U452" i="1" s="1"/>
  <c r="V452" i="1" s="1"/>
  <c r="J453" i="1"/>
  <c r="U453" i="1" s="1"/>
  <c r="V453" i="1" s="1"/>
  <c r="J454" i="1"/>
  <c r="U454" i="1" s="1"/>
  <c r="V454" i="1" s="1"/>
  <c r="J455" i="1"/>
  <c r="U455" i="1" s="1"/>
  <c r="V455" i="1" s="1"/>
  <c r="J456" i="1"/>
  <c r="U456" i="1" s="1"/>
  <c r="V456" i="1" s="1"/>
  <c r="J457" i="1"/>
  <c r="U457" i="1" s="1"/>
  <c r="V457" i="1" s="1"/>
  <c r="J458" i="1"/>
  <c r="U458" i="1" s="1"/>
  <c r="V458" i="1" s="1"/>
  <c r="J459" i="1"/>
  <c r="U459" i="1" s="1"/>
  <c r="V459" i="1" s="1"/>
  <c r="J460" i="1"/>
  <c r="U460" i="1" s="1"/>
  <c r="V460" i="1" s="1"/>
  <c r="J461" i="1"/>
  <c r="U461" i="1" s="1"/>
  <c r="V461" i="1" s="1"/>
  <c r="J462" i="1"/>
  <c r="U462" i="1" s="1"/>
  <c r="V462" i="1" s="1"/>
  <c r="J463" i="1"/>
  <c r="U463" i="1" s="1"/>
  <c r="V463" i="1" s="1"/>
  <c r="J464" i="1"/>
  <c r="U464" i="1" s="1"/>
  <c r="V464" i="1" s="1"/>
  <c r="J465" i="1"/>
  <c r="U465" i="1" s="1"/>
  <c r="V465" i="1" s="1"/>
  <c r="J466" i="1"/>
  <c r="U466" i="1" s="1"/>
  <c r="V466" i="1" s="1"/>
  <c r="J467" i="1"/>
  <c r="U467" i="1" s="1"/>
  <c r="V467" i="1" s="1"/>
  <c r="J468" i="1"/>
  <c r="U468" i="1" s="1"/>
  <c r="V468" i="1" s="1"/>
  <c r="J469" i="1"/>
  <c r="U469" i="1" s="1"/>
  <c r="V469" i="1" s="1"/>
  <c r="J470" i="1"/>
  <c r="U470" i="1" s="1"/>
  <c r="V470" i="1" s="1"/>
  <c r="J471" i="1"/>
  <c r="U471" i="1" s="1"/>
  <c r="V471" i="1" s="1"/>
  <c r="J472" i="1"/>
  <c r="U472" i="1" s="1"/>
  <c r="V472" i="1" s="1"/>
  <c r="J473" i="1"/>
  <c r="U473" i="1" s="1"/>
  <c r="V473" i="1" s="1"/>
  <c r="J474" i="1"/>
  <c r="U474" i="1" s="1"/>
  <c r="V474" i="1" s="1"/>
  <c r="J475" i="1"/>
  <c r="U475" i="1" s="1"/>
  <c r="V475" i="1" s="1"/>
  <c r="J476" i="1"/>
  <c r="U476" i="1" s="1"/>
  <c r="V476" i="1" s="1"/>
  <c r="J477" i="1"/>
  <c r="U477" i="1" s="1"/>
  <c r="V477" i="1" s="1"/>
  <c r="J478" i="1"/>
  <c r="U478" i="1" s="1"/>
  <c r="V478" i="1" s="1"/>
  <c r="J479" i="1"/>
  <c r="U479" i="1" s="1"/>
  <c r="V479" i="1" s="1"/>
  <c r="J480" i="1"/>
  <c r="U480" i="1" s="1"/>
  <c r="V480" i="1" s="1"/>
  <c r="J481" i="1"/>
  <c r="U481" i="1" s="1"/>
  <c r="V481" i="1" s="1"/>
  <c r="J482" i="1"/>
  <c r="U482" i="1" s="1"/>
  <c r="V482" i="1" s="1"/>
  <c r="J483" i="1"/>
  <c r="U483" i="1" s="1"/>
  <c r="V483" i="1" s="1"/>
  <c r="J484" i="1"/>
  <c r="U484" i="1" s="1"/>
  <c r="V484" i="1" s="1"/>
  <c r="J485" i="1"/>
  <c r="U485" i="1" s="1"/>
  <c r="V485" i="1" s="1"/>
  <c r="J486" i="1"/>
  <c r="U486" i="1" s="1"/>
  <c r="V486" i="1" s="1"/>
  <c r="J487" i="1"/>
  <c r="U487" i="1" s="1"/>
  <c r="V487" i="1" s="1"/>
  <c r="J488" i="1"/>
  <c r="U488" i="1" s="1"/>
  <c r="V488" i="1" s="1"/>
  <c r="J489" i="1"/>
  <c r="U489" i="1" s="1"/>
  <c r="V489" i="1" s="1"/>
  <c r="J490" i="1"/>
  <c r="U490" i="1" s="1"/>
  <c r="V490" i="1" s="1"/>
  <c r="J491" i="1"/>
  <c r="U491" i="1" s="1"/>
  <c r="V491" i="1" s="1"/>
  <c r="J492" i="1"/>
  <c r="U492" i="1" s="1"/>
  <c r="V492" i="1" s="1"/>
  <c r="J493" i="1"/>
  <c r="U493" i="1" s="1"/>
  <c r="V493" i="1" s="1"/>
  <c r="J494" i="1"/>
  <c r="U494" i="1" s="1"/>
  <c r="V494" i="1" s="1"/>
  <c r="J495" i="1"/>
  <c r="U495" i="1" s="1"/>
  <c r="V495" i="1" s="1"/>
  <c r="J496" i="1"/>
  <c r="U496" i="1" s="1"/>
  <c r="V496" i="1" s="1"/>
  <c r="J497" i="1"/>
  <c r="U497" i="1" s="1"/>
  <c r="V497" i="1" s="1"/>
  <c r="J498" i="1"/>
  <c r="U498" i="1" s="1"/>
  <c r="V498" i="1" s="1"/>
  <c r="J499" i="1"/>
  <c r="U499" i="1" s="1"/>
  <c r="V499" i="1" s="1"/>
  <c r="J500" i="1"/>
  <c r="U500" i="1" s="1"/>
  <c r="V500" i="1" s="1"/>
  <c r="J501" i="1"/>
  <c r="U501" i="1" s="1"/>
  <c r="V501" i="1" s="1"/>
  <c r="J502" i="1"/>
  <c r="U502" i="1" s="1"/>
  <c r="V502" i="1" s="1"/>
  <c r="J503" i="1"/>
  <c r="U503" i="1" s="1"/>
  <c r="V503" i="1" s="1"/>
  <c r="J504" i="1"/>
  <c r="U504" i="1" s="1"/>
  <c r="V504" i="1" s="1"/>
  <c r="J505" i="1"/>
  <c r="U505" i="1" s="1"/>
  <c r="V505" i="1" s="1"/>
  <c r="J506" i="1"/>
  <c r="U506" i="1" s="1"/>
  <c r="V506" i="1" s="1"/>
  <c r="J507" i="1"/>
  <c r="U507" i="1" s="1"/>
  <c r="V507" i="1" s="1"/>
  <c r="J508" i="1"/>
  <c r="U508" i="1" s="1"/>
  <c r="V508" i="1" s="1"/>
  <c r="J509" i="1"/>
  <c r="U509" i="1" s="1"/>
  <c r="V509" i="1" s="1"/>
  <c r="J510" i="1"/>
  <c r="U510" i="1" s="1"/>
  <c r="V510" i="1" s="1"/>
  <c r="J511" i="1"/>
  <c r="U511" i="1" s="1"/>
  <c r="V511" i="1" s="1"/>
  <c r="J512" i="1"/>
  <c r="U512" i="1" s="1"/>
  <c r="V512" i="1" s="1"/>
  <c r="J513" i="1"/>
  <c r="U513" i="1" s="1"/>
  <c r="V513" i="1" s="1"/>
  <c r="J514" i="1"/>
  <c r="U514" i="1" s="1"/>
  <c r="V514" i="1" s="1"/>
  <c r="J515" i="1"/>
  <c r="U515" i="1" s="1"/>
  <c r="V515" i="1" s="1"/>
  <c r="J516" i="1"/>
  <c r="U516" i="1" s="1"/>
  <c r="V516" i="1" s="1"/>
  <c r="J517" i="1"/>
  <c r="U517" i="1" s="1"/>
  <c r="V517" i="1" s="1"/>
  <c r="J518" i="1"/>
  <c r="U518" i="1" s="1"/>
  <c r="V518" i="1" s="1"/>
  <c r="J519" i="1"/>
  <c r="U519" i="1" s="1"/>
  <c r="V519" i="1" s="1"/>
  <c r="J520" i="1"/>
  <c r="U520" i="1" s="1"/>
  <c r="V520" i="1" s="1"/>
  <c r="J521" i="1"/>
  <c r="U521" i="1" s="1"/>
  <c r="V521" i="1" s="1"/>
  <c r="J522" i="1"/>
  <c r="U522" i="1" s="1"/>
  <c r="V522" i="1" s="1"/>
  <c r="J523" i="1"/>
  <c r="U523" i="1" s="1"/>
  <c r="V523" i="1" s="1"/>
  <c r="J524" i="1"/>
  <c r="U524" i="1" s="1"/>
  <c r="V524" i="1" s="1"/>
  <c r="J525" i="1"/>
  <c r="U525" i="1" s="1"/>
  <c r="V525" i="1" s="1"/>
  <c r="J526" i="1"/>
  <c r="U526" i="1" s="1"/>
  <c r="V526" i="1" s="1"/>
  <c r="J527" i="1"/>
  <c r="U527" i="1" s="1"/>
  <c r="V527" i="1" s="1"/>
  <c r="J528" i="1"/>
  <c r="U528" i="1" s="1"/>
  <c r="V528" i="1" s="1"/>
  <c r="J529" i="1"/>
  <c r="U529" i="1" s="1"/>
  <c r="V529" i="1" s="1"/>
  <c r="J530" i="1"/>
  <c r="U530" i="1" s="1"/>
  <c r="V530" i="1" s="1"/>
  <c r="J531" i="1"/>
  <c r="U531" i="1" s="1"/>
  <c r="V531" i="1" s="1"/>
  <c r="J532" i="1"/>
  <c r="U532" i="1" s="1"/>
  <c r="V532" i="1" s="1"/>
  <c r="J533" i="1"/>
  <c r="U533" i="1" s="1"/>
  <c r="V533" i="1" s="1"/>
  <c r="J534" i="1"/>
  <c r="U534" i="1" s="1"/>
  <c r="V534" i="1" s="1"/>
  <c r="J535" i="1"/>
  <c r="U535" i="1" s="1"/>
  <c r="V535" i="1" s="1"/>
  <c r="J536" i="1"/>
  <c r="U536" i="1" s="1"/>
  <c r="V536" i="1" s="1"/>
  <c r="J537" i="1"/>
  <c r="U537" i="1" s="1"/>
  <c r="V537" i="1" s="1"/>
  <c r="J538" i="1"/>
  <c r="U538" i="1" s="1"/>
  <c r="V538" i="1" s="1"/>
  <c r="J539" i="1"/>
  <c r="U539" i="1" s="1"/>
  <c r="V539" i="1" s="1"/>
  <c r="J540" i="1"/>
  <c r="U540" i="1" s="1"/>
  <c r="V540" i="1" s="1"/>
  <c r="J541" i="1"/>
  <c r="U541" i="1" s="1"/>
  <c r="V541" i="1" s="1"/>
  <c r="J542" i="1"/>
  <c r="U542" i="1" s="1"/>
  <c r="V542" i="1" s="1"/>
  <c r="J543" i="1"/>
  <c r="U543" i="1" s="1"/>
  <c r="V543" i="1" s="1"/>
  <c r="J544" i="1"/>
  <c r="U544" i="1" s="1"/>
  <c r="V544" i="1" s="1"/>
  <c r="J545" i="1"/>
  <c r="U545" i="1" s="1"/>
  <c r="V545" i="1" s="1"/>
  <c r="J546" i="1"/>
  <c r="U546" i="1" s="1"/>
  <c r="V546" i="1" s="1"/>
  <c r="J547" i="1"/>
  <c r="U547" i="1" s="1"/>
  <c r="V547" i="1" s="1"/>
  <c r="J548" i="1"/>
  <c r="U548" i="1" s="1"/>
  <c r="V548" i="1" s="1"/>
  <c r="J549" i="1"/>
  <c r="U549" i="1" s="1"/>
  <c r="V549" i="1" s="1"/>
  <c r="J550" i="1"/>
  <c r="U550" i="1" s="1"/>
  <c r="V550" i="1" s="1"/>
  <c r="J551" i="1"/>
  <c r="U551" i="1" s="1"/>
  <c r="V551" i="1" s="1"/>
  <c r="J552" i="1"/>
  <c r="U552" i="1" s="1"/>
  <c r="V552" i="1" s="1"/>
  <c r="J553" i="1"/>
  <c r="U553" i="1" s="1"/>
  <c r="V553" i="1" s="1"/>
  <c r="J554" i="1"/>
  <c r="U554" i="1" s="1"/>
  <c r="V554" i="1" s="1"/>
  <c r="J555" i="1"/>
  <c r="U555" i="1" s="1"/>
  <c r="V555" i="1" s="1"/>
  <c r="J556" i="1"/>
  <c r="U556" i="1" s="1"/>
  <c r="V556" i="1" s="1"/>
  <c r="J557" i="1"/>
  <c r="U557" i="1" s="1"/>
  <c r="V557" i="1" s="1"/>
  <c r="J558" i="1"/>
  <c r="U558" i="1" s="1"/>
  <c r="V558" i="1" s="1"/>
  <c r="J559" i="1"/>
  <c r="U559" i="1" s="1"/>
  <c r="V559" i="1" s="1"/>
  <c r="J560" i="1"/>
  <c r="U560" i="1" s="1"/>
  <c r="V560" i="1" s="1"/>
  <c r="J561" i="1"/>
  <c r="U561" i="1" s="1"/>
  <c r="V561" i="1" s="1"/>
  <c r="J562" i="1"/>
  <c r="U562" i="1" s="1"/>
  <c r="V562" i="1" s="1"/>
  <c r="J563" i="1"/>
  <c r="U563" i="1" s="1"/>
  <c r="V563" i="1" s="1"/>
  <c r="J564" i="1"/>
  <c r="U564" i="1" s="1"/>
  <c r="V564" i="1" s="1"/>
  <c r="J565" i="1"/>
  <c r="U565" i="1" s="1"/>
  <c r="V565" i="1" s="1"/>
  <c r="J566" i="1"/>
  <c r="U566" i="1" s="1"/>
  <c r="V566" i="1" s="1"/>
  <c r="J567" i="1"/>
  <c r="U567" i="1" s="1"/>
  <c r="V567" i="1" s="1"/>
  <c r="J568" i="1"/>
  <c r="U568" i="1" s="1"/>
  <c r="V568" i="1" s="1"/>
  <c r="J569" i="1"/>
  <c r="U569" i="1" s="1"/>
  <c r="V569" i="1" s="1"/>
  <c r="J570" i="1"/>
  <c r="U570" i="1" s="1"/>
  <c r="V570" i="1" s="1"/>
  <c r="J571" i="1"/>
  <c r="U571" i="1" s="1"/>
  <c r="V571" i="1" s="1"/>
  <c r="J572" i="1"/>
  <c r="U572" i="1" s="1"/>
  <c r="V572" i="1" s="1"/>
  <c r="J573" i="1"/>
  <c r="U573" i="1" s="1"/>
  <c r="V573" i="1" s="1"/>
  <c r="J574" i="1"/>
  <c r="U574" i="1" s="1"/>
  <c r="V574" i="1" s="1"/>
  <c r="J575" i="1"/>
  <c r="U575" i="1" s="1"/>
  <c r="V575" i="1" s="1"/>
  <c r="J576" i="1"/>
  <c r="U576" i="1" s="1"/>
  <c r="V576" i="1" s="1"/>
  <c r="J577" i="1"/>
  <c r="U577" i="1" s="1"/>
  <c r="V577" i="1" s="1"/>
  <c r="J578" i="1"/>
  <c r="U578" i="1" s="1"/>
  <c r="V578" i="1" s="1"/>
  <c r="J579" i="1"/>
  <c r="U579" i="1" s="1"/>
  <c r="V579" i="1" s="1"/>
  <c r="J580" i="1"/>
  <c r="U580" i="1" s="1"/>
  <c r="V580" i="1" s="1"/>
  <c r="J581" i="1"/>
  <c r="U581" i="1" s="1"/>
  <c r="V581" i="1" s="1"/>
  <c r="J582" i="1"/>
  <c r="U582" i="1" s="1"/>
  <c r="V582" i="1" s="1"/>
  <c r="J583" i="1"/>
  <c r="U583" i="1" s="1"/>
  <c r="V583" i="1" s="1"/>
  <c r="J584" i="1"/>
  <c r="U584" i="1" s="1"/>
  <c r="V584" i="1" s="1"/>
  <c r="J585" i="1"/>
  <c r="U585" i="1" s="1"/>
  <c r="V585" i="1" s="1"/>
  <c r="J586" i="1"/>
  <c r="U586" i="1" s="1"/>
  <c r="V586" i="1" s="1"/>
  <c r="J587" i="1"/>
  <c r="U587" i="1" s="1"/>
  <c r="V587" i="1" s="1"/>
  <c r="J588" i="1"/>
  <c r="U588" i="1" s="1"/>
  <c r="V588" i="1" s="1"/>
  <c r="J589" i="1"/>
  <c r="U589" i="1" s="1"/>
  <c r="V589" i="1" s="1"/>
  <c r="J590" i="1"/>
  <c r="U590" i="1" s="1"/>
  <c r="V590" i="1" s="1"/>
  <c r="J591" i="1"/>
  <c r="U591" i="1" s="1"/>
  <c r="V591" i="1" s="1"/>
  <c r="J592" i="1"/>
  <c r="U592" i="1" s="1"/>
  <c r="V592" i="1" s="1"/>
  <c r="J593" i="1"/>
  <c r="U593" i="1" s="1"/>
  <c r="V593" i="1" s="1"/>
  <c r="J594" i="1"/>
  <c r="U594" i="1" s="1"/>
  <c r="V594" i="1" s="1"/>
  <c r="J595" i="1"/>
  <c r="U595" i="1" s="1"/>
  <c r="V595" i="1" s="1"/>
  <c r="J596" i="1"/>
  <c r="U596" i="1" s="1"/>
  <c r="V596" i="1" s="1"/>
  <c r="J597" i="1"/>
  <c r="U597" i="1" s="1"/>
  <c r="V597" i="1" s="1"/>
  <c r="J598" i="1"/>
  <c r="U598" i="1" s="1"/>
  <c r="V598" i="1" s="1"/>
  <c r="J599" i="1"/>
  <c r="U599" i="1" s="1"/>
  <c r="V599" i="1" s="1"/>
  <c r="J600" i="1"/>
  <c r="U600" i="1" s="1"/>
  <c r="V600" i="1" s="1"/>
  <c r="J601" i="1"/>
  <c r="U601" i="1" s="1"/>
  <c r="V601" i="1" s="1"/>
  <c r="J602" i="1"/>
  <c r="U602" i="1" s="1"/>
  <c r="V602" i="1" s="1"/>
  <c r="J603" i="1"/>
  <c r="U603" i="1" s="1"/>
  <c r="V603" i="1" s="1"/>
  <c r="J604" i="1"/>
  <c r="U604" i="1" s="1"/>
  <c r="V604" i="1" s="1"/>
  <c r="J605" i="1"/>
  <c r="U605" i="1" s="1"/>
  <c r="V605" i="1" s="1"/>
  <c r="J606" i="1"/>
  <c r="U606" i="1" s="1"/>
  <c r="V606" i="1" s="1"/>
  <c r="J607" i="1"/>
  <c r="U607" i="1" s="1"/>
  <c r="V607" i="1" s="1"/>
  <c r="J608" i="1"/>
  <c r="U608" i="1" s="1"/>
  <c r="V608" i="1" s="1"/>
  <c r="J609" i="1"/>
  <c r="U609" i="1" s="1"/>
  <c r="V609" i="1" s="1"/>
  <c r="J610" i="1"/>
  <c r="U610" i="1" s="1"/>
  <c r="V610" i="1" s="1"/>
  <c r="J611" i="1"/>
  <c r="U611" i="1" s="1"/>
  <c r="V611" i="1" s="1"/>
  <c r="J612" i="1"/>
  <c r="U612" i="1" s="1"/>
  <c r="V612" i="1" s="1"/>
  <c r="J613" i="1"/>
  <c r="U613" i="1" s="1"/>
  <c r="V613" i="1" s="1"/>
  <c r="J614" i="1"/>
  <c r="U614" i="1" s="1"/>
  <c r="V614" i="1" s="1"/>
  <c r="J615" i="1"/>
  <c r="U615" i="1" s="1"/>
  <c r="V615" i="1" s="1"/>
  <c r="J616" i="1"/>
  <c r="U616" i="1" s="1"/>
  <c r="V616" i="1" s="1"/>
  <c r="J617" i="1"/>
  <c r="U617" i="1" s="1"/>
  <c r="V617" i="1" s="1"/>
  <c r="J618" i="1"/>
  <c r="U618" i="1" s="1"/>
  <c r="V618" i="1" s="1"/>
  <c r="J619" i="1"/>
  <c r="U619" i="1" s="1"/>
  <c r="V619" i="1" s="1"/>
  <c r="J620" i="1"/>
  <c r="U620" i="1" s="1"/>
  <c r="V620" i="1" s="1"/>
  <c r="J621" i="1"/>
  <c r="U621" i="1" s="1"/>
  <c r="V621" i="1" s="1"/>
  <c r="J622" i="1"/>
  <c r="U622" i="1" s="1"/>
  <c r="V622" i="1" s="1"/>
  <c r="J623" i="1"/>
  <c r="U623" i="1" s="1"/>
  <c r="V623" i="1" s="1"/>
  <c r="J624" i="1"/>
  <c r="U624" i="1" s="1"/>
  <c r="V624" i="1" s="1"/>
  <c r="J625" i="1"/>
  <c r="U625" i="1" s="1"/>
  <c r="V625" i="1" s="1"/>
  <c r="J626" i="1"/>
  <c r="U626" i="1" s="1"/>
  <c r="V626" i="1" s="1"/>
  <c r="J627" i="1"/>
  <c r="U627" i="1" s="1"/>
  <c r="V627" i="1" s="1"/>
  <c r="J628" i="1"/>
  <c r="U628" i="1" s="1"/>
  <c r="V628" i="1" s="1"/>
  <c r="J629" i="1"/>
  <c r="U629" i="1" s="1"/>
  <c r="V629" i="1" s="1"/>
  <c r="J630" i="1"/>
  <c r="U630" i="1" s="1"/>
  <c r="V630" i="1" s="1"/>
  <c r="J631" i="1"/>
  <c r="U631" i="1" s="1"/>
  <c r="V631" i="1" s="1"/>
  <c r="J632" i="1"/>
  <c r="U632" i="1" s="1"/>
  <c r="V632" i="1" s="1"/>
  <c r="J633" i="1"/>
  <c r="U633" i="1" s="1"/>
  <c r="V633" i="1" s="1"/>
  <c r="J634" i="1"/>
  <c r="U634" i="1" s="1"/>
  <c r="V634" i="1" s="1"/>
  <c r="J635" i="1"/>
  <c r="U635" i="1" s="1"/>
  <c r="V635" i="1" s="1"/>
  <c r="J636" i="1"/>
  <c r="U636" i="1" s="1"/>
  <c r="V636" i="1" s="1"/>
  <c r="J637" i="1"/>
  <c r="U637" i="1" s="1"/>
  <c r="V637" i="1" s="1"/>
  <c r="J638" i="1"/>
  <c r="U638" i="1" s="1"/>
  <c r="V638" i="1" s="1"/>
  <c r="J639" i="1"/>
  <c r="U639" i="1" s="1"/>
  <c r="V639" i="1" s="1"/>
  <c r="J640" i="1"/>
  <c r="U640" i="1" s="1"/>
  <c r="V640" i="1" s="1"/>
  <c r="J641" i="1"/>
  <c r="U641" i="1" s="1"/>
  <c r="V641" i="1" s="1"/>
  <c r="J642" i="1"/>
  <c r="U642" i="1" s="1"/>
  <c r="V642" i="1" s="1"/>
  <c r="J643" i="1"/>
  <c r="U643" i="1" s="1"/>
  <c r="V643" i="1" s="1"/>
  <c r="J644" i="1"/>
  <c r="U644" i="1" s="1"/>
  <c r="V644" i="1" s="1"/>
  <c r="J645" i="1"/>
  <c r="U645" i="1" s="1"/>
  <c r="V645" i="1" s="1"/>
  <c r="J646" i="1"/>
  <c r="U646" i="1" s="1"/>
  <c r="V646" i="1" s="1"/>
  <c r="J647" i="1"/>
  <c r="U647" i="1" s="1"/>
  <c r="V647" i="1" s="1"/>
  <c r="J648" i="1"/>
  <c r="U648" i="1" s="1"/>
  <c r="V648" i="1" s="1"/>
  <c r="J649" i="1"/>
  <c r="U649" i="1" s="1"/>
  <c r="V649" i="1" s="1"/>
  <c r="J650" i="1"/>
  <c r="U650" i="1" s="1"/>
  <c r="V650" i="1" s="1"/>
  <c r="J651" i="1"/>
  <c r="U651" i="1" s="1"/>
  <c r="V651" i="1" s="1"/>
  <c r="J652" i="1"/>
  <c r="U652" i="1" s="1"/>
  <c r="V652" i="1" s="1"/>
  <c r="J653" i="1"/>
  <c r="U653" i="1" s="1"/>
  <c r="V653" i="1" s="1"/>
  <c r="J654" i="1"/>
  <c r="U654" i="1" s="1"/>
  <c r="V654" i="1" s="1"/>
  <c r="J655" i="1"/>
  <c r="U655" i="1" s="1"/>
  <c r="V655" i="1" s="1"/>
  <c r="J656" i="1"/>
  <c r="U656" i="1" s="1"/>
  <c r="V656" i="1" s="1"/>
  <c r="J657" i="1"/>
  <c r="U657" i="1" s="1"/>
  <c r="V657" i="1" s="1"/>
  <c r="J658" i="1"/>
  <c r="U658" i="1" s="1"/>
  <c r="V658" i="1" s="1"/>
  <c r="J659" i="1"/>
  <c r="U659" i="1" s="1"/>
  <c r="V659" i="1" s="1"/>
  <c r="J660" i="1"/>
  <c r="U660" i="1" s="1"/>
  <c r="V660" i="1" s="1"/>
  <c r="J661" i="1"/>
  <c r="U661" i="1" s="1"/>
  <c r="V661" i="1" s="1"/>
  <c r="J662" i="1"/>
  <c r="U662" i="1" s="1"/>
  <c r="V662" i="1" s="1"/>
  <c r="J663" i="1"/>
  <c r="U663" i="1" s="1"/>
  <c r="V663" i="1" s="1"/>
  <c r="J664" i="1"/>
  <c r="U664" i="1" s="1"/>
  <c r="V664" i="1" s="1"/>
  <c r="J665" i="1"/>
  <c r="U665" i="1" s="1"/>
  <c r="V665" i="1" s="1"/>
  <c r="J666" i="1"/>
  <c r="U666" i="1" s="1"/>
  <c r="V666" i="1" s="1"/>
  <c r="J667" i="1"/>
  <c r="U667" i="1" s="1"/>
  <c r="V667" i="1" s="1"/>
  <c r="J668" i="1"/>
  <c r="U668" i="1" s="1"/>
  <c r="V668" i="1" s="1"/>
  <c r="J669" i="1"/>
  <c r="U669" i="1" s="1"/>
  <c r="V669" i="1" s="1"/>
  <c r="J670" i="1"/>
  <c r="U670" i="1" s="1"/>
  <c r="V670" i="1" s="1"/>
  <c r="J671" i="1"/>
  <c r="U671" i="1" s="1"/>
  <c r="V671" i="1" s="1"/>
  <c r="J672" i="1"/>
  <c r="U672" i="1" s="1"/>
  <c r="V672" i="1" s="1"/>
  <c r="J673" i="1"/>
  <c r="U673" i="1" s="1"/>
  <c r="V673" i="1" s="1"/>
  <c r="J674" i="1"/>
  <c r="U674" i="1" s="1"/>
  <c r="V674" i="1" s="1"/>
  <c r="J675" i="1"/>
  <c r="U675" i="1" s="1"/>
  <c r="V675" i="1" s="1"/>
  <c r="J676" i="1"/>
  <c r="U676" i="1" s="1"/>
  <c r="V676" i="1" s="1"/>
  <c r="J677" i="1"/>
  <c r="U677" i="1" s="1"/>
  <c r="V677" i="1" s="1"/>
  <c r="J678" i="1"/>
  <c r="U678" i="1" s="1"/>
  <c r="V678" i="1" s="1"/>
  <c r="J679" i="1"/>
  <c r="U679" i="1" s="1"/>
  <c r="V679" i="1" s="1"/>
  <c r="J680" i="1"/>
  <c r="U680" i="1" s="1"/>
  <c r="V680" i="1" s="1"/>
  <c r="J681" i="1"/>
  <c r="U681" i="1" s="1"/>
  <c r="V681" i="1" s="1"/>
  <c r="J682" i="1"/>
  <c r="U682" i="1" s="1"/>
  <c r="V682" i="1" s="1"/>
  <c r="J683" i="1"/>
  <c r="U683" i="1" s="1"/>
  <c r="V683" i="1" s="1"/>
  <c r="J684" i="1"/>
  <c r="U684" i="1" s="1"/>
  <c r="V684" i="1" s="1"/>
  <c r="J685" i="1"/>
  <c r="U685" i="1" s="1"/>
  <c r="V685" i="1" s="1"/>
  <c r="J686" i="1"/>
  <c r="U686" i="1" s="1"/>
  <c r="V686" i="1" s="1"/>
  <c r="J687" i="1"/>
  <c r="U687" i="1" s="1"/>
  <c r="V687" i="1" s="1"/>
  <c r="J688" i="1"/>
  <c r="U688" i="1" s="1"/>
  <c r="V688" i="1" s="1"/>
  <c r="J689" i="1"/>
  <c r="U689" i="1" s="1"/>
  <c r="V689" i="1" s="1"/>
  <c r="J690" i="1"/>
  <c r="U690" i="1" s="1"/>
  <c r="V690" i="1" s="1"/>
  <c r="J691" i="1"/>
  <c r="U691" i="1" s="1"/>
  <c r="V691" i="1" s="1"/>
  <c r="J692" i="1"/>
  <c r="U692" i="1" s="1"/>
  <c r="V692" i="1" s="1"/>
  <c r="J693" i="1"/>
  <c r="U693" i="1" s="1"/>
  <c r="V693" i="1" s="1"/>
  <c r="J694" i="1"/>
  <c r="U694" i="1" s="1"/>
  <c r="V694" i="1" s="1"/>
  <c r="J695" i="1"/>
  <c r="U695" i="1" s="1"/>
  <c r="V695" i="1" s="1"/>
  <c r="J696" i="1"/>
  <c r="U696" i="1" s="1"/>
  <c r="V696" i="1" s="1"/>
  <c r="J697" i="1"/>
  <c r="U697" i="1" s="1"/>
  <c r="V697" i="1" s="1"/>
  <c r="J698" i="1"/>
  <c r="U698" i="1" s="1"/>
  <c r="V698" i="1" s="1"/>
  <c r="J699" i="1"/>
  <c r="U699" i="1" s="1"/>
  <c r="V699" i="1" s="1"/>
  <c r="J700" i="1"/>
  <c r="U700" i="1" s="1"/>
  <c r="V700" i="1" s="1"/>
  <c r="J701" i="1"/>
  <c r="U701" i="1" s="1"/>
  <c r="V701" i="1" s="1"/>
  <c r="J702" i="1"/>
  <c r="U702" i="1" s="1"/>
  <c r="V702" i="1" s="1"/>
  <c r="J703" i="1"/>
  <c r="U703" i="1" s="1"/>
  <c r="V703" i="1" s="1"/>
  <c r="J704" i="1"/>
  <c r="U704" i="1" s="1"/>
  <c r="V704" i="1" s="1"/>
  <c r="J705" i="1"/>
  <c r="U705" i="1" s="1"/>
  <c r="V705" i="1" s="1"/>
  <c r="J706" i="1"/>
  <c r="U706" i="1" s="1"/>
  <c r="V706" i="1" s="1"/>
  <c r="J707" i="1"/>
  <c r="U707" i="1" s="1"/>
  <c r="V707" i="1" s="1"/>
  <c r="J708" i="1"/>
  <c r="U708" i="1" s="1"/>
  <c r="V708" i="1" s="1"/>
  <c r="J709" i="1"/>
  <c r="U709" i="1" s="1"/>
  <c r="V709" i="1" s="1"/>
  <c r="J710" i="1"/>
  <c r="U710" i="1" s="1"/>
  <c r="V710" i="1" s="1"/>
  <c r="J711" i="1"/>
  <c r="U711" i="1" s="1"/>
  <c r="V711" i="1" s="1"/>
  <c r="J712" i="1"/>
  <c r="U712" i="1" s="1"/>
  <c r="V712" i="1" s="1"/>
  <c r="J713" i="1"/>
  <c r="U713" i="1" s="1"/>
  <c r="V713" i="1" s="1"/>
  <c r="J714" i="1"/>
  <c r="U714" i="1" s="1"/>
  <c r="V714" i="1" s="1"/>
  <c r="J715" i="1"/>
  <c r="U715" i="1" s="1"/>
  <c r="V715" i="1" s="1"/>
  <c r="J716" i="1"/>
  <c r="U716" i="1" s="1"/>
  <c r="V716" i="1" s="1"/>
  <c r="J717" i="1"/>
  <c r="U717" i="1" s="1"/>
  <c r="V717" i="1" s="1"/>
  <c r="J718" i="1"/>
  <c r="U718" i="1" s="1"/>
  <c r="V718" i="1" s="1"/>
  <c r="J719" i="1"/>
  <c r="U719" i="1" s="1"/>
  <c r="V719" i="1" s="1"/>
  <c r="J720" i="1"/>
  <c r="U720" i="1" s="1"/>
  <c r="V720" i="1" s="1"/>
  <c r="J721" i="1"/>
  <c r="U721" i="1" s="1"/>
  <c r="V721" i="1" s="1"/>
  <c r="J722" i="1"/>
  <c r="U722" i="1" s="1"/>
  <c r="V722" i="1" s="1"/>
  <c r="J723" i="1"/>
  <c r="U723" i="1" s="1"/>
  <c r="V723" i="1" s="1"/>
  <c r="J724" i="1"/>
  <c r="U724" i="1" s="1"/>
  <c r="V724" i="1" s="1"/>
  <c r="J725" i="1"/>
  <c r="U725" i="1" s="1"/>
  <c r="V725" i="1" s="1"/>
  <c r="J726" i="1"/>
  <c r="U726" i="1" s="1"/>
  <c r="V726" i="1" s="1"/>
  <c r="J727" i="1"/>
  <c r="U727" i="1" s="1"/>
  <c r="V727" i="1" s="1"/>
  <c r="J728" i="1"/>
  <c r="U728" i="1" s="1"/>
  <c r="V728" i="1" s="1"/>
  <c r="J729" i="1"/>
  <c r="U729" i="1" s="1"/>
  <c r="V729" i="1" s="1"/>
  <c r="J730" i="1"/>
  <c r="U730" i="1" s="1"/>
  <c r="V730" i="1" s="1"/>
  <c r="J731" i="1"/>
  <c r="U731" i="1" s="1"/>
  <c r="V731" i="1" s="1"/>
  <c r="J732" i="1"/>
  <c r="U732" i="1" s="1"/>
  <c r="V732" i="1" s="1"/>
  <c r="J733" i="1"/>
  <c r="U733" i="1" s="1"/>
  <c r="V733" i="1" s="1"/>
  <c r="J734" i="1"/>
  <c r="U734" i="1" s="1"/>
  <c r="V734" i="1" s="1"/>
  <c r="J735" i="1"/>
  <c r="U735" i="1" s="1"/>
  <c r="V735" i="1" s="1"/>
  <c r="J736" i="1"/>
  <c r="U736" i="1" s="1"/>
  <c r="V736" i="1" s="1"/>
  <c r="J737" i="1"/>
  <c r="U737" i="1" s="1"/>
  <c r="V737" i="1" s="1"/>
  <c r="J738" i="1"/>
  <c r="U738" i="1" s="1"/>
  <c r="V738" i="1" s="1"/>
  <c r="J739" i="1"/>
  <c r="U739" i="1" s="1"/>
  <c r="V739" i="1" s="1"/>
  <c r="J740" i="1"/>
  <c r="U740" i="1" s="1"/>
  <c r="V740" i="1" s="1"/>
  <c r="J741" i="1"/>
  <c r="U741" i="1" s="1"/>
  <c r="V741" i="1" s="1"/>
  <c r="J742" i="1"/>
  <c r="U742" i="1" s="1"/>
  <c r="V742" i="1" s="1"/>
  <c r="J743" i="1"/>
  <c r="U743" i="1" s="1"/>
  <c r="V743" i="1" s="1"/>
  <c r="J744" i="1"/>
  <c r="U744" i="1" s="1"/>
  <c r="V744" i="1" s="1"/>
  <c r="J745" i="1"/>
  <c r="U745" i="1" s="1"/>
  <c r="V745" i="1" s="1"/>
  <c r="J746" i="1"/>
  <c r="U746" i="1" s="1"/>
  <c r="V746" i="1" s="1"/>
  <c r="J747" i="1"/>
  <c r="U747" i="1" s="1"/>
  <c r="V747" i="1" s="1"/>
  <c r="J748" i="1"/>
  <c r="U748" i="1" s="1"/>
  <c r="V748" i="1" s="1"/>
  <c r="J749" i="1"/>
  <c r="U749" i="1" s="1"/>
  <c r="V749" i="1" s="1"/>
  <c r="J750" i="1"/>
  <c r="U750" i="1" s="1"/>
  <c r="V750" i="1" s="1"/>
  <c r="J751" i="1"/>
  <c r="U751" i="1" s="1"/>
  <c r="V751" i="1" s="1"/>
  <c r="J752" i="1"/>
  <c r="U752" i="1" s="1"/>
  <c r="V752" i="1" s="1"/>
  <c r="J753" i="1"/>
  <c r="U753" i="1" s="1"/>
  <c r="V753" i="1" s="1"/>
  <c r="J754" i="1"/>
  <c r="U754" i="1" s="1"/>
  <c r="V754" i="1" s="1"/>
  <c r="J755" i="1"/>
  <c r="U755" i="1" s="1"/>
  <c r="V755" i="1" s="1"/>
  <c r="J756" i="1"/>
  <c r="U756" i="1" s="1"/>
  <c r="V756" i="1" s="1"/>
  <c r="J757" i="1"/>
  <c r="U757" i="1" s="1"/>
  <c r="V757" i="1" s="1"/>
  <c r="J758" i="1"/>
  <c r="U758" i="1" s="1"/>
  <c r="V758" i="1" s="1"/>
  <c r="J759" i="1"/>
  <c r="U759" i="1" s="1"/>
  <c r="V759" i="1" s="1"/>
  <c r="J760" i="1"/>
  <c r="U760" i="1" s="1"/>
  <c r="V760" i="1" s="1"/>
  <c r="J761" i="1"/>
  <c r="U761" i="1" s="1"/>
  <c r="V761" i="1" s="1"/>
  <c r="J762" i="1"/>
  <c r="U762" i="1" s="1"/>
  <c r="V762" i="1" s="1"/>
  <c r="J763" i="1"/>
  <c r="U763" i="1" s="1"/>
  <c r="V763" i="1" s="1"/>
  <c r="J764" i="1"/>
  <c r="U764" i="1" s="1"/>
  <c r="V764" i="1" s="1"/>
  <c r="J765" i="1"/>
  <c r="U765" i="1" s="1"/>
  <c r="V765" i="1" s="1"/>
  <c r="J766" i="1"/>
  <c r="U766" i="1" s="1"/>
  <c r="V766" i="1" s="1"/>
  <c r="J767" i="1"/>
  <c r="U767" i="1" s="1"/>
  <c r="V767" i="1" s="1"/>
  <c r="J768" i="1"/>
  <c r="U768" i="1" s="1"/>
  <c r="V768" i="1" s="1"/>
  <c r="J769" i="1"/>
  <c r="U769" i="1" s="1"/>
  <c r="V769" i="1" s="1"/>
  <c r="J770" i="1"/>
  <c r="U770" i="1" s="1"/>
  <c r="V770" i="1" s="1"/>
  <c r="J771" i="1"/>
  <c r="U771" i="1" s="1"/>
  <c r="V771" i="1" s="1"/>
  <c r="J772" i="1"/>
  <c r="U772" i="1" s="1"/>
  <c r="V772" i="1" s="1"/>
  <c r="J773" i="1"/>
  <c r="U773" i="1" s="1"/>
  <c r="V773" i="1" s="1"/>
  <c r="J774" i="1"/>
  <c r="U774" i="1" s="1"/>
  <c r="V774" i="1" s="1"/>
  <c r="J775" i="1"/>
  <c r="U775" i="1" s="1"/>
  <c r="V775" i="1" s="1"/>
  <c r="J776" i="1"/>
  <c r="U776" i="1" s="1"/>
  <c r="V776" i="1" s="1"/>
  <c r="J777" i="1"/>
  <c r="U777" i="1" s="1"/>
  <c r="V777" i="1" s="1"/>
  <c r="J778" i="1"/>
  <c r="U778" i="1" s="1"/>
  <c r="V778" i="1" s="1"/>
  <c r="J779" i="1"/>
  <c r="U779" i="1" s="1"/>
  <c r="V779" i="1" s="1"/>
  <c r="J780" i="1"/>
  <c r="U780" i="1" s="1"/>
  <c r="V780" i="1" s="1"/>
  <c r="J781" i="1"/>
  <c r="U781" i="1" s="1"/>
  <c r="V781" i="1" s="1"/>
  <c r="J782" i="1"/>
  <c r="U782" i="1" s="1"/>
  <c r="V782" i="1" s="1"/>
  <c r="J783" i="1"/>
  <c r="U783" i="1" s="1"/>
  <c r="V783" i="1" s="1"/>
  <c r="J784" i="1"/>
  <c r="U784" i="1" s="1"/>
  <c r="V784" i="1" s="1"/>
  <c r="J785" i="1"/>
  <c r="U785" i="1" s="1"/>
  <c r="V785" i="1" s="1"/>
  <c r="J786" i="1"/>
  <c r="U786" i="1" s="1"/>
  <c r="V786" i="1" s="1"/>
  <c r="J787" i="1"/>
  <c r="U787" i="1" s="1"/>
  <c r="V787" i="1" s="1"/>
  <c r="J788" i="1"/>
  <c r="U788" i="1" s="1"/>
  <c r="V788" i="1" s="1"/>
  <c r="J789" i="1"/>
  <c r="U789" i="1" s="1"/>
  <c r="V789" i="1" s="1"/>
  <c r="J790" i="1"/>
  <c r="U790" i="1" s="1"/>
  <c r="V790" i="1" s="1"/>
  <c r="J791" i="1"/>
  <c r="U791" i="1" s="1"/>
  <c r="V791" i="1" s="1"/>
  <c r="J792" i="1"/>
  <c r="U792" i="1" s="1"/>
  <c r="V792" i="1" s="1"/>
  <c r="J793" i="1"/>
  <c r="U793" i="1" s="1"/>
  <c r="V793" i="1" s="1"/>
  <c r="J794" i="1"/>
  <c r="U794" i="1" s="1"/>
  <c r="V794" i="1" s="1"/>
  <c r="J795" i="1"/>
  <c r="U795" i="1" s="1"/>
  <c r="V795" i="1" s="1"/>
  <c r="J796" i="1"/>
  <c r="U796" i="1" s="1"/>
  <c r="V796" i="1" s="1"/>
  <c r="J797" i="1"/>
  <c r="U797" i="1" s="1"/>
  <c r="V797" i="1" s="1"/>
  <c r="J798" i="1"/>
  <c r="U798" i="1" s="1"/>
  <c r="V798" i="1" s="1"/>
  <c r="J799" i="1"/>
  <c r="U799" i="1" s="1"/>
  <c r="V799" i="1" s="1"/>
  <c r="J800" i="1"/>
  <c r="U800" i="1" s="1"/>
  <c r="V800" i="1" s="1"/>
  <c r="J801" i="1"/>
  <c r="U801" i="1" s="1"/>
  <c r="V801" i="1" s="1"/>
  <c r="J802" i="1"/>
  <c r="U802" i="1" s="1"/>
  <c r="V802" i="1" s="1"/>
  <c r="J803" i="1"/>
  <c r="U803" i="1" s="1"/>
  <c r="V803" i="1" s="1"/>
  <c r="J804" i="1"/>
  <c r="U804" i="1" s="1"/>
  <c r="V804" i="1" s="1"/>
  <c r="J805" i="1"/>
  <c r="U805" i="1" s="1"/>
  <c r="V805" i="1" s="1"/>
  <c r="J806" i="1"/>
  <c r="U806" i="1" s="1"/>
  <c r="V806" i="1" s="1"/>
  <c r="J807" i="1"/>
  <c r="U807" i="1" s="1"/>
  <c r="V807" i="1" s="1"/>
  <c r="J808" i="1"/>
  <c r="U808" i="1" s="1"/>
  <c r="V808" i="1" s="1"/>
  <c r="J809" i="1"/>
  <c r="U809" i="1" s="1"/>
  <c r="V809" i="1" s="1"/>
  <c r="J810" i="1"/>
  <c r="U810" i="1" s="1"/>
  <c r="V810" i="1" s="1"/>
  <c r="J811" i="1"/>
  <c r="U811" i="1" s="1"/>
  <c r="V811" i="1" s="1"/>
  <c r="J812" i="1"/>
  <c r="U812" i="1" s="1"/>
  <c r="V812" i="1" s="1"/>
  <c r="J813" i="1"/>
  <c r="U813" i="1" s="1"/>
  <c r="V813" i="1" s="1"/>
  <c r="J814" i="1"/>
  <c r="U814" i="1" s="1"/>
  <c r="V814" i="1" s="1"/>
  <c r="J815" i="1"/>
  <c r="U815" i="1" s="1"/>
  <c r="V815" i="1" s="1"/>
  <c r="J816" i="1"/>
  <c r="U816" i="1" s="1"/>
  <c r="V816" i="1" s="1"/>
  <c r="J817" i="1"/>
  <c r="U817" i="1" s="1"/>
  <c r="V817" i="1" s="1"/>
  <c r="J818" i="1"/>
  <c r="U818" i="1" s="1"/>
  <c r="V818" i="1" s="1"/>
  <c r="J819" i="1"/>
  <c r="U819" i="1" s="1"/>
  <c r="V819" i="1" s="1"/>
  <c r="J820" i="1"/>
  <c r="U820" i="1" s="1"/>
  <c r="V820" i="1" s="1"/>
  <c r="J821" i="1"/>
  <c r="U821" i="1" s="1"/>
  <c r="V821" i="1" s="1"/>
  <c r="J822" i="1"/>
  <c r="U822" i="1" s="1"/>
  <c r="V822" i="1" s="1"/>
  <c r="J823" i="1"/>
  <c r="U823" i="1" s="1"/>
  <c r="V823" i="1" s="1"/>
  <c r="J824" i="1"/>
  <c r="U824" i="1" s="1"/>
  <c r="V824" i="1" s="1"/>
  <c r="J825" i="1"/>
  <c r="U825" i="1" s="1"/>
  <c r="V825" i="1" s="1"/>
  <c r="J826" i="1"/>
  <c r="U826" i="1" s="1"/>
  <c r="V826" i="1" s="1"/>
  <c r="J827" i="1"/>
  <c r="U827" i="1" s="1"/>
  <c r="V827" i="1" s="1"/>
  <c r="J828" i="1"/>
  <c r="U828" i="1" s="1"/>
  <c r="V828" i="1" s="1"/>
  <c r="J829" i="1"/>
  <c r="U829" i="1" s="1"/>
  <c r="V829" i="1" s="1"/>
  <c r="J830" i="1"/>
  <c r="U830" i="1" s="1"/>
  <c r="V830" i="1" s="1"/>
  <c r="J831" i="1"/>
  <c r="U831" i="1" s="1"/>
  <c r="V831" i="1" s="1"/>
  <c r="J832" i="1"/>
  <c r="U832" i="1" s="1"/>
  <c r="V832" i="1" s="1"/>
  <c r="J833" i="1"/>
  <c r="U833" i="1" s="1"/>
  <c r="V833" i="1" s="1"/>
  <c r="J834" i="1"/>
  <c r="U834" i="1" s="1"/>
  <c r="V834" i="1" s="1"/>
  <c r="J835" i="1"/>
  <c r="U835" i="1" s="1"/>
  <c r="V835" i="1" s="1"/>
  <c r="J836" i="1"/>
  <c r="U836" i="1" s="1"/>
  <c r="V836" i="1" s="1"/>
  <c r="J837" i="1"/>
  <c r="U837" i="1" s="1"/>
  <c r="V837" i="1" s="1"/>
  <c r="J838" i="1"/>
  <c r="U838" i="1" s="1"/>
  <c r="V838" i="1" s="1"/>
  <c r="J839" i="1"/>
  <c r="U839" i="1" s="1"/>
  <c r="V839" i="1" s="1"/>
  <c r="J840" i="1"/>
  <c r="U840" i="1" s="1"/>
  <c r="V840" i="1" s="1"/>
  <c r="J841" i="1"/>
  <c r="U841" i="1" s="1"/>
  <c r="V841" i="1" s="1"/>
  <c r="J842" i="1"/>
  <c r="U842" i="1" s="1"/>
  <c r="V842" i="1" s="1"/>
  <c r="J843" i="1"/>
  <c r="U843" i="1" s="1"/>
  <c r="V843" i="1" s="1"/>
  <c r="J844" i="1"/>
  <c r="U844" i="1" s="1"/>
  <c r="V844" i="1" s="1"/>
  <c r="J845" i="1"/>
  <c r="U845" i="1" s="1"/>
  <c r="V845" i="1" s="1"/>
  <c r="J846" i="1"/>
  <c r="U846" i="1" s="1"/>
  <c r="V846" i="1" s="1"/>
  <c r="J847" i="1"/>
  <c r="U847" i="1" s="1"/>
  <c r="V847" i="1" s="1"/>
  <c r="J848" i="1"/>
  <c r="U848" i="1" s="1"/>
  <c r="V848" i="1" s="1"/>
  <c r="J849" i="1"/>
  <c r="U849" i="1" s="1"/>
  <c r="V849" i="1" s="1"/>
  <c r="J850" i="1"/>
  <c r="U850" i="1" s="1"/>
  <c r="V850" i="1" s="1"/>
  <c r="J851" i="1"/>
  <c r="U851" i="1" s="1"/>
  <c r="V851" i="1" s="1"/>
  <c r="J852" i="1"/>
  <c r="U852" i="1" s="1"/>
  <c r="V852" i="1" s="1"/>
  <c r="J853" i="1"/>
  <c r="U853" i="1" s="1"/>
  <c r="V853" i="1" s="1"/>
  <c r="J854" i="1"/>
  <c r="U854" i="1" s="1"/>
  <c r="V854" i="1" s="1"/>
  <c r="J855" i="1"/>
  <c r="U855" i="1" s="1"/>
  <c r="V855" i="1" s="1"/>
  <c r="J856" i="1"/>
  <c r="U856" i="1" s="1"/>
  <c r="V856" i="1" s="1"/>
  <c r="J857" i="1"/>
  <c r="U857" i="1" s="1"/>
  <c r="V857" i="1" s="1"/>
  <c r="J858" i="1"/>
  <c r="U858" i="1" s="1"/>
  <c r="V858" i="1" s="1"/>
  <c r="J859" i="1"/>
  <c r="U859" i="1" s="1"/>
  <c r="V859" i="1" s="1"/>
  <c r="J860" i="1"/>
  <c r="U860" i="1" s="1"/>
  <c r="V860" i="1" s="1"/>
  <c r="J861" i="1"/>
  <c r="U861" i="1" s="1"/>
  <c r="V861" i="1" s="1"/>
  <c r="J862" i="1"/>
  <c r="U862" i="1" s="1"/>
  <c r="V862" i="1" s="1"/>
  <c r="J863" i="1"/>
  <c r="U863" i="1" s="1"/>
  <c r="V863" i="1" s="1"/>
  <c r="J864" i="1"/>
  <c r="U864" i="1" s="1"/>
  <c r="V864" i="1" s="1"/>
  <c r="J865" i="1"/>
  <c r="U865" i="1" s="1"/>
  <c r="V865" i="1" s="1"/>
  <c r="J866" i="1"/>
  <c r="U866" i="1" s="1"/>
  <c r="V866" i="1" s="1"/>
  <c r="J867" i="1"/>
  <c r="U867" i="1" s="1"/>
  <c r="V867" i="1" s="1"/>
  <c r="J868" i="1"/>
  <c r="U868" i="1" s="1"/>
  <c r="V868" i="1" s="1"/>
  <c r="J869" i="1"/>
  <c r="U869" i="1" s="1"/>
  <c r="V869" i="1" s="1"/>
  <c r="J870" i="1"/>
  <c r="U870" i="1" s="1"/>
  <c r="V870" i="1" s="1"/>
  <c r="J871" i="1"/>
  <c r="U871" i="1" s="1"/>
  <c r="V871" i="1" s="1"/>
  <c r="J872" i="1"/>
  <c r="U872" i="1" s="1"/>
  <c r="V872" i="1" s="1"/>
  <c r="J873" i="1"/>
  <c r="U873" i="1" s="1"/>
  <c r="V873" i="1" s="1"/>
  <c r="J874" i="1"/>
  <c r="U874" i="1" s="1"/>
  <c r="V874" i="1" s="1"/>
  <c r="J875" i="1"/>
  <c r="U875" i="1" s="1"/>
  <c r="V875" i="1" s="1"/>
  <c r="J876" i="1"/>
  <c r="U876" i="1" s="1"/>
  <c r="V876" i="1" s="1"/>
  <c r="J877" i="1"/>
  <c r="U877" i="1" s="1"/>
  <c r="V877" i="1" s="1"/>
  <c r="J878" i="1"/>
  <c r="U878" i="1" s="1"/>
  <c r="V878" i="1" s="1"/>
  <c r="J879" i="1"/>
  <c r="U879" i="1" s="1"/>
  <c r="V879" i="1" s="1"/>
  <c r="J880" i="1"/>
  <c r="U880" i="1" s="1"/>
  <c r="V880" i="1" s="1"/>
  <c r="J881" i="1"/>
  <c r="U881" i="1" s="1"/>
  <c r="V881" i="1" s="1"/>
  <c r="J882" i="1"/>
  <c r="U882" i="1" s="1"/>
  <c r="V882" i="1" s="1"/>
  <c r="J883" i="1"/>
  <c r="U883" i="1" s="1"/>
  <c r="V883" i="1" s="1"/>
  <c r="J884" i="1"/>
  <c r="U884" i="1" s="1"/>
  <c r="V884" i="1" s="1"/>
  <c r="J885" i="1"/>
  <c r="U885" i="1" s="1"/>
  <c r="V885" i="1" s="1"/>
  <c r="J886" i="1"/>
  <c r="U886" i="1" s="1"/>
  <c r="V886" i="1" s="1"/>
  <c r="J887" i="1"/>
  <c r="U887" i="1" s="1"/>
  <c r="V887" i="1" s="1"/>
  <c r="J888" i="1"/>
  <c r="U888" i="1" s="1"/>
  <c r="V888" i="1" s="1"/>
  <c r="J889" i="1"/>
  <c r="U889" i="1" s="1"/>
  <c r="V889" i="1" s="1"/>
  <c r="J890" i="1"/>
  <c r="U890" i="1" s="1"/>
  <c r="V890" i="1" s="1"/>
  <c r="J891" i="1"/>
  <c r="U891" i="1" s="1"/>
  <c r="V891" i="1" s="1"/>
  <c r="J892" i="1"/>
  <c r="U892" i="1" s="1"/>
  <c r="V892" i="1" s="1"/>
  <c r="J893" i="1"/>
  <c r="U893" i="1" s="1"/>
  <c r="V893" i="1" s="1"/>
  <c r="J894" i="1"/>
  <c r="U894" i="1" s="1"/>
  <c r="V894" i="1" s="1"/>
  <c r="J895" i="1"/>
  <c r="U895" i="1" s="1"/>
  <c r="V895" i="1" s="1"/>
  <c r="J896" i="1"/>
  <c r="U896" i="1" s="1"/>
  <c r="V896" i="1" s="1"/>
  <c r="J897" i="1"/>
  <c r="U897" i="1" s="1"/>
  <c r="V897" i="1" s="1"/>
  <c r="J898" i="1"/>
  <c r="U898" i="1" s="1"/>
  <c r="V898" i="1" s="1"/>
  <c r="J899" i="1"/>
  <c r="U899" i="1" s="1"/>
  <c r="V899" i="1" s="1"/>
  <c r="J900" i="1"/>
  <c r="U900" i="1" s="1"/>
  <c r="V900" i="1" s="1"/>
  <c r="J901" i="1"/>
  <c r="U901" i="1" s="1"/>
  <c r="V901" i="1" s="1"/>
  <c r="J902" i="1"/>
  <c r="U902" i="1" s="1"/>
  <c r="V902" i="1" s="1"/>
  <c r="J903" i="1"/>
  <c r="U903" i="1" s="1"/>
  <c r="V903" i="1" s="1"/>
  <c r="J904" i="1"/>
  <c r="U904" i="1" s="1"/>
  <c r="V904" i="1" s="1"/>
  <c r="J905" i="1"/>
  <c r="U905" i="1" s="1"/>
  <c r="V905" i="1" s="1"/>
  <c r="J906" i="1"/>
  <c r="U906" i="1" s="1"/>
  <c r="V906" i="1" s="1"/>
  <c r="J907" i="1"/>
  <c r="U907" i="1" s="1"/>
  <c r="V907" i="1" s="1"/>
  <c r="J908" i="1"/>
  <c r="U908" i="1" s="1"/>
  <c r="V908" i="1" s="1"/>
  <c r="J909" i="1"/>
  <c r="U909" i="1" s="1"/>
  <c r="V909" i="1" s="1"/>
  <c r="J910" i="1"/>
  <c r="U910" i="1" s="1"/>
  <c r="V910" i="1" s="1"/>
  <c r="J911" i="1"/>
  <c r="U911" i="1" s="1"/>
  <c r="V911" i="1" s="1"/>
  <c r="J912" i="1"/>
  <c r="U912" i="1" s="1"/>
  <c r="V912" i="1" s="1"/>
  <c r="J913" i="1"/>
  <c r="U913" i="1" s="1"/>
  <c r="V913" i="1" s="1"/>
  <c r="J914" i="1"/>
  <c r="U914" i="1" s="1"/>
  <c r="V914" i="1" s="1"/>
  <c r="J915" i="1"/>
  <c r="U915" i="1" s="1"/>
  <c r="V915" i="1" s="1"/>
  <c r="J916" i="1"/>
  <c r="U916" i="1" s="1"/>
  <c r="V916" i="1" s="1"/>
  <c r="J917" i="1"/>
  <c r="U917" i="1" s="1"/>
  <c r="V917" i="1" s="1"/>
  <c r="J918" i="1"/>
  <c r="U918" i="1" s="1"/>
  <c r="V918" i="1" s="1"/>
  <c r="J919" i="1"/>
  <c r="U919" i="1" s="1"/>
  <c r="V919" i="1" s="1"/>
  <c r="J920" i="1"/>
  <c r="U920" i="1" s="1"/>
  <c r="V920" i="1" s="1"/>
  <c r="J921" i="1"/>
  <c r="U921" i="1" s="1"/>
  <c r="V921" i="1" s="1"/>
  <c r="J922" i="1"/>
  <c r="U922" i="1" s="1"/>
  <c r="V922" i="1" s="1"/>
  <c r="J923" i="1"/>
  <c r="U923" i="1" s="1"/>
  <c r="V923" i="1" s="1"/>
  <c r="J924" i="1"/>
  <c r="U924" i="1" s="1"/>
  <c r="V924" i="1" s="1"/>
  <c r="J925" i="1"/>
  <c r="U925" i="1" s="1"/>
  <c r="V925" i="1" s="1"/>
  <c r="J926" i="1"/>
  <c r="U926" i="1" s="1"/>
  <c r="V926" i="1" s="1"/>
  <c r="J927" i="1"/>
  <c r="U927" i="1" s="1"/>
  <c r="V927" i="1" s="1"/>
  <c r="J928" i="1"/>
  <c r="U928" i="1" s="1"/>
  <c r="V928" i="1" s="1"/>
  <c r="J929" i="1"/>
  <c r="U929" i="1" s="1"/>
  <c r="V929" i="1" s="1"/>
  <c r="J930" i="1"/>
  <c r="U930" i="1" s="1"/>
  <c r="V930" i="1" s="1"/>
  <c r="J931" i="1"/>
  <c r="U931" i="1" s="1"/>
  <c r="V931" i="1" s="1"/>
  <c r="J932" i="1"/>
  <c r="U932" i="1" s="1"/>
  <c r="V932" i="1" s="1"/>
  <c r="J933" i="1"/>
  <c r="U933" i="1" s="1"/>
  <c r="V933" i="1" s="1"/>
  <c r="J934" i="1"/>
  <c r="U934" i="1" s="1"/>
  <c r="V934" i="1" s="1"/>
  <c r="J935" i="1"/>
  <c r="U935" i="1" s="1"/>
  <c r="V935" i="1" s="1"/>
  <c r="J936" i="1"/>
  <c r="U936" i="1" s="1"/>
  <c r="V936" i="1" s="1"/>
  <c r="J937" i="1"/>
  <c r="U937" i="1" s="1"/>
  <c r="V937" i="1" s="1"/>
  <c r="J938" i="1"/>
  <c r="U938" i="1" s="1"/>
  <c r="V938" i="1" s="1"/>
  <c r="J939" i="1"/>
  <c r="U939" i="1" s="1"/>
  <c r="V939" i="1" s="1"/>
  <c r="J940" i="1"/>
  <c r="U940" i="1" s="1"/>
  <c r="V940" i="1" s="1"/>
  <c r="J941" i="1"/>
  <c r="U941" i="1" s="1"/>
  <c r="V941" i="1" s="1"/>
  <c r="J942" i="1"/>
  <c r="U942" i="1" s="1"/>
  <c r="V942" i="1" s="1"/>
  <c r="J943" i="1"/>
  <c r="U943" i="1" s="1"/>
  <c r="V943" i="1" s="1"/>
  <c r="J944" i="1"/>
  <c r="U944" i="1" s="1"/>
  <c r="V944" i="1" s="1"/>
  <c r="J945" i="1"/>
  <c r="U945" i="1" s="1"/>
  <c r="V945" i="1" s="1"/>
  <c r="J946" i="1"/>
  <c r="U946" i="1" s="1"/>
  <c r="V946" i="1" s="1"/>
  <c r="J947" i="1"/>
  <c r="U947" i="1" s="1"/>
  <c r="V947" i="1" s="1"/>
  <c r="J948" i="1"/>
  <c r="U948" i="1" s="1"/>
  <c r="V948" i="1" s="1"/>
  <c r="J949" i="1"/>
  <c r="U949" i="1" s="1"/>
  <c r="V949" i="1" s="1"/>
  <c r="J950" i="1"/>
  <c r="U950" i="1" s="1"/>
  <c r="V950" i="1" s="1"/>
  <c r="J951" i="1"/>
  <c r="U951" i="1" s="1"/>
  <c r="V951" i="1" s="1"/>
  <c r="J952" i="1"/>
  <c r="U952" i="1" s="1"/>
  <c r="V952" i="1" s="1"/>
  <c r="J953" i="1"/>
  <c r="U953" i="1" s="1"/>
  <c r="V953" i="1" s="1"/>
  <c r="J954" i="1"/>
  <c r="U954" i="1" s="1"/>
  <c r="V954" i="1" s="1"/>
  <c r="J955" i="1"/>
  <c r="U955" i="1" s="1"/>
  <c r="V955" i="1" s="1"/>
  <c r="J956" i="1"/>
  <c r="U956" i="1" s="1"/>
  <c r="V956" i="1" s="1"/>
  <c r="J957" i="1"/>
  <c r="U957" i="1" s="1"/>
  <c r="V957" i="1" s="1"/>
  <c r="J958" i="1"/>
  <c r="U958" i="1" s="1"/>
  <c r="V958" i="1" s="1"/>
  <c r="J959" i="1"/>
  <c r="U959" i="1" s="1"/>
  <c r="V959" i="1" s="1"/>
  <c r="J960" i="1"/>
  <c r="U960" i="1" s="1"/>
  <c r="V960" i="1" s="1"/>
  <c r="J961" i="1"/>
  <c r="U961" i="1" s="1"/>
  <c r="V961" i="1" s="1"/>
  <c r="J962" i="1"/>
  <c r="U962" i="1" s="1"/>
  <c r="V962" i="1" s="1"/>
  <c r="J963" i="1"/>
  <c r="U963" i="1" s="1"/>
  <c r="V963" i="1" s="1"/>
  <c r="J964" i="1"/>
  <c r="U964" i="1" s="1"/>
  <c r="V964" i="1" s="1"/>
  <c r="J965" i="1"/>
  <c r="U965" i="1" s="1"/>
  <c r="V965" i="1" s="1"/>
  <c r="J966" i="1"/>
  <c r="U966" i="1" s="1"/>
  <c r="V966" i="1" s="1"/>
  <c r="J967" i="1"/>
  <c r="U967" i="1" s="1"/>
  <c r="V967" i="1" s="1"/>
  <c r="J968" i="1"/>
  <c r="U968" i="1" s="1"/>
  <c r="V968" i="1" s="1"/>
  <c r="J969" i="1"/>
  <c r="U969" i="1" s="1"/>
  <c r="V969" i="1" s="1"/>
  <c r="J970" i="1"/>
  <c r="U970" i="1" s="1"/>
  <c r="V970" i="1" s="1"/>
  <c r="J971" i="1"/>
  <c r="U971" i="1" s="1"/>
  <c r="V971" i="1" s="1"/>
  <c r="J972" i="1"/>
  <c r="U972" i="1" s="1"/>
  <c r="V972" i="1" s="1"/>
  <c r="J973" i="1"/>
  <c r="U973" i="1" s="1"/>
  <c r="V973" i="1" s="1"/>
  <c r="J974" i="1"/>
  <c r="U974" i="1" s="1"/>
  <c r="V974" i="1" s="1"/>
  <c r="J975" i="1"/>
  <c r="U975" i="1" s="1"/>
  <c r="V975" i="1" s="1"/>
  <c r="J976" i="1"/>
  <c r="U976" i="1" s="1"/>
  <c r="V976" i="1" s="1"/>
  <c r="J977" i="1"/>
  <c r="U977" i="1" s="1"/>
  <c r="V977" i="1" s="1"/>
  <c r="J978" i="1"/>
  <c r="U978" i="1" s="1"/>
  <c r="V978" i="1" s="1"/>
  <c r="J979" i="1"/>
  <c r="U979" i="1" s="1"/>
  <c r="V979" i="1" s="1"/>
  <c r="J980" i="1"/>
  <c r="U980" i="1" s="1"/>
  <c r="V980" i="1" s="1"/>
  <c r="J981" i="1"/>
  <c r="U981" i="1" s="1"/>
  <c r="V981" i="1" s="1"/>
  <c r="J982" i="1"/>
  <c r="U982" i="1" s="1"/>
  <c r="V982" i="1" s="1"/>
  <c r="J983" i="1"/>
  <c r="U983" i="1" s="1"/>
  <c r="V983" i="1" s="1"/>
  <c r="J984" i="1"/>
  <c r="U984" i="1" s="1"/>
  <c r="V984" i="1" s="1"/>
  <c r="J985" i="1"/>
  <c r="U985" i="1" s="1"/>
  <c r="V985" i="1" s="1"/>
  <c r="J986" i="1"/>
  <c r="U986" i="1" s="1"/>
  <c r="V986" i="1" s="1"/>
  <c r="J987" i="1"/>
  <c r="U987" i="1" s="1"/>
  <c r="V987" i="1" s="1"/>
  <c r="J988" i="1"/>
  <c r="U988" i="1" s="1"/>
  <c r="V988" i="1" s="1"/>
  <c r="J989" i="1"/>
  <c r="U989" i="1" s="1"/>
  <c r="V989" i="1" s="1"/>
  <c r="J990" i="1"/>
  <c r="U990" i="1" s="1"/>
  <c r="V990" i="1" s="1"/>
  <c r="J991" i="1"/>
  <c r="U991" i="1" s="1"/>
  <c r="V991" i="1" s="1"/>
  <c r="J992" i="1"/>
  <c r="U992" i="1" s="1"/>
  <c r="V992" i="1" s="1"/>
  <c r="J993" i="1"/>
  <c r="U993" i="1" s="1"/>
  <c r="V993" i="1" s="1"/>
  <c r="J994" i="1"/>
  <c r="U994" i="1" s="1"/>
  <c r="V994" i="1" s="1"/>
  <c r="J995" i="1"/>
  <c r="U995" i="1" s="1"/>
  <c r="V995" i="1" s="1"/>
  <c r="J996" i="1"/>
  <c r="U996" i="1" s="1"/>
  <c r="V996" i="1" s="1"/>
  <c r="J997" i="1"/>
  <c r="U997" i="1" s="1"/>
  <c r="V997" i="1" s="1"/>
  <c r="J998" i="1"/>
  <c r="U998" i="1" s="1"/>
  <c r="V998" i="1" s="1"/>
  <c r="J999" i="1"/>
  <c r="U999" i="1" s="1"/>
  <c r="V999" i="1" s="1"/>
  <c r="J1000" i="1"/>
  <c r="U1000" i="1" s="1"/>
  <c r="V1000" i="1" s="1"/>
  <c r="J1001" i="1"/>
  <c r="U1001" i="1" s="1"/>
  <c r="V1001" i="1" s="1"/>
  <c r="J1002" i="1"/>
  <c r="U1002" i="1" s="1"/>
  <c r="V1002" i="1" s="1"/>
  <c r="J1003" i="1"/>
  <c r="U1003" i="1" s="1"/>
  <c r="V1003" i="1" s="1"/>
  <c r="J1004" i="1"/>
  <c r="U1004" i="1" s="1"/>
  <c r="V1004" i="1" s="1"/>
  <c r="J1005" i="1"/>
  <c r="U1005" i="1" s="1"/>
  <c r="V1005" i="1" s="1"/>
  <c r="J1006" i="1"/>
  <c r="U1006" i="1" s="1"/>
  <c r="V1006" i="1" s="1"/>
  <c r="J1007" i="1"/>
  <c r="U1007" i="1" s="1"/>
  <c r="V1007" i="1" s="1"/>
  <c r="J1008" i="1"/>
  <c r="U1008" i="1" s="1"/>
  <c r="V1008" i="1" s="1"/>
  <c r="J1009" i="1"/>
  <c r="U1009" i="1" s="1"/>
  <c r="V1009" i="1" s="1"/>
  <c r="J1010" i="1"/>
  <c r="U1010" i="1" s="1"/>
  <c r="V1010" i="1" s="1"/>
  <c r="J1011" i="1"/>
  <c r="U1011" i="1" s="1"/>
  <c r="V1011" i="1" s="1"/>
  <c r="J1012" i="1"/>
  <c r="U1012" i="1" s="1"/>
  <c r="V1012" i="1" s="1"/>
  <c r="J1013" i="1"/>
  <c r="U1013" i="1" s="1"/>
  <c r="V1013" i="1" s="1"/>
  <c r="J1014" i="1"/>
  <c r="U1014" i="1" s="1"/>
  <c r="V1014" i="1" s="1"/>
  <c r="J1015" i="1"/>
  <c r="U1015" i="1" s="1"/>
  <c r="V1015" i="1" s="1"/>
  <c r="J1016" i="1"/>
  <c r="U1016" i="1" s="1"/>
  <c r="V1016" i="1" s="1"/>
  <c r="J1017" i="1"/>
  <c r="U1017" i="1" s="1"/>
  <c r="V1017" i="1" s="1"/>
  <c r="J1018" i="1"/>
  <c r="U1018" i="1" s="1"/>
  <c r="V1018" i="1" s="1"/>
  <c r="J1019" i="1"/>
  <c r="U1019" i="1" s="1"/>
  <c r="V1019" i="1" s="1"/>
  <c r="J1020" i="1"/>
  <c r="U1020" i="1" s="1"/>
  <c r="V1020" i="1" s="1"/>
  <c r="J1021" i="1"/>
  <c r="U1021" i="1" s="1"/>
  <c r="V1021" i="1" s="1"/>
  <c r="J1022" i="1"/>
  <c r="U1022" i="1" s="1"/>
  <c r="V1022" i="1" s="1"/>
  <c r="J1023" i="1"/>
  <c r="U1023" i="1" s="1"/>
  <c r="V1023" i="1" s="1"/>
  <c r="J1024" i="1"/>
  <c r="U1024" i="1" s="1"/>
  <c r="V1024" i="1" s="1"/>
  <c r="J1025" i="1"/>
  <c r="U1025" i="1" s="1"/>
  <c r="V1025" i="1" s="1"/>
  <c r="J1026" i="1"/>
  <c r="U1026" i="1" s="1"/>
  <c r="V1026" i="1" s="1"/>
  <c r="J1027" i="1"/>
  <c r="U1027" i="1" s="1"/>
  <c r="V1027" i="1" s="1"/>
  <c r="J1028" i="1"/>
  <c r="U1028" i="1" s="1"/>
  <c r="V1028" i="1" s="1"/>
  <c r="J1029" i="1"/>
  <c r="U1029" i="1" s="1"/>
  <c r="V1029" i="1" s="1"/>
  <c r="J1030" i="1"/>
  <c r="U1030" i="1" s="1"/>
  <c r="V1030" i="1" s="1"/>
  <c r="J1031" i="1"/>
  <c r="U1031" i="1" s="1"/>
  <c r="V1031" i="1" s="1"/>
  <c r="J1032" i="1"/>
  <c r="U1032" i="1" s="1"/>
  <c r="V1032" i="1" s="1"/>
  <c r="J1033" i="1"/>
  <c r="U1033" i="1" s="1"/>
  <c r="V1033" i="1" s="1"/>
  <c r="J1034" i="1"/>
  <c r="U1034" i="1" s="1"/>
  <c r="V1034" i="1" s="1"/>
  <c r="J1035" i="1"/>
  <c r="U1035" i="1" s="1"/>
  <c r="V1035" i="1" s="1"/>
  <c r="J1036" i="1"/>
  <c r="U1036" i="1" s="1"/>
  <c r="V1036" i="1" s="1"/>
  <c r="J1037" i="1"/>
  <c r="U1037" i="1" s="1"/>
  <c r="V1037" i="1" s="1"/>
  <c r="J1038" i="1"/>
  <c r="U1038" i="1" s="1"/>
  <c r="V1038" i="1" s="1"/>
  <c r="J1039" i="1"/>
  <c r="U1039" i="1" s="1"/>
  <c r="V1039" i="1" s="1"/>
  <c r="J1040" i="1"/>
  <c r="U1040" i="1" s="1"/>
  <c r="V1040" i="1" s="1"/>
  <c r="J1041" i="1"/>
  <c r="U1041" i="1" s="1"/>
  <c r="V1041" i="1" s="1"/>
  <c r="J1042" i="1"/>
  <c r="U1042" i="1" s="1"/>
  <c r="V1042" i="1" s="1"/>
  <c r="J1043" i="1"/>
  <c r="U1043" i="1" s="1"/>
  <c r="V1043" i="1" s="1"/>
  <c r="J1044" i="1"/>
  <c r="U1044" i="1" s="1"/>
  <c r="V1044" i="1" s="1"/>
  <c r="J1045" i="1"/>
  <c r="U1045" i="1" s="1"/>
  <c r="V1045" i="1" s="1"/>
  <c r="J1046" i="1"/>
  <c r="U1046" i="1" s="1"/>
  <c r="V1046" i="1" s="1"/>
  <c r="J1047" i="1"/>
  <c r="U1047" i="1" s="1"/>
  <c r="V1047" i="1" s="1"/>
  <c r="J1048" i="1"/>
  <c r="U1048" i="1" s="1"/>
  <c r="V1048" i="1" s="1"/>
  <c r="J1049" i="1"/>
  <c r="U1049" i="1" s="1"/>
  <c r="V1049" i="1" s="1"/>
  <c r="J1050" i="1"/>
  <c r="U1050" i="1" s="1"/>
  <c r="V1050" i="1" s="1"/>
  <c r="J1051" i="1"/>
  <c r="U1051" i="1" s="1"/>
  <c r="V1051" i="1" s="1"/>
  <c r="J1052" i="1"/>
  <c r="U1052" i="1" s="1"/>
  <c r="V1052" i="1" s="1"/>
  <c r="J1053" i="1"/>
  <c r="U1053" i="1" s="1"/>
  <c r="V1053" i="1" s="1"/>
  <c r="J1054" i="1"/>
  <c r="U1054" i="1" s="1"/>
  <c r="V1054" i="1" s="1"/>
  <c r="J1055" i="1"/>
  <c r="U1055" i="1" s="1"/>
  <c r="V1055" i="1" s="1"/>
  <c r="J1056" i="1"/>
  <c r="U1056" i="1" s="1"/>
  <c r="V1056" i="1" s="1"/>
  <c r="J1057" i="1"/>
  <c r="U1057" i="1" s="1"/>
  <c r="V1057" i="1" s="1"/>
  <c r="J1058" i="1"/>
  <c r="U1058" i="1" s="1"/>
  <c r="V1058" i="1" s="1"/>
  <c r="J1059" i="1"/>
  <c r="U1059" i="1" s="1"/>
  <c r="V1059" i="1" s="1"/>
  <c r="J1060" i="1"/>
  <c r="U1060" i="1" s="1"/>
  <c r="V1060" i="1" s="1"/>
  <c r="J1061" i="1"/>
  <c r="U1061" i="1" s="1"/>
  <c r="V1061" i="1" s="1"/>
  <c r="J1062" i="1"/>
  <c r="U1062" i="1" s="1"/>
  <c r="V1062" i="1" s="1"/>
  <c r="J1063" i="1"/>
  <c r="U1063" i="1" s="1"/>
  <c r="V1063" i="1" s="1"/>
  <c r="J1064" i="1"/>
  <c r="U1064" i="1" s="1"/>
  <c r="V1064" i="1" s="1"/>
  <c r="J1065" i="1"/>
  <c r="U1065" i="1" s="1"/>
  <c r="V1065" i="1" s="1"/>
  <c r="J1066" i="1"/>
  <c r="U1066" i="1" s="1"/>
  <c r="V1066" i="1" s="1"/>
  <c r="J1067" i="1"/>
  <c r="U1067" i="1" s="1"/>
  <c r="V1067" i="1" s="1"/>
  <c r="J1068" i="1"/>
  <c r="U1068" i="1" s="1"/>
  <c r="V1068" i="1" s="1"/>
  <c r="J1069" i="1"/>
  <c r="U1069" i="1" s="1"/>
  <c r="V1069" i="1" s="1"/>
  <c r="J1070" i="1"/>
  <c r="U1070" i="1" s="1"/>
  <c r="V1070" i="1" s="1"/>
  <c r="J1071" i="1"/>
  <c r="U1071" i="1" s="1"/>
  <c r="V1071" i="1" s="1"/>
  <c r="J1072" i="1"/>
  <c r="U1072" i="1" s="1"/>
  <c r="V1072" i="1" s="1"/>
  <c r="J1073" i="1"/>
  <c r="U1073" i="1" s="1"/>
  <c r="V1073" i="1" s="1"/>
  <c r="J1074" i="1"/>
  <c r="U1074" i="1" s="1"/>
  <c r="V1074" i="1" s="1"/>
  <c r="J1075" i="1"/>
  <c r="U1075" i="1" s="1"/>
  <c r="V1075" i="1" s="1"/>
  <c r="J1076" i="1"/>
  <c r="U1076" i="1" s="1"/>
  <c r="V1076" i="1" s="1"/>
  <c r="J1077" i="1"/>
  <c r="U1077" i="1" s="1"/>
  <c r="V1077" i="1" s="1"/>
  <c r="J1078" i="1"/>
  <c r="U1078" i="1" s="1"/>
  <c r="V1078" i="1" s="1"/>
  <c r="J1079" i="1"/>
  <c r="U1079" i="1" s="1"/>
  <c r="V1079" i="1" s="1"/>
  <c r="J1080" i="1"/>
  <c r="U1080" i="1" s="1"/>
  <c r="V1080" i="1" s="1"/>
  <c r="J1081" i="1"/>
  <c r="U1081" i="1" s="1"/>
  <c r="V1081" i="1" s="1"/>
  <c r="J1082" i="1"/>
  <c r="U1082" i="1" s="1"/>
  <c r="V1082" i="1" s="1"/>
  <c r="J1083" i="1"/>
  <c r="U1083" i="1" s="1"/>
  <c r="V1083" i="1" s="1"/>
  <c r="J1084" i="1"/>
  <c r="U1084" i="1" s="1"/>
  <c r="V1084" i="1" s="1"/>
  <c r="J1085" i="1"/>
  <c r="U1085" i="1" s="1"/>
  <c r="V1085" i="1" s="1"/>
  <c r="J1086" i="1"/>
  <c r="U1086" i="1" s="1"/>
  <c r="V1086" i="1" s="1"/>
  <c r="J1087" i="1"/>
  <c r="U1087" i="1" s="1"/>
  <c r="V1087" i="1" s="1"/>
  <c r="J1088" i="1"/>
  <c r="U1088" i="1" s="1"/>
  <c r="V1088" i="1" s="1"/>
  <c r="J1089" i="1"/>
  <c r="U1089" i="1" s="1"/>
  <c r="V1089" i="1" s="1"/>
  <c r="J1090" i="1"/>
  <c r="U1090" i="1" s="1"/>
  <c r="V1090" i="1" s="1"/>
  <c r="J1091" i="1"/>
  <c r="U1091" i="1" s="1"/>
  <c r="V1091" i="1" s="1"/>
  <c r="J1092" i="1"/>
  <c r="U1092" i="1" s="1"/>
  <c r="V1092" i="1" s="1"/>
  <c r="J1093" i="1"/>
  <c r="U1093" i="1" s="1"/>
  <c r="V1093" i="1" s="1"/>
  <c r="J1094" i="1"/>
  <c r="U1094" i="1" s="1"/>
  <c r="V1094" i="1" s="1"/>
  <c r="J1095" i="1"/>
  <c r="U1095" i="1" s="1"/>
  <c r="V1095" i="1" s="1"/>
  <c r="J1096" i="1"/>
  <c r="U1096" i="1" s="1"/>
  <c r="V1096" i="1" s="1"/>
  <c r="J1097" i="1"/>
  <c r="U1097" i="1" s="1"/>
  <c r="V1097" i="1" s="1"/>
  <c r="J1098" i="1"/>
  <c r="U1098" i="1" s="1"/>
  <c r="V1098" i="1" s="1"/>
  <c r="J1099" i="1"/>
  <c r="U1099" i="1" s="1"/>
  <c r="V1099" i="1" s="1"/>
  <c r="J1100" i="1"/>
  <c r="U1100" i="1" s="1"/>
  <c r="V1100" i="1" s="1"/>
  <c r="J1101" i="1"/>
  <c r="U1101" i="1" s="1"/>
  <c r="V1101" i="1" s="1"/>
  <c r="J1102" i="1"/>
  <c r="U1102" i="1" s="1"/>
  <c r="V1102" i="1" s="1"/>
  <c r="J1103" i="1"/>
  <c r="U1103" i="1" s="1"/>
  <c r="V1103" i="1" s="1"/>
  <c r="J1104" i="1"/>
  <c r="U1104" i="1" s="1"/>
  <c r="V1104" i="1" s="1"/>
  <c r="J1105" i="1"/>
  <c r="U1105" i="1" s="1"/>
  <c r="V1105" i="1" s="1"/>
  <c r="J1106" i="1"/>
  <c r="U1106" i="1" s="1"/>
  <c r="V1106" i="1" s="1"/>
  <c r="J1107" i="1"/>
  <c r="U1107" i="1" s="1"/>
  <c r="V1107" i="1" s="1"/>
  <c r="J1108" i="1"/>
  <c r="U1108" i="1" s="1"/>
  <c r="V1108" i="1" s="1"/>
  <c r="J1109" i="1"/>
  <c r="U1109" i="1" s="1"/>
  <c r="V1109" i="1" s="1"/>
  <c r="J1110" i="1"/>
  <c r="U1110" i="1" s="1"/>
  <c r="V1110" i="1" s="1"/>
  <c r="J1111" i="1"/>
  <c r="U1111" i="1" s="1"/>
  <c r="V1111" i="1" s="1"/>
  <c r="J1112" i="1"/>
  <c r="U1112" i="1" s="1"/>
  <c r="V1112" i="1" s="1"/>
  <c r="J1113" i="1"/>
  <c r="U1113" i="1" s="1"/>
  <c r="V1113" i="1" s="1"/>
  <c r="J1114" i="1"/>
  <c r="U1114" i="1" s="1"/>
  <c r="V1114" i="1" s="1"/>
  <c r="J1115" i="1"/>
  <c r="U1115" i="1" s="1"/>
  <c r="V1115" i="1" s="1"/>
  <c r="J1116" i="1"/>
  <c r="U1116" i="1" s="1"/>
  <c r="V1116" i="1" s="1"/>
  <c r="J1117" i="1"/>
  <c r="U1117" i="1" s="1"/>
  <c r="V1117" i="1" s="1"/>
  <c r="J1118" i="1"/>
  <c r="U1118" i="1" s="1"/>
  <c r="V1118" i="1" s="1"/>
  <c r="J1119" i="1"/>
  <c r="U1119" i="1" s="1"/>
  <c r="V1119" i="1" s="1"/>
  <c r="J1120" i="1"/>
  <c r="U1120" i="1" s="1"/>
  <c r="V1120" i="1" s="1"/>
  <c r="J1121" i="1"/>
  <c r="U1121" i="1" s="1"/>
  <c r="V1121" i="1" s="1"/>
  <c r="J1122" i="1"/>
  <c r="U1122" i="1" s="1"/>
  <c r="V1122" i="1" s="1"/>
  <c r="J1123" i="1"/>
  <c r="U1123" i="1" s="1"/>
  <c r="V1123" i="1" s="1"/>
  <c r="J1124" i="1"/>
  <c r="U1124" i="1" s="1"/>
  <c r="V1124" i="1" s="1"/>
  <c r="J1125" i="1"/>
  <c r="U1125" i="1" s="1"/>
  <c r="V1125" i="1" s="1"/>
  <c r="J1126" i="1"/>
  <c r="U1126" i="1" s="1"/>
  <c r="V1126" i="1" s="1"/>
  <c r="J1127" i="1"/>
  <c r="U1127" i="1" s="1"/>
  <c r="V1127" i="1" s="1"/>
  <c r="J1128" i="1"/>
  <c r="U1128" i="1" s="1"/>
  <c r="V1128" i="1" s="1"/>
  <c r="J1129" i="1"/>
  <c r="U1129" i="1" s="1"/>
  <c r="V1129" i="1" s="1"/>
  <c r="J1130" i="1"/>
  <c r="U1130" i="1" s="1"/>
  <c r="V1130" i="1" s="1"/>
  <c r="J1131" i="1"/>
  <c r="U1131" i="1" s="1"/>
  <c r="V1131" i="1" s="1"/>
  <c r="J1132" i="1"/>
  <c r="U1132" i="1" s="1"/>
  <c r="V1132" i="1" s="1"/>
  <c r="J1133" i="1"/>
  <c r="U1133" i="1" s="1"/>
  <c r="V1133" i="1" s="1"/>
  <c r="J1134" i="1"/>
  <c r="U1134" i="1" s="1"/>
  <c r="V1134" i="1" s="1"/>
  <c r="J1135" i="1"/>
  <c r="U1135" i="1" s="1"/>
  <c r="V1135" i="1" s="1"/>
  <c r="J1136" i="1"/>
  <c r="U1136" i="1" s="1"/>
  <c r="V1136" i="1" s="1"/>
  <c r="J1137" i="1"/>
  <c r="U1137" i="1" s="1"/>
  <c r="V1137" i="1" s="1"/>
  <c r="J1138" i="1"/>
  <c r="U1138" i="1" s="1"/>
  <c r="V1138" i="1" s="1"/>
  <c r="J1139" i="1"/>
  <c r="U1139" i="1" s="1"/>
  <c r="V1139" i="1" s="1"/>
  <c r="J1140" i="1"/>
  <c r="U1140" i="1" s="1"/>
  <c r="V1140" i="1" s="1"/>
  <c r="J1141" i="1"/>
  <c r="U1141" i="1" s="1"/>
  <c r="V1141" i="1" s="1"/>
  <c r="J1142" i="1"/>
  <c r="U1142" i="1" s="1"/>
  <c r="V1142" i="1" s="1"/>
  <c r="J1143" i="1"/>
  <c r="U1143" i="1" s="1"/>
  <c r="V1143" i="1" s="1"/>
  <c r="J1144" i="1"/>
  <c r="U1144" i="1" s="1"/>
  <c r="V1144" i="1" s="1"/>
  <c r="J1145" i="1"/>
  <c r="U1145" i="1" s="1"/>
  <c r="V1145" i="1" s="1"/>
  <c r="J1146" i="1"/>
  <c r="U1146" i="1" s="1"/>
  <c r="V1146" i="1" s="1"/>
  <c r="J1147" i="1"/>
  <c r="U1147" i="1" s="1"/>
  <c r="V1147" i="1" s="1"/>
  <c r="J1148" i="1"/>
  <c r="U1148" i="1" s="1"/>
  <c r="V1148" i="1" s="1"/>
  <c r="J1149" i="1"/>
  <c r="U1149" i="1" s="1"/>
  <c r="V1149" i="1" s="1"/>
  <c r="J1150" i="1"/>
  <c r="U1150" i="1" s="1"/>
  <c r="V1150" i="1" s="1"/>
  <c r="J1151" i="1"/>
  <c r="U1151" i="1" s="1"/>
  <c r="V1151" i="1" s="1"/>
  <c r="J1152" i="1"/>
  <c r="U1152" i="1" s="1"/>
  <c r="V1152" i="1" s="1"/>
  <c r="J1153" i="1"/>
  <c r="U1153" i="1" s="1"/>
  <c r="V1153" i="1" s="1"/>
  <c r="J1154" i="1"/>
  <c r="U1154" i="1" s="1"/>
  <c r="V1154" i="1" s="1"/>
  <c r="J1155" i="1"/>
  <c r="U1155" i="1" s="1"/>
  <c r="V1155" i="1" s="1"/>
  <c r="J1156" i="1"/>
  <c r="U1156" i="1" s="1"/>
  <c r="V1156" i="1" s="1"/>
  <c r="J1157" i="1"/>
  <c r="U1157" i="1" s="1"/>
  <c r="V1157" i="1" s="1"/>
  <c r="J1158" i="1"/>
  <c r="U1158" i="1" s="1"/>
  <c r="V1158" i="1" s="1"/>
  <c r="J1159" i="1"/>
  <c r="U1159" i="1" s="1"/>
  <c r="V1159" i="1" s="1"/>
  <c r="J1160" i="1"/>
  <c r="U1160" i="1" s="1"/>
  <c r="V1160" i="1" s="1"/>
  <c r="J1161" i="1"/>
  <c r="U1161" i="1" s="1"/>
  <c r="V1161" i="1" s="1"/>
  <c r="J1162" i="1"/>
  <c r="U1162" i="1" s="1"/>
  <c r="V1162" i="1" s="1"/>
  <c r="J1163" i="1"/>
  <c r="U1163" i="1" s="1"/>
  <c r="V1163" i="1" s="1"/>
  <c r="J1164" i="1"/>
  <c r="U1164" i="1" s="1"/>
  <c r="V1164" i="1" s="1"/>
  <c r="J1165" i="1"/>
  <c r="U1165" i="1" s="1"/>
  <c r="V1165" i="1" s="1"/>
  <c r="J1166" i="1"/>
  <c r="U1166" i="1" s="1"/>
  <c r="V1166" i="1" s="1"/>
  <c r="J1167" i="1"/>
  <c r="U1167" i="1" s="1"/>
  <c r="V1167" i="1" s="1"/>
  <c r="J1168" i="1"/>
  <c r="U1168" i="1" s="1"/>
  <c r="V1168" i="1" s="1"/>
  <c r="J1169" i="1"/>
  <c r="U1169" i="1" s="1"/>
  <c r="V1169" i="1" s="1"/>
  <c r="J1170" i="1"/>
  <c r="U1170" i="1" s="1"/>
  <c r="V1170" i="1" s="1"/>
  <c r="J1171" i="1"/>
  <c r="U1171" i="1" s="1"/>
  <c r="V1171" i="1" s="1"/>
  <c r="J1172" i="1"/>
  <c r="U1172" i="1" s="1"/>
  <c r="V1172" i="1" s="1"/>
  <c r="J1173" i="1"/>
  <c r="U1173" i="1" s="1"/>
  <c r="V1173" i="1" s="1"/>
  <c r="J1174" i="1"/>
  <c r="U1174" i="1" s="1"/>
  <c r="V1174" i="1" s="1"/>
  <c r="J1175" i="1"/>
  <c r="U1175" i="1" s="1"/>
  <c r="V1175" i="1" s="1"/>
  <c r="J1176" i="1"/>
  <c r="U1176" i="1" s="1"/>
  <c r="V1176" i="1" s="1"/>
  <c r="J1177" i="1"/>
  <c r="U1177" i="1" s="1"/>
  <c r="V1177" i="1" s="1"/>
  <c r="J1178" i="1"/>
  <c r="U1178" i="1" s="1"/>
  <c r="V1178" i="1" s="1"/>
  <c r="J1179" i="1"/>
  <c r="U1179" i="1" s="1"/>
  <c r="V1179" i="1" s="1"/>
  <c r="J1180" i="1"/>
  <c r="U1180" i="1" s="1"/>
  <c r="V1180" i="1" s="1"/>
  <c r="J1181" i="1"/>
  <c r="U1181" i="1" s="1"/>
  <c r="V1181" i="1" s="1"/>
  <c r="J1182" i="1"/>
  <c r="U1182" i="1" s="1"/>
  <c r="V1182" i="1" s="1"/>
  <c r="J1183" i="1"/>
  <c r="U1183" i="1" s="1"/>
  <c r="V1183" i="1" s="1"/>
  <c r="J1184" i="1"/>
  <c r="U1184" i="1" s="1"/>
  <c r="V1184" i="1" s="1"/>
  <c r="J1185" i="1"/>
  <c r="U1185" i="1" s="1"/>
  <c r="V1185" i="1" s="1"/>
  <c r="J1186" i="1"/>
  <c r="U1186" i="1" s="1"/>
  <c r="V1186" i="1" s="1"/>
  <c r="J1187" i="1"/>
  <c r="U1187" i="1" s="1"/>
  <c r="V1187" i="1" s="1"/>
  <c r="J1188" i="1"/>
  <c r="U1188" i="1" s="1"/>
  <c r="V1188" i="1" s="1"/>
  <c r="J1189" i="1"/>
  <c r="U1189" i="1" s="1"/>
  <c r="V1189" i="1" s="1"/>
  <c r="J1190" i="1"/>
  <c r="U1190" i="1" s="1"/>
  <c r="V1190" i="1" s="1"/>
  <c r="J1191" i="1"/>
  <c r="U1191" i="1" s="1"/>
  <c r="V1191" i="1" s="1"/>
  <c r="J1192" i="1"/>
  <c r="U1192" i="1" s="1"/>
  <c r="V1192" i="1" s="1"/>
  <c r="J1193" i="1"/>
  <c r="U1193" i="1" s="1"/>
  <c r="V1193" i="1" s="1"/>
  <c r="J1194" i="1"/>
  <c r="U1194" i="1" s="1"/>
  <c r="V1194" i="1" s="1"/>
  <c r="J1195" i="1"/>
  <c r="U1195" i="1" s="1"/>
  <c r="V1195" i="1" s="1"/>
  <c r="J1196" i="1"/>
  <c r="U1196" i="1" s="1"/>
  <c r="V1196" i="1" s="1"/>
  <c r="J1197" i="1"/>
  <c r="U1197" i="1" s="1"/>
  <c r="V1197" i="1" s="1"/>
  <c r="J1198" i="1"/>
  <c r="U1198" i="1" s="1"/>
  <c r="V1198" i="1" s="1"/>
  <c r="J1199" i="1"/>
  <c r="U1199" i="1" s="1"/>
  <c r="V1199" i="1" s="1"/>
  <c r="J1200" i="1"/>
  <c r="U1200" i="1" s="1"/>
  <c r="V1200" i="1" s="1"/>
  <c r="J1201" i="1"/>
  <c r="U1201" i="1" s="1"/>
  <c r="V1201" i="1" s="1"/>
  <c r="J1202" i="1"/>
  <c r="U1202" i="1" s="1"/>
  <c r="V1202" i="1" s="1"/>
  <c r="J1203" i="1"/>
  <c r="U1203" i="1" s="1"/>
  <c r="V1203" i="1" s="1"/>
  <c r="J1204" i="1"/>
  <c r="U1204" i="1" s="1"/>
  <c r="V1204" i="1" s="1"/>
  <c r="J1205" i="1"/>
  <c r="U1205" i="1" s="1"/>
  <c r="V1205" i="1" s="1"/>
  <c r="J1206" i="1"/>
  <c r="U1206" i="1" s="1"/>
  <c r="V1206" i="1" s="1"/>
  <c r="J1207" i="1"/>
  <c r="U1207" i="1" s="1"/>
  <c r="V1207" i="1" s="1"/>
  <c r="J1208" i="1"/>
  <c r="U1208" i="1" s="1"/>
  <c r="V1208" i="1" s="1"/>
  <c r="J1209" i="1"/>
  <c r="U1209" i="1" s="1"/>
  <c r="V1209" i="1" s="1"/>
  <c r="J1210" i="1"/>
  <c r="U1210" i="1" s="1"/>
  <c r="V1210" i="1" s="1"/>
  <c r="J1211" i="1"/>
  <c r="U1211" i="1" s="1"/>
  <c r="V1211" i="1" s="1"/>
  <c r="J1212" i="1"/>
  <c r="U1212" i="1" s="1"/>
  <c r="V1212" i="1" s="1"/>
  <c r="J1213" i="1"/>
  <c r="U1213" i="1" s="1"/>
  <c r="V1213" i="1" s="1"/>
  <c r="J1214" i="1"/>
  <c r="U1214" i="1" s="1"/>
  <c r="V1214" i="1" s="1"/>
  <c r="J1215" i="1"/>
  <c r="U1215" i="1" s="1"/>
  <c r="V1215" i="1" s="1"/>
  <c r="J1216" i="1"/>
  <c r="U1216" i="1" s="1"/>
  <c r="V1216" i="1" s="1"/>
  <c r="J1217" i="1"/>
  <c r="U1217" i="1" s="1"/>
  <c r="V1217" i="1" s="1"/>
  <c r="J1218" i="1"/>
  <c r="U1218" i="1" s="1"/>
  <c r="V1218" i="1" s="1"/>
  <c r="J1219" i="1"/>
  <c r="U1219" i="1" s="1"/>
  <c r="V1219" i="1" s="1"/>
  <c r="J1220" i="1"/>
  <c r="U1220" i="1" s="1"/>
  <c r="V1220" i="1" s="1"/>
  <c r="J1221" i="1"/>
  <c r="U1221" i="1" s="1"/>
  <c r="V1221" i="1" s="1"/>
  <c r="J1222" i="1"/>
  <c r="U1222" i="1" s="1"/>
  <c r="V1222" i="1" s="1"/>
  <c r="J1223" i="1"/>
  <c r="U1223" i="1" s="1"/>
  <c r="V1223" i="1" s="1"/>
  <c r="J1224" i="1"/>
  <c r="U1224" i="1" s="1"/>
  <c r="V1224" i="1" s="1"/>
  <c r="J1225" i="1"/>
  <c r="U1225" i="1" s="1"/>
  <c r="V1225" i="1" s="1"/>
  <c r="J1226" i="1"/>
  <c r="U1226" i="1" s="1"/>
  <c r="V1226" i="1" s="1"/>
  <c r="J1227" i="1"/>
  <c r="U1227" i="1" s="1"/>
  <c r="V1227" i="1" s="1"/>
  <c r="J1228" i="1"/>
  <c r="U1228" i="1" s="1"/>
  <c r="V1228" i="1" s="1"/>
  <c r="J1229" i="1"/>
  <c r="U1229" i="1" s="1"/>
  <c r="V1229" i="1" s="1"/>
  <c r="J1230" i="1"/>
  <c r="U1230" i="1" s="1"/>
  <c r="V1230" i="1" s="1"/>
  <c r="J1231" i="1"/>
  <c r="U1231" i="1" s="1"/>
  <c r="V1231" i="1" s="1"/>
  <c r="J1232" i="1"/>
  <c r="U1232" i="1" s="1"/>
  <c r="V1232" i="1" s="1"/>
  <c r="J1233" i="1"/>
  <c r="U1233" i="1" s="1"/>
  <c r="V1233" i="1" s="1"/>
  <c r="J1234" i="1"/>
  <c r="U1234" i="1" s="1"/>
  <c r="V1234" i="1" s="1"/>
  <c r="J1235" i="1"/>
  <c r="U1235" i="1" s="1"/>
  <c r="V1235" i="1" s="1"/>
  <c r="J1236" i="1"/>
  <c r="U1236" i="1" s="1"/>
  <c r="V1236" i="1" s="1"/>
  <c r="J1237" i="1"/>
  <c r="U1237" i="1" s="1"/>
  <c r="V1237" i="1" s="1"/>
  <c r="J1238" i="1"/>
  <c r="U1238" i="1" s="1"/>
  <c r="V1238" i="1" s="1"/>
  <c r="J1239" i="1"/>
  <c r="U1239" i="1" s="1"/>
  <c r="V1239" i="1" s="1"/>
  <c r="J1240" i="1"/>
  <c r="U1240" i="1" s="1"/>
  <c r="V1240" i="1" s="1"/>
  <c r="J1241" i="1"/>
  <c r="U1241" i="1" s="1"/>
  <c r="V1241" i="1" s="1"/>
  <c r="J1242" i="1"/>
  <c r="U1242" i="1" s="1"/>
  <c r="V1242" i="1" s="1"/>
  <c r="J1243" i="1"/>
  <c r="U1243" i="1" s="1"/>
  <c r="V1243" i="1" s="1"/>
  <c r="J1244" i="1"/>
  <c r="U1244" i="1" s="1"/>
  <c r="V1244" i="1" s="1"/>
  <c r="J1245" i="1"/>
  <c r="U1245" i="1" s="1"/>
  <c r="V1245" i="1" s="1"/>
  <c r="J1246" i="1"/>
  <c r="U1246" i="1" s="1"/>
  <c r="V1246" i="1" s="1"/>
  <c r="J1247" i="1"/>
  <c r="U1247" i="1" s="1"/>
  <c r="V1247" i="1" s="1"/>
  <c r="J1248" i="1"/>
  <c r="U1248" i="1" s="1"/>
  <c r="V1248" i="1" s="1"/>
  <c r="J1249" i="1"/>
  <c r="U1249" i="1" s="1"/>
  <c r="V1249" i="1" s="1"/>
  <c r="J1250" i="1"/>
  <c r="U1250" i="1" s="1"/>
  <c r="V1250" i="1" s="1"/>
  <c r="J1251" i="1"/>
  <c r="U1251" i="1" s="1"/>
  <c r="V1251" i="1" s="1"/>
  <c r="J1252" i="1"/>
  <c r="U1252" i="1" s="1"/>
  <c r="V1252" i="1" s="1"/>
  <c r="J1253" i="1"/>
  <c r="U1253" i="1" s="1"/>
  <c r="V1253" i="1" s="1"/>
  <c r="J1254" i="1"/>
  <c r="U1254" i="1" s="1"/>
  <c r="V1254" i="1" s="1"/>
  <c r="J1255" i="1"/>
  <c r="U1255" i="1" s="1"/>
  <c r="V1255" i="1" s="1"/>
  <c r="J1256" i="1"/>
  <c r="U1256" i="1" s="1"/>
  <c r="V1256" i="1" s="1"/>
  <c r="J1257" i="1"/>
  <c r="U1257" i="1" s="1"/>
  <c r="V1257" i="1" s="1"/>
  <c r="J1258" i="1"/>
  <c r="U1258" i="1" s="1"/>
  <c r="V1258" i="1" s="1"/>
  <c r="J1259" i="1"/>
  <c r="U1259" i="1" s="1"/>
  <c r="V1259" i="1" s="1"/>
  <c r="J1260" i="1"/>
  <c r="U1260" i="1" s="1"/>
  <c r="V1260" i="1" s="1"/>
  <c r="J1261" i="1"/>
  <c r="U1261" i="1" s="1"/>
  <c r="V1261" i="1" s="1"/>
  <c r="J1262" i="1"/>
  <c r="U1262" i="1" s="1"/>
  <c r="V1262" i="1" s="1"/>
  <c r="J1263" i="1"/>
  <c r="U1263" i="1" s="1"/>
  <c r="V1263" i="1" s="1"/>
  <c r="J1264" i="1"/>
  <c r="U1264" i="1" s="1"/>
  <c r="V1264" i="1" s="1"/>
  <c r="J1265" i="1"/>
  <c r="U1265" i="1" s="1"/>
  <c r="V1265" i="1" s="1"/>
  <c r="J1266" i="1"/>
  <c r="U1266" i="1" s="1"/>
  <c r="V1266" i="1" s="1"/>
  <c r="J1267" i="1"/>
  <c r="U1267" i="1" s="1"/>
  <c r="V1267" i="1" s="1"/>
  <c r="J1268" i="1"/>
  <c r="U1268" i="1" s="1"/>
  <c r="V1268" i="1" s="1"/>
  <c r="J1269" i="1"/>
  <c r="U1269" i="1" s="1"/>
  <c r="V1269" i="1" s="1"/>
  <c r="J1270" i="1"/>
  <c r="U1270" i="1" s="1"/>
  <c r="V1270" i="1" s="1"/>
  <c r="J1271" i="1"/>
  <c r="U1271" i="1" s="1"/>
  <c r="V1271" i="1" s="1"/>
  <c r="J1272" i="1"/>
  <c r="U1272" i="1" s="1"/>
  <c r="V1272" i="1" s="1"/>
  <c r="J1273" i="1"/>
  <c r="U1273" i="1" s="1"/>
  <c r="V1273" i="1" s="1"/>
  <c r="J1274" i="1"/>
  <c r="U1274" i="1" s="1"/>
  <c r="V1274" i="1" s="1"/>
  <c r="J1275" i="1"/>
  <c r="U1275" i="1" s="1"/>
  <c r="V1275" i="1" s="1"/>
  <c r="J1276" i="1"/>
  <c r="U1276" i="1" s="1"/>
  <c r="V1276" i="1" s="1"/>
  <c r="J1277" i="1"/>
  <c r="U1277" i="1" s="1"/>
  <c r="V1277" i="1" s="1"/>
  <c r="J1278" i="1"/>
  <c r="U1278" i="1" s="1"/>
  <c r="V1278" i="1" s="1"/>
  <c r="J1279" i="1"/>
  <c r="U1279" i="1" s="1"/>
  <c r="V1279" i="1" s="1"/>
  <c r="J1280" i="1"/>
  <c r="U1280" i="1" s="1"/>
  <c r="V1280" i="1" s="1"/>
  <c r="J1281" i="1"/>
  <c r="U1281" i="1" s="1"/>
  <c r="V1281" i="1" s="1"/>
  <c r="J1282" i="1"/>
  <c r="U1282" i="1" s="1"/>
  <c r="V1282" i="1" s="1"/>
  <c r="J1283" i="1"/>
  <c r="U1283" i="1" s="1"/>
  <c r="V1283" i="1" s="1"/>
  <c r="J1284" i="1"/>
  <c r="U1284" i="1" s="1"/>
  <c r="V1284" i="1" s="1"/>
  <c r="J1285" i="1"/>
  <c r="U1285" i="1" s="1"/>
  <c r="V1285" i="1" s="1"/>
  <c r="J1286" i="1"/>
  <c r="U1286" i="1" s="1"/>
  <c r="V1286" i="1" s="1"/>
  <c r="J1287" i="1"/>
  <c r="U1287" i="1" s="1"/>
  <c r="V1287" i="1" s="1"/>
  <c r="J1288" i="1"/>
  <c r="U1288" i="1" s="1"/>
  <c r="V1288" i="1" s="1"/>
  <c r="J1289" i="1"/>
  <c r="U1289" i="1" s="1"/>
  <c r="V1289" i="1" s="1"/>
  <c r="J1290" i="1"/>
  <c r="U1290" i="1" s="1"/>
  <c r="V1290" i="1" s="1"/>
  <c r="J1291" i="1"/>
  <c r="U1291" i="1" s="1"/>
  <c r="V1291" i="1" s="1"/>
  <c r="J1292" i="1"/>
  <c r="U1292" i="1" s="1"/>
  <c r="V1292" i="1" s="1"/>
  <c r="J1293" i="1"/>
  <c r="U1293" i="1" s="1"/>
  <c r="V1293" i="1" s="1"/>
  <c r="J1294" i="1"/>
  <c r="U1294" i="1" s="1"/>
  <c r="V1294" i="1" s="1"/>
  <c r="J1295" i="1"/>
  <c r="U1295" i="1" s="1"/>
  <c r="V1295" i="1" s="1"/>
  <c r="J1296" i="1"/>
  <c r="U1296" i="1" s="1"/>
  <c r="V1296" i="1" s="1"/>
  <c r="J1297" i="1"/>
  <c r="U1297" i="1" s="1"/>
  <c r="V1297" i="1" s="1"/>
  <c r="J1298" i="1"/>
  <c r="U1298" i="1" s="1"/>
  <c r="V1298" i="1" s="1"/>
  <c r="J1299" i="1"/>
  <c r="U1299" i="1" s="1"/>
  <c r="V1299" i="1" s="1"/>
  <c r="J1300" i="1"/>
  <c r="U1300" i="1" s="1"/>
  <c r="V1300" i="1" s="1"/>
  <c r="J1301" i="1"/>
  <c r="U1301" i="1" s="1"/>
  <c r="V1301" i="1" s="1"/>
  <c r="J1302" i="1"/>
  <c r="U1302" i="1" s="1"/>
  <c r="V1302" i="1" s="1"/>
  <c r="J1303" i="1"/>
  <c r="U1303" i="1" s="1"/>
  <c r="V1303" i="1" s="1"/>
  <c r="J1304" i="1"/>
  <c r="U1304" i="1" s="1"/>
  <c r="V1304" i="1" s="1"/>
  <c r="J1305" i="1"/>
  <c r="U1305" i="1" s="1"/>
  <c r="V1305" i="1" s="1"/>
  <c r="J1306" i="1"/>
  <c r="U1306" i="1" s="1"/>
  <c r="V1306" i="1" s="1"/>
  <c r="J1307" i="1"/>
  <c r="U1307" i="1" s="1"/>
  <c r="V1307" i="1" s="1"/>
  <c r="J1308" i="1"/>
  <c r="U1308" i="1" s="1"/>
  <c r="V1308" i="1" s="1"/>
  <c r="J1309" i="1"/>
  <c r="U1309" i="1" s="1"/>
  <c r="V1309" i="1" s="1"/>
  <c r="J1310" i="1"/>
  <c r="U1310" i="1" s="1"/>
  <c r="V1310" i="1" s="1"/>
  <c r="J1311" i="1"/>
  <c r="U1311" i="1" s="1"/>
  <c r="V1311" i="1" s="1"/>
  <c r="J1312" i="1"/>
  <c r="U1312" i="1" s="1"/>
  <c r="V1312" i="1" s="1"/>
  <c r="J1313" i="1"/>
  <c r="U1313" i="1" s="1"/>
  <c r="V1313" i="1" s="1"/>
  <c r="J1314" i="1"/>
  <c r="U1314" i="1" s="1"/>
  <c r="V1314" i="1" s="1"/>
  <c r="J1315" i="1"/>
  <c r="U1315" i="1" s="1"/>
  <c r="V1315" i="1" s="1"/>
  <c r="J1316" i="1"/>
  <c r="U1316" i="1" s="1"/>
  <c r="V1316" i="1" s="1"/>
  <c r="J1317" i="1"/>
  <c r="U1317" i="1" s="1"/>
  <c r="V1317" i="1" s="1"/>
  <c r="J1318" i="1"/>
  <c r="U1318" i="1" s="1"/>
  <c r="V1318" i="1" s="1"/>
  <c r="J1319" i="1"/>
  <c r="U1319" i="1" s="1"/>
  <c r="V1319" i="1" s="1"/>
  <c r="J1320" i="1"/>
  <c r="U1320" i="1" s="1"/>
  <c r="V1320" i="1" s="1"/>
  <c r="J1321" i="1"/>
  <c r="U1321" i="1" s="1"/>
  <c r="V1321" i="1" s="1"/>
  <c r="J1322" i="1"/>
  <c r="U1322" i="1" s="1"/>
  <c r="V1322" i="1" s="1"/>
  <c r="J1323" i="1"/>
  <c r="U1323" i="1" s="1"/>
  <c r="V1323" i="1" s="1"/>
  <c r="J1324" i="1"/>
  <c r="U1324" i="1" s="1"/>
  <c r="V1324" i="1" s="1"/>
  <c r="J1325" i="1"/>
  <c r="U1325" i="1" s="1"/>
  <c r="V1325" i="1" s="1"/>
  <c r="J1326" i="1"/>
  <c r="U1326" i="1" s="1"/>
  <c r="V1326" i="1" s="1"/>
  <c r="J1327" i="1"/>
  <c r="U1327" i="1" s="1"/>
  <c r="V1327" i="1" s="1"/>
  <c r="J1328" i="1"/>
  <c r="U1328" i="1" s="1"/>
  <c r="V1328" i="1" s="1"/>
  <c r="J1329" i="1"/>
  <c r="U1329" i="1" s="1"/>
  <c r="V1329" i="1" s="1"/>
  <c r="J1330" i="1"/>
  <c r="U1330" i="1" s="1"/>
  <c r="V1330" i="1" s="1"/>
  <c r="J1331" i="1"/>
  <c r="U1331" i="1" s="1"/>
  <c r="V1331" i="1" s="1"/>
  <c r="J1332" i="1"/>
  <c r="U1332" i="1" s="1"/>
  <c r="V1332" i="1" s="1"/>
  <c r="J1333" i="1"/>
  <c r="U1333" i="1" s="1"/>
  <c r="V1333" i="1" s="1"/>
  <c r="J1334" i="1"/>
  <c r="U1334" i="1" s="1"/>
  <c r="V1334" i="1" s="1"/>
  <c r="J1335" i="1"/>
  <c r="U1335" i="1" s="1"/>
  <c r="V1335" i="1" s="1"/>
  <c r="J1336" i="1"/>
  <c r="U1336" i="1" s="1"/>
  <c r="V1336" i="1" s="1"/>
  <c r="J1337" i="1"/>
  <c r="U1337" i="1" s="1"/>
  <c r="V1337" i="1" s="1"/>
  <c r="J1338" i="1"/>
  <c r="U1338" i="1" s="1"/>
  <c r="V1338" i="1" s="1"/>
  <c r="J1339" i="1"/>
  <c r="U1339" i="1" s="1"/>
  <c r="V1339" i="1" s="1"/>
  <c r="J1340" i="1"/>
  <c r="U1340" i="1" s="1"/>
  <c r="V1340" i="1" s="1"/>
  <c r="J1341" i="1"/>
  <c r="U1341" i="1" s="1"/>
  <c r="V1341" i="1" s="1"/>
  <c r="J1342" i="1"/>
  <c r="U1342" i="1" s="1"/>
  <c r="V1342" i="1" s="1"/>
  <c r="J1343" i="1"/>
  <c r="U1343" i="1" s="1"/>
  <c r="V1343" i="1" s="1"/>
  <c r="J1344" i="1"/>
  <c r="U1344" i="1" s="1"/>
  <c r="V1344" i="1" s="1"/>
  <c r="J1345" i="1"/>
  <c r="U1345" i="1" s="1"/>
  <c r="V1345" i="1" s="1"/>
  <c r="J1346" i="1"/>
  <c r="U1346" i="1" s="1"/>
  <c r="V1346" i="1" s="1"/>
  <c r="J1347" i="1"/>
  <c r="U1347" i="1" s="1"/>
  <c r="V1347" i="1" s="1"/>
  <c r="J1348" i="1"/>
  <c r="U1348" i="1" s="1"/>
  <c r="V1348" i="1" s="1"/>
  <c r="J1349" i="1"/>
  <c r="U1349" i="1" s="1"/>
  <c r="V1349" i="1" s="1"/>
  <c r="J1350" i="1"/>
  <c r="U1350" i="1" s="1"/>
  <c r="V1350" i="1" s="1"/>
  <c r="J1351" i="1"/>
  <c r="U1351" i="1" s="1"/>
  <c r="V1351" i="1" s="1"/>
  <c r="J1352" i="1"/>
  <c r="U1352" i="1" s="1"/>
  <c r="V1352" i="1" s="1"/>
  <c r="J1353" i="1"/>
  <c r="U1353" i="1" s="1"/>
  <c r="V1353" i="1" s="1"/>
  <c r="J1354" i="1"/>
  <c r="U1354" i="1" s="1"/>
  <c r="V1354" i="1" s="1"/>
  <c r="J1355" i="1"/>
  <c r="U1355" i="1" s="1"/>
  <c r="V1355" i="1" s="1"/>
  <c r="J1356" i="1"/>
  <c r="U1356" i="1" s="1"/>
  <c r="V1356" i="1" s="1"/>
  <c r="J1357" i="1"/>
  <c r="U1357" i="1" s="1"/>
  <c r="V1357" i="1" s="1"/>
  <c r="J1358" i="1"/>
  <c r="U1358" i="1" s="1"/>
  <c r="V1358" i="1" s="1"/>
  <c r="J1359" i="1"/>
  <c r="U1359" i="1" s="1"/>
  <c r="V1359" i="1" s="1"/>
  <c r="J1360" i="1"/>
  <c r="U1360" i="1" s="1"/>
  <c r="V1360" i="1" s="1"/>
  <c r="J1361" i="1"/>
  <c r="U1361" i="1" s="1"/>
  <c r="V1361" i="1" s="1"/>
  <c r="J1362" i="1"/>
  <c r="U1362" i="1" s="1"/>
  <c r="V1362" i="1" s="1"/>
  <c r="J1363" i="1"/>
  <c r="U1363" i="1" s="1"/>
  <c r="V1363" i="1" s="1"/>
  <c r="J1364" i="1"/>
  <c r="U1364" i="1" s="1"/>
  <c r="V1364" i="1" s="1"/>
  <c r="J1365" i="1"/>
  <c r="U1365" i="1" s="1"/>
  <c r="V1365" i="1" s="1"/>
  <c r="J1366" i="1"/>
  <c r="U1366" i="1" s="1"/>
  <c r="V1366" i="1" s="1"/>
  <c r="J1367" i="1"/>
  <c r="U1367" i="1" s="1"/>
  <c r="V1367" i="1" s="1"/>
  <c r="J1368" i="1"/>
  <c r="U1368" i="1" s="1"/>
  <c r="V1368" i="1" s="1"/>
  <c r="J1369" i="1"/>
  <c r="U1369" i="1" s="1"/>
  <c r="V1369" i="1" s="1"/>
  <c r="J1370" i="1"/>
  <c r="U1370" i="1" s="1"/>
  <c r="V1370" i="1" s="1"/>
  <c r="J1371" i="1"/>
  <c r="U1371" i="1" s="1"/>
  <c r="V1371" i="1" s="1"/>
  <c r="J1372" i="1"/>
  <c r="U1372" i="1" s="1"/>
  <c r="V1372" i="1" s="1"/>
  <c r="J1373" i="1"/>
  <c r="U1373" i="1" s="1"/>
  <c r="V1373" i="1" s="1"/>
  <c r="J1374" i="1"/>
  <c r="U1374" i="1" s="1"/>
  <c r="V1374" i="1" s="1"/>
  <c r="J1375" i="1"/>
  <c r="U1375" i="1" s="1"/>
  <c r="V1375" i="1" s="1"/>
  <c r="J1376" i="1"/>
  <c r="U1376" i="1" s="1"/>
  <c r="V1376" i="1" s="1"/>
  <c r="J1377" i="1"/>
  <c r="U1377" i="1" s="1"/>
  <c r="V1377" i="1" s="1"/>
  <c r="J1378" i="1"/>
  <c r="U1378" i="1" s="1"/>
  <c r="V1378" i="1" s="1"/>
  <c r="J1379" i="1"/>
  <c r="U1379" i="1" s="1"/>
  <c r="V1379" i="1" s="1"/>
  <c r="J1380" i="1"/>
  <c r="U1380" i="1" s="1"/>
  <c r="V1380" i="1" s="1"/>
  <c r="J1381" i="1"/>
  <c r="U1381" i="1" s="1"/>
  <c r="V1381" i="1" s="1"/>
  <c r="J1382" i="1"/>
  <c r="U1382" i="1" s="1"/>
  <c r="V1382" i="1" s="1"/>
  <c r="J1383" i="1"/>
  <c r="U1383" i="1" s="1"/>
  <c r="V1383" i="1" s="1"/>
  <c r="J1384" i="1"/>
  <c r="U1384" i="1" s="1"/>
  <c r="V1384" i="1" s="1"/>
  <c r="J1385" i="1"/>
  <c r="U1385" i="1" s="1"/>
  <c r="V1385" i="1" s="1"/>
  <c r="J1386" i="1"/>
  <c r="U1386" i="1" s="1"/>
  <c r="V1386" i="1" s="1"/>
  <c r="J1387" i="1"/>
  <c r="U1387" i="1" s="1"/>
  <c r="V1387" i="1" s="1"/>
  <c r="J1388" i="1"/>
  <c r="U1388" i="1" s="1"/>
  <c r="V1388" i="1" s="1"/>
  <c r="J1389" i="1"/>
  <c r="U1389" i="1" s="1"/>
  <c r="V1389" i="1" s="1"/>
  <c r="J1390" i="1"/>
  <c r="U1390" i="1" s="1"/>
  <c r="V1390" i="1" s="1"/>
  <c r="J1391" i="1"/>
  <c r="U1391" i="1" s="1"/>
  <c r="V1391" i="1" s="1"/>
  <c r="J1392" i="1"/>
  <c r="U1392" i="1" s="1"/>
  <c r="V1392" i="1" s="1"/>
  <c r="J1393" i="1"/>
  <c r="U1393" i="1" s="1"/>
  <c r="V1393" i="1" s="1"/>
  <c r="J1394" i="1"/>
  <c r="U1394" i="1" s="1"/>
  <c r="V1394" i="1" s="1"/>
  <c r="J1395" i="1"/>
  <c r="U1395" i="1" s="1"/>
  <c r="V1395" i="1" s="1"/>
  <c r="J1396" i="1"/>
  <c r="U1396" i="1" s="1"/>
  <c r="V1396" i="1" s="1"/>
  <c r="J1397" i="1"/>
  <c r="U1397" i="1" s="1"/>
  <c r="V1397" i="1" s="1"/>
  <c r="J1398" i="1"/>
  <c r="U1398" i="1" s="1"/>
  <c r="V1398" i="1" s="1"/>
  <c r="J1399" i="1"/>
  <c r="U1399" i="1" s="1"/>
  <c r="V1399" i="1" s="1"/>
  <c r="J1400" i="1"/>
  <c r="U1400" i="1" s="1"/>
  <c r="V1400" i="1" s="1"/>
  <c r="J1401" i="1"/>
  <c r="U1401" i="1" s="1"/>
  <c r="V1401" i="1" s="1"/>
  <c r="J1402" i="1"/>
  <c r="U1402" i="1" s="1"/>
  <c r="V1402" i="1" s="1"/>
  <c r="J1403" i="1"/>
  <c r="U1403" i="1" s="1"/>
  <c r="V1403" i="1" s="1"/>
  <c r="J1404" i="1"/>
  <c r="U1404" i="1" s="1"/>
  <c r="V1404" i="1" s="1"/>
  <c r="J1405" i="1"/>
  <c r="U1405" i="1" s="1"/>
  <c r="V1405" i="1" s="1"/>
  <c r="J1406" i="1"/>
  <c r="U1406" i="1" s="1"/>
  <c r="V1406" i="1" s="1"/>
  <c r="J1407" i="1"/>
  <c r="U1407" i="1" s="1"/>
  <c r="V1407" i="1" s="1"/>
  <c r="J1408" i="1"/>
  <c r="U1408" i="1" s="1"/>
  <c r="V1408" i="1" s="1"/>
  <c r="J1409" i="1"/>
  <c r="U1409" i="1" s="1"/>
  <c r="V1409" i="1" s="1"/>
  <c r="J1410" i="1"/>
  <c r="U1410" i="1" s="1"/>
  <c r="V1410" i="1" s="1"/>
  <c r="J1411" i="1"/>
  <c r="U1411" i="1" s="1"/>
  <c r="V1411" i="1" s="1"/>
  <c r="J1412" i="1"/>
  <c r="U1412" i="1" s="1"/>
  <c r="V1412" i="1" s="1"/>
  <c r="J1413" i="1"/>
  <c r="U1413" i="1" s="1"/>
  <c r="V1413" i="1" s="1"/>
  <c r="J1414" i="1"/>
  <c r="U1414" i="1" s="1"/>
  <c r="V1414" i="1" s="1"/>
  <c r="J1415" i="1"/>
  <c r="U1415" i="1" s="1"/>
  <c r="V1415" i="1" s="1"/>
  <c r="J1416" i="1"/>
  <c r="U1416" i="1" s="1"/>
  <c r="V1416" i="1" s="1"/>
  <c r="J1417" i="1"/>
  <c r="U1417" i="1" s="1"/>
  <c r="V1417" i="1" s="1"/>
  <c r="J1418" i="1"/>
  <c r="U1418" i="1" s="1"/>
  <c r="V1418" i="1" s="1"/>
  <c r="J1419" i="1"/>
  <c r="U1419" i="1" s="1"/>
  <c r="V1419" i="1" s="1"/>
  <c r="J1420" i="1"/>
  <c r="U1420" i="1" s="1"/>
  <c r="V1420" i="1" s="1"/>
  <c r="J1421" i="1"/>
  <c r="U1421" i="1" s="1"/>
  <c r="V1421" i="1" s="1"/>
  <c r="J1422" i="1"/>
  <c r="U1422" i="1" s="1"/>
  <c r="V1422" i="1" s="1"/>
  <c r="J1423" i="1"/>
  <c r="U1423" i="1" s="1"/>
  <c r="V1423" i="1" s="1"/>
  <c r="J1424" i="1"/>
  <c r="U1424" i="1" s="1"/>
  <c r="V1424" i="1" s="1"/>
  <c r="J1425" i="1"/>
  <c r="U1425" i="1" s="1"/>
  <c r="V1425" i="1" s="1"/>
  <c r="J1426" i="1"/>
  <c r="U1426" i="1" s="1"/>
  <c r="V1426" i="1" s="1"/>
  <c r="J1427" i="1"/>
  <c r="U1427" i="1" s="1"/>
  <c r="V1427" i="1" s="1"/>
  <c r="J1428" i="1"/>
  <c r="U1428" i="1" s="1"/>
  <c r="V1428" i="1" s="1"/>
  <c r="J1429" i="1"/>
  <c r="U1429" i="1" s="1"/>
  <c r="V1429" i="1" s="1"/>
  <c r="J1430" i="1"/>
  <c r="U1430" i="1" s="1"/>
  <c r="V1430" i="1" s="1"/>
  <c r="J1431" i="1"/>
  <c r="U1431" i="1" s="1"/>
  <c r="V1431" i="1" s="1"/>
  <c r="J1432" i="1"/>
  <c r="U1432" i="1" s="1"/>
  <c r="V1432" i="1" s="1"/>
  <c r="J1433" i="1"/>
  <c r="U1433" i="1" s="1"/>
  <c r="V1433" i="1" s="1"/>
  <c r="J1434" i="1"/>
  <c r="U1434" i="1" s="1"/>
  <c r="V1434" i="1" s="1"/>
  <c r="J1435" i="1"/>
  <c r="U1435" i="1" s="1"/>
  <c r="V1435" i="1" s="1"/>
  <c r="J1436" i="1"/>
  <c r="U1436" i="1" s="1"/>
  <c r="V1436" i="1" s="1"/>
  <c r="J1437" i="1"/>
  <c r="U1437" i="1" s="1"/>
  <c r="V1437" i="1" s="1"/>
  <c r="J1438" i="1"/>
  <c r="U1438" i="1" s="1"/>
  <c r="V1438" i="1" s="1"/>
  <c r="J1439" i="1"/>
  <c r="U1439" i="1" s="1"/>
  <c r="V1439" i="1" s="1"/>
  <c r="J1440" i="1"/>
  <c r="U1440" i="1" s="1"/>
  <c r="V1440" i="1" s="1"/>
  <c r="J1441" i="1"/>
  <c r="U1441" i="1" s="1"/>
  <c r="V1441" i="1" s="1"/>
  <c r="J1442" i="1"/>
  <c r="U1442" i="1" s="1"/>
  <c r="V1442" i="1" s="1"/>
  <c r="J1443" i="1"/>
  <c r="U1443" i="1" s="1"/>
  <c r="V1443" i="1" s="1"/>
  <c r="J1444" i="1"/>
  <c r="U1444" i="1" s="1"/>
  <c r="V1444" i="1" s="1"/>
  <c r="J1445" i="1"/>
  <c r="U1445" i="1" s="1"/>
  <c r="V1445" i="1" s="1"/>
  <c r="J1446" i="1"/>
  <c r="U1446" i="1" s="1"/>
  <c r="V1446" i="1" s="1"/>
  <c r="J1447" i="1"/>
  <c r="U1447" i="1" s="1"/>
  <c r="V1447" i="1" s="1"/>
  <c r="J1448" i="1"/>
  <c r="U1448" i="1" s="1"/>
  <c r="V1448" i="1" s="1"/>
  <c r="J1449" i="1"/>
  <c r="U1449" i="1" s="1"/>
  <c r="V1449" i="1" s="1"/>
  <c r="J1450" i="1"/>
  <c r="U1450" i="1" s="1"/>
  <c r="V1450" i="1" s="1"/>
  <c r="J1451" i="1"/>
  <c r="U1451" i="1" s="1"/>
  <c r="V1451" i="1" s="1"/>
  <c r="J1452" i="1"/>
  <c r="U1452" i="1" s="1"/>
  <c r="V1452" i="1" s="1"/>
  <c r="J1453" i="1"/>
  <c r="U1453" i="1" s="1"/>
  <c r="V1453" i="1" s="1"/>
  <c r="J1454" i="1"/>
  <c r="U1454" i="1" s="1"/>
  <c r="V1454" i="1" s="1"/>
  <c r="J1455" i="1"/>
  <c r="U1455" i="1" s="1"/>
  <c r="V1455" i="1" s="1"/>
  <c r="J1456" i="1"/>
  <c r="U1456" i="1" s="1"/>
  <c r="V1456" i="1" s="1"/>
  <c r="J1457" i="1"/>
  <c r="U1457" i="1" s="1"/>
  <c r="V1457" i="1" s="1"/>
  <c r="J1458" i="1"/>
  <c r="U1458" i="1" s="1"/>
  <c r="V1458" i="1" s="1"/>
  <c r="J1459" i="1"/>
  <c r="U1459" i="1" s="1"/>
  <c r="V1459" i="1" s="1"/>
  <c r="J1460" i="1"/>
  <c r="U1460" i="1" s="1"/>
  <c r="V1460" i="1" s="1"/>
  <c r="J1461" i="1"/>
  <c r="U1461" i="1" s="1"/>
  <c r="V1461" i="1" s="1"/>
  <c r="J1462" i="1"/>
  <c r="U1462" i="1" s="1"/>
  <c r="V1462" i="1" s="1"/>
  <c r="J1463" i="1"/>
  <c r="U1463" i="1" s="1"/>
  <c r="V1463" i="1" s="1"/>
  <c r="J1464" i="1"/>
  <c r="U1464" i="1" s="1"/>
  <c r="V1464" i="1" s="1"/>
  <c r="J1465" i="1"/>
  <c r="U1465" i="1" s="1"/>
  <c r="V1465" i="1" s="1"/>
  <c r="J1466" i="1"/>
  <c r="U1466" i="1" s="1"/>
  <c r="V1466" i="1" s="1"/>
  <c r="J1467" i="1"/>
  <c r="U1467" i="1" s="1"/>
  <c r="V1467" i="1" s="1"/>
  <c r="J1468" i="1"/>
  <c r="U1468" i="1" s="1"/>
  <c r="V1468" i="1" s="1"/>
  <c r="J1469" i="1"/>
  <c r="U1469" i="1" s="1"/>
  <c r="V1469" i="1" s="1"/>
  <c r="J1470" i="1"/>
  <c r="U1470" i="1" s="1"/>
  <c r="V1470" i="1" s="1"/>
  <c r="J1471" i="1"/>
  <c r="U1471" i="1" s="1"/>
  <c r="V1471" i="1" s="1"/>
  <c r="J1472" i="1"/>
  <c r="U1472" i="1" s="1"/>
  <c r="V1472" i="1" s="1"/>
  <c r="J1473" i="1"/>
  <c r="U1473" i="1" s="1"/>
  <c r="V1473" i="1" s="1"/>
  <c r="J1474" i="1"/>
  <c r="U1474" i="1" s="1"/>
  <c r="V1474" i="1" s="1"/>
  <c r="J1475" i="1"/>
  <c r="U1475" i="1" s="1"/>
  <c r="V1475" i="1" s="1"/>
  <c r="J1476" i="1"/>
  <c r="U1476" i="1" s="1"/>
  <c r="V1476" i="1" s="1"/>
  <c r="J1477" i="1"/>
  <c r="U1477" i="1" s="1"/>
  <c r="V1477" i="1" s="1"/>
  <c r="J1478" i="1"/>
  <c r="U1478" i="1" s="1"/>
  <c r="V1478" i="1" s="1"/>
  <c r="J1479" i="1"/>
  <c r="U1479" i="1" s="1"/>
  <c r="V1479" i="1" s="1"/>
  <c r="J1480" i="1"/>
  <c r="U1480" i="1" s="1"/>
  <c r="V1480" i="1" s="1"/>
  <c r="J1481" i="1"/>
  <c r="U1481" i="1" s="1"/>
  <c r="V1481" i="1" s="1"/>
  <c r="J1482" i="1"/>
  <c r="U1482" i="1" s="1"/>
  <c r="V1482" i="1" s="1"/>
  <c r="J1483" i="1"/>
  <c r="U1483" i="1" s="1"/>
  <c r="V1483" i="1" s="1"/>
  <c r="J1484" i="1"/>
  <c r="U1484" i="1" s="1"/>
  <c r="V1484" i="1" s="1"/>
  <c r="J1485" i="1"/>
  <c r="U1485" i="1" s="1"/>
  <c r="V1485" i="1" s="1"/>
  <c r="J1486" i="1"/>
  <c r="U1486" i="1" s="1"/>
  <c r="V1486" i="1" s="1"/>
  <c r="J1487" i="1"/>
  <c r="U1487" i="1" s="1"/>
  <c r="V1487" i="1" s="1"/>
  <c r="J1488" i="1"/>
  <c r="U1488" i="1" s="1"/>
  <c r="V1488" i="1" s="1"/>
  <c r="J1489" i="1"/>
  <c r="U1489" i="1" s="1"/>
  <c r="V1489" i="1" s="1"/>
  <c r="J1490" i="1"/>
  <c r="U1490" i="1" s="1"/>
  <c r="V1490" i="1" s="1"/>
  <c r="J1491" i="1"/>
  <c r="U1491" i="1" s="1"/>
  <c r="V1491" i="1" s="1"/>
  <c r="J1492" i="1"/>
  <c r="U1492" i="1" s="1"/>
  <c r="V1492" i="1" s="1"/>
  <c r="J1493" i="1"/>
  <c r="U1493" i="1" s="1"/>
  <c r="V1493" i="1" s="1"/>
  <c r="J1494" i="1"/>
  <c r="U1494" i="1" s="1"/>
  <c r="V1494" i="1" s="1"/>
  <c r="J1495" i="1"/>
  <c r="U1495" i="1" s="1"/>
  <c r="V1495" i="1" s="1"/>
  <c r="J1496" i="1"/>
  <c r="U1496" i="1" s="1"/>
  <c r="V1496" i="1" s="1"/>
  <c r="J1497" i="1"/>
  <c r="U1497" i="1" s="1"/>
  <c r="V1497" i="1" s="1"/>
  <c r="J1498" i="1"/>
  <c r="U1498" i="1" s="1"/>
  <c r="V1498" i="1" s="1"/>
  <c r="J1499" i="1"/>
  <c r="U1499" i="1" s="1"/>
  <c r="V1499" i="1" s="1"/>
  <c r="J1500" i="1"/>
  <c r="U1500" i="1" s="1"/>
  <c r="V1500" i="1" s="1"/>
  <c r="J1501" i="1"/>
  <c r="U1501" i="1" s="1"/>
  <c r="V1501" i="1" s="1"/>
  <c r="J1502" i="1"/>
  <c r="U1502" i="1" s="1"/>
  <c r="V1502" i="1" s="1"/>
  <c r="J1503" i="1"/>
  <c r="U1503" i="1" s="1"/>
  <c r="V1503" i="1" s="1"/>
  <c r="J1504" i="1"/>
  <c r="U1504" i="1" s="1"/>
  <c r="V1504" i="1" s="1"/>
  <c r="J1505" i="1"/>
  <c r="U1505" i="1" s="1"/>
  <c r="V1505" i="1" s="1"/>
  <c r="J1506" i="1"/>
  <c r="U1506" i="1" s="1"/>
  <c r="V1506" i="1" s="1"/>
  <c r="J1507" i="1"/>
  <c r="U1507" i="1" s="1"/>
  <c r="V1507" i="1" s="1"/>
  <c r="J1508" i="1"/>
  <c r="U1508" i="1" s="1"/>
  <c r="V1508" i="1" s="1"/>
  <c r="J1509" i="1"/>
  <c r="U1509" i="1" s="1"/>
  <c r="V1509" i="1" s="1"/>
  <c r="J1510" i="1"/>
  <c r="U1510" i="1" s="1"/>
  <c r="V1510" i="1" s="1"/>
  <c r="J1511" i="1"/>
  <c r="U1511" i="1" s="1"/>
  <c r="V1511" i="1" s="1"/>
  <c r="J1512" i="1"/>
  <c r="U1512" i="1" s="1"/>
  <c r="V1512" i="1" s="1"/>
  <c r="J1513" i="1"/>
  <c r="U1513" i="1" s="1"/>
  <c r="V1513" i="1" s="1"/>
  <c r="J1514" i="1"/>
  <c r="U1514" i="1" s="1"/>
  <c r="V1514" i="1" s="1"/>
  <c r="J1515" i="1"/>
  <c r="U1515" i="1" s="1"/>
  <c r="V1515" i="1" s="1"/>
  <c r="J1516" i="1"/>
  <c r="U1516" i="1" s="1"/>
  <c r="V1516" i="1" s="1"/>
  <c r="J1517" i="1"/>
  <c r="U1517" i="1" s="1"/>
  <c r="V1517" i="1" s="1"/>
  <c r="J1518" i="1"/>
  <c r="U1518" i="1" s="1"/>
  <c r="V1518" i="1" s="1"/>
  <c r="J1519" i="1"/>
  <c r="U1519" i="1" s="1"/>
  <c r="V1519" i="1" s="1"/>
  <c r="J1520" i="1"/>
  <c r="U1520" i="1" s="1"/>
  <c r="V1520" i="1" s="1"/>
  <c r="J1521" i="1"/>
  <c r="U1521" i="1" s="1"/>
  <c r="V1521" i="1" s="1"/>
  <c r="J1522" i="1"/>
  <c r="U1522" i="1" s="1"/>
  <c r="V1522" i="1" s="1"/>
  <c r="J1523" i="1"/>
  <c r="U1523" i="1" s="1"/>
  <c r="V1523" i="1" s="1"/>
  <c r="J1524" i="1"/>
  <c r="U1524" i="1" s="1"/>
  <c r="V1524" i="1" s="1"/>
  <c r="J1525" i="1"/>
  <c r="U1525" i="1" s="1"/>
  <c r="V1525" i="1" s="1"/>
  <c r="J1526" i="1"/>
  <c r="U1526" i="1" s="1"/>
  <c r="V1526" i="1" s="1"/>
  <c r="J1527" i="1"/>
  <c r="U1527" i="1" s="1"/>
  <c r="V1527" i="1" s="1"/>
  <c r="J1528" i="1"/>
  <c r="U1528" i="1" s="1"/>
  <c r="V1528" i="1" s="1"/>
  <c r="J1529" i="1"/>
  <c r="U1529" i="1" s="1"/>
  <c r="V1529" i="1" s="1"/>
  <c r="J1530" i="1"/>
  <c r="U1530" i="1" s="1"/>
  <c r="V1530" i="1" s="1"/>
  <c r="J1531" i="1"/>
  <c r="U1531" i="1" s="1"/>
  <c r="V1531" i="1" s="1"/>
  <c r="J1532" i="1"/>
  <c r="U1532" i="1" s="1"/>
  <c r="V1532" i="1" s="1"/>
  <c r="J1533" i="1"/>
  <c r="U1533" i="1" s="1"/>
  <c r="V1533" i="1" s="1"/>
  <c r="J1534" i="1"/>
  <c r="U1534" i="1" s="1"/>
  <c r="V1534" i="1" s="1"/>
  <c r="J1535" i="1"/>
  <c r="U1535" i="1" s="1"/>
  <c r="V1535" i="1" s="1"/>
  <c r="J1536" i="1"/>
  <c r="U1536" i="1" s="1"/>
  <c r="V1536" i="1" s="1"/>
  <c r="J1537" i="1"/>
  <c r="U1537" i="1" s="1"/>
  <c r="V1537" i="1" s="1"/>
  <c r="J1538" i="1"/>
  <c r="U1538" i="1" s="1"/>
  <c r="V1538" i="1" s="1"/>
  <c r="J1539" i="1"/>
  <c r="U1539" i="1" s="1"/>
  <c r="V1539" i="1" s="1"/>
  <c r="J1540" i="1"/>
  <c r="U1540" i="1" s="1"/>
  <c r="V1540" i="1" s="1"/>
  <c r="J1541" i="1"/>
  <c r="U1541" i="1" s="1"/>
  <c r="V1541" i="1" s="1"/>
  <c r="J1542" i="1"/>
  <c r="U1542" i="1" s="1"/>
  <c r="V1542" i="1" s="1"/>
  <c r="J1543" i="1"/>
  <c r="U1543" i="1" s="1"/>
  <c r="V1543" i="1" s="1"/>
  <c r="J1544" i="1"/>
  <c r="U1544" i="1" s="1"/>
  <c r="V1544" i="1" s="1"/>
  <c r="J1545" i="1"/>
  <c r="U1545" i="1" s="1"/>
  <c r="V1545" i="1" s="1"/>
  <c r="J1546" i="1"/>
  <c r="U1546" i="1" s="1"/>
  <c r="V1546" i="1" s="1"/>
  <c r="J1547" i="1"/>
  <c r="U1547" i="1" s="1"/>
  <c r="V1547" i="1" s="1"/>
  <c r="J1548" i="1"/>
  <c r="U1548" i="1" s="1"/>
  <c r="V1548" i="1" s="1"/>
  <c r="J1549" i="1"/>
  <c r="U1549" i="1" s="1"/>
  <c r="V1549" i="1" s="1"/>
  <c r="J1550" i="1"/>
  <c r="U1550" i="1" s="1"/>
  <c r="V1550" i="1" s="1"/>
  <c r="J1551" i="1"/>
  <c r="U1551" i="1" s="1"/>
  <c r="V1551" i="1" s="1"/>
  <c r="J1552" i="1"/>
  <c r="U1552" i="1" s="1"/>
  <c r="V1552" i="1" s="1"/>
  <c r="J1553" i="1"/>
  <c r="U1553" i="1" s="1"/>
  <c r="V1553" i="1" s="1"/>
  <c r="J1554" i="1"/>
  <c r="U1554" i="1" s="1"/>
  <c r="V1554" i="1" s="1"/>
  <c r="J1555" i="1"/>
  <c r="U1555" i="1" s="1"/>
  <c r="V1555" i="1" s="1"/>
  <c r="J1556" i="1"/>
  <c r="U1556" i="1" s="1"/>
  <c r="V1556" i="1" s="1"/>
  <c r="J1557" i="1"/>
  <c r="U1557" i="1" s="1"/>
  <c r="V1557" i="1" s="1"/>
  <c r="J1558" i="1"/>
  <c r="U1558" i="1" s="1"/>
  <c r="V1558" i="1" s="1"/>
  <c r="J1559" i="1"/>
  <c r="U1559" i="1" s="1"/>
  <c r="V1559" i="1" s="1"/>
  <c r="J1560" i="1"/>
  <c r="U1560" i="1" s="1"/>
  <c r="V1560" i="1" s="1"/>
  <c r="J1561" i="1"/>
  <c r="U1561" i="1" s="1"/>
  <c r="V1561" i="1" s="1"/>
  <c r="J1562" i="1"/>
  <c r="U1562" i="1" s="1"/>
  <c r="V1562" i="1" s="1"/>
  <c r="J1563" i="1"/>
  <c r="U1563" i="1" s="1"/>
  <c r="V1563" i="1" s="1"/>
  <c r="J1564" i="1"/>
  <c r="U1564" i="1" s="1"/>
  <c r="V1564" i="1" s="1"/>
  <c r="J1565" i="1"/>
  <c r="U1565" i="1" s="1"/>
  <c r="V1565" i="1" s="1"/>
  <c r="J1566" i="1"/>
  <c r="U1566" i="1" s="1"/>
  <c r="V1566" i="1" s="1"/>
  <c r="J1567" i="1"/>
  <c r="U1567" i="1" s="1"/>
  <c r="V1567" i="1" s="1"/>
  <c r="J1568" i="1"/>
  <c r="U1568" i="1" s="1"/>
  <c r="V1568" i="1" s="1"/>
  <c r="J1569" i="1"/>
  <c r="U1569" i="1" s="1"/>
  <c r="V1569" i="1" s="1"/>
  <c r="J1570" i="1"/>
  <c r="U1570" i="1" s="1"/>
  <c r="V1570" i="1" s="1"/>
  <c r="J1571" i="1"/>
  <c r="U1571" i="1" s="1"/>
  <c r="V1571" i="1" s="1"/>
  <c r="J1572" i="1"/>
  <c r="U1572" i="1" s="1"/>
  <c r="V1572" i="1" s="1"/>
  <c r="J1573" i="1"/>
  <c r="U1573" i="1" s="1"/>
  <c r="V1573" i="1" s="1"/>
  <c r="J1574" i="1"/>
  <c r="U1574" i="1" s="1"/>
  <c r="V1574" i="1" s="1"/>
  <c r="J1575" i="1"/>
  <c r="U1575" i="1" s="1"/>
  <c r="V1575" i="1" s="1"/>
  <c r="J1576" i="1"/>
  <c r="U1576" i="1" s="1"/>
  <c r="V1576" i="1" s="1"/>
  <c r="J1577" i="1"/>
  <c r="U1577" i="1" s="1"/>
  <c r="V1577" i="1" s="1"/>
  <c r="J1578" i="1"/>
  <c r="U1578" i="1" s="1"/>
  <c r="V1578" i="1" s="1"/>
  <c r="J1579" i="1"/>
  <c r="U1579" i="1" s="1"/>
  <c r="V1579" i="1" s="1"/>
  <c r="J1580" i="1"/>
  <c r="U1580" i="1" s="1"/>
  <c r="V1580" i="1" s="1"/>
  <c r="J1581" i="1"/>
  <c r="U1581" i="1" s="1"/>
  <c r="V1581" i="1" s="1"/>
  <c r="J1582" i="1"/>
  <c r="U1582" i="1" s="1"/>
  <c r="V1582" i="1" s="1"/>
  <c r="J1583" i="1"/>
  <c r="U1583" i="1" s="1"/>
  <c r="V1583" i="1" s="1"/>
  <c r="J1584" i="1"/>
  <c r="U1584" i="1" s="1"/>
  <c r="V1584" i="1" s="1"/>
  <c r="J1585" i="1"/>
  <c r="U1585" i="1" s="1"/>
  <c r="V1585" i="1" s="1"/>
  <c r="J1586" i="1"/>
  <c r="U1586" i="1" s="1"/>
  <c r="V1586" i="1" s="1"/>
  <c r="J1587" i="1"/>
  <c r="U1587" i="1" s="1"/>
  <c r="V1587" i="1" s="1"/>
  <c r="J1588" i="1"/>
  <c r="U1588" i="1" s="1"/>
  <c r="V1588" i="1" s="1"/>
  <c r="J1589" i="1"/>
  <c r="U1589" i="1" s="1"/>
  <c r="V1589" i="1" s="1"/>
  <c r="J1590" i="1"/>
  <c r="U1590" i="1" s="1"/>
  <c r="V1590" i="1" s="1"/>
  <c r="J1591" i="1"/>
  <c r="U1591" i="1" s="1"/>
  <c r="V1591" i="1" s="1"/>
  <c r="J1592" i="1"/>
  <c r="U1592" i="1" s="1"/>
  <c r="V1592" i="1" s="1"/>
  <c r="J1593" i="1"/>
  <c r="U1593" i="1" s="1"/>
  <c r="V1593" i="1" s="1"/>
  <c r="J1594" i="1"/>
  <c r="U1594" i="1" s="1"/>
  <c r="V1594" i="1" s="1"/>
  <c r="J1595" i="1"/>
  <c r="U1595" i="1" s="1"/>
  <c r="V1595" i="1" s="1"/>
  <c r="J1596" i="1"/>
  <c r="U1596" i="1" s="1"/>
  <c r="V1596" i="1" s="1"/>
  <c r="J1597" i="1"/>
  <c r="U1597" i="1" s="1"/>
  <c r="V1597" i="1" s="1"/>
  <c r="J1598" i="1"/>
  <c r="U1598" i="1" s="1"/>
  <c r="V1598" i="1" s="1"/>
  <c r="J1599" i="1"/>
  <c r="U1599" i="1" s="1"/>
  <c r="V1599" i="1" s="1"/>
  <c r="J1600" i="1"/>
  <c r="U1600" i="1" s="1"/>
  <c r="V1600" i="1" s="1"/>
  <c r="J1601" i="1"/>
  <c r="U1601" i="1" s="1"/>
  <c r="V1601" i="1" s="1"/>
  <c r="J1602" i="1"/>
  <c r="U1602" i="1" s="1"/>
  <c r="V1602" i="1" s="1"/>
  <c r="J1603" i="1"/>
  <c r="U1603" i="1" s="1"/>
  <c r="V1603" i="1" s="1"/>
  <c r="J1604" i="1"/>
  <c r="U1604" i="1" s="1"/>
  <c r="V1604" i="1" s="1"/>
  <c r="J1605" i="1"/>
  <c r="U1605" i="1" s="1"/>
  <c r="V1605" i="1" s="1"/>
  <c r="J1606" i="1"/>
  <c r="U1606" i="1" s="1"/>
  <c r="V1606" i="1" s="1"/>
  <c r="J1607" i="1"/>
  <c r="U1607" i="1" s="1"/>
  <c r="V1607" i="1" s="1"/>
  <c r="J1608" i="1"/>
  <c r="U1608" i="1" s="1"/>
  <c r="V1608" i="1" s="1"/>
  <c r="J1609" i="1"/>
  <c r="U1609" i="1" s="1"/>
  <c r="V1609" i="1" s="1"/>
  <c r="J1610" i="1"/>
  <c r="U1610" i="1" s="1"/>
  <c r="V1610" i="1" s="1"/>
  <c r="J1611" i="1"/>
  <c r="U1611" i="1" s="1"/>
  <c r="V1611" i="1" s="1"/>
  <c r="J1612" i="1"/>
  <c r="U1612" i="1" s="1"/>
  <c r="V1612" i="1" s="1"/>
  <c r="J1613" i="1"/>
  <c r="U1613" i="1" s="1"/>
  <c r="V1613" i="1" s="1"/>
  <c r="J1614" i="1"/>
  <c r="U1614" i="1" s="1"/>
  <c r="V1614" i="1" s="1"/>
  <c r="J1615" i="1"/>
  <c r="U1615" i="1" s="1"/>
  <c r="V1615" i="1" s="1"/>
  <c r="J1616" i="1"/>
  <c r="U1616" i="1" s="1"/>
  <c r="V1616" i="1" s="1"/>
  <c r="J1617" i="1"/>
  <c r="U1617" i="1" s="1"/>
  <c r="V1617" i="1" s="1"/>
  <c r="J1618" i="1"/>
  <c r="U1618" i="1" s="1"/>
  <c r="V1618" i="1" s="1"/>
  <c r="J1619" i="1"/>
  <c r="U1619" i="1" s="1"/>
  <c r="V1619" i="1" s="1"/>
  <c r="J1620" i="1"/>
  <c r="U1620" i="1" s="1"/>
  <c r="V1620" i="1" s="1"/>
  <c r="J1621" i="1"/>
  <c r="U1621" i="1" s="1"/>
  <c r="V1621" i="1" s="1"/>
  <c r="J1622" i="1"/>
  <c r="U1622" i="1" s="1"/>
  <c r="V1622" i="1" s="1"/>
  <c r="J1623" i="1"/>
  <c r="U1623" i="1" s="1"/>
  <c r="V1623" i="1" s="1"/>
  <c r="J1624" i="1"/>
  <c r="U1624" i="1" s="1"/>
  <c r="V1624" i="1" s="1"/>
  <c r="J1625" i="1"/>
  <c r="U1625" i="1" s="1"/>
  <c r="V1625" i="1" s="1"/>
  <c r="J1626" i="1"/>
  <c r="U1626" i="1" s="1"/>
  <c r="V1626" i="1" s="1"/>
  <c r="J1627" i="1"/>
  <c r="U1627" i="1" s="1"/>
  <c r="V1627" i="1" s="1"/>
  <c r="J1628" i="1"/>
  <c r="U1628" i="1" s="1"/>
  <c r="V1628" i="1" s="1"/>
  <c r="J1629" i="1"/>
  <c r="U1629" i="1" s="1"/>
  <c r="V1629" i="1" s="1"/>
  <c r="J1630" i="1"/>
  <c r="U1630" i="1" s="1"/>
  <c r="V1630" i="1" s="1"/>
  <c r="J1631" i="1"/>
  <c r="U1631" i="1" s="1"/>
  <c r="V1631" i="1" s="1"/>
  <c r="J1632" i="1"/>
  <c r="U1632" i="1" s="1"/>
  <c r="V1632" i="1" s="1"/>
  <c r="J1633" i="1"/>
  <c r="U1633" i="1" s="1"/>
  <c r="V1633" i="1" s="1"/>
  <c r="J1634" i="1"/>
  <c r="U1634" i="1" s="1"/>
  <c r="V1634" i="1" s="1"/>
  <c r="J1635" i="1"/>
  <c r="U1635" i="1" s="1"/>
  <c r="V1635" i="1" s="1"/>
  <c r="J1636" i="1"/>
  <c r="U1636" i="1" s="1"/>
  <c r="V1636" i="1" s="1"/>
  <c r="J1637" i="1"/>
  <c r="U1637" i="1" s="1"/>
  <c r="V1637" i="1" s="1"/>
  <c r="J1638" i="1"/>
  <c r="U1638" i="1" s="1"/>
  <c r="V1638" i="1" s="1"/>
  <c r="J1639" i="1"/>
  <c r="U1639" i="1" s="1"/>
  <c r="V1639" i="1" s="1"/>
  <c r="J1640" i="1"/>
  <c r="U1640" i="1" s="1"/>
  <c r="V1640" i="1" s="1"/>
  <c r="J1641" i="1"/>
  <c r="U1641" i="1" s="1"/>
  <c r="V1641" i="1" s="1"/>
  <c r="J1642" i="1"/>
  <c r="U1642" i="1" s="1"/>
  <c r="V1642" i="1" s="1"/>
  <c r="J1643" i="1"/>
  <c r="U1643" i="1" s="1"/>
  <c r="V1643" i="1" s="1"/>
  <c r="J1644" i="1"/>
  <c r="U1644" i="1" s="1"/>
  <c r="V1644" i="1" s="1"/>
  <c r="J1645" i="1"/>
  <c r="U1645" i="1" s="1"/>
  <c r="V1645" i="1" s="1"/>
  <c r="J1646" i="1"/>
  <c r="U1646" i="1" s="1"/>
  <c r="V1646" i="1" s="1"/>
  <c r="J1647" i="1"/>
  <c r="U1647" i="1" s="1"/>
  <c r="V1647" i="1" s="1"/>
  <c r="J1648" i="1"/>
  <c r="U1648" i="1" s="1"/>
  <c r="V1648" i="1" s="1"/>
  <c r="J1649" i="1"/>
  <c r="U1649" i="1" s="1"/>
  <c r="V1649" i="1" s="1"/>
  <c r="J1650" i="1"/>
  <c r="U1650" i="1" s="1"/>
  <c r="V1650" i="1" s="1"/>
  <c r="J1651" i="1"/>
  <c r="U1651" i="1" s="1"/>
  <c r="V1651" i="1" s="1"/>
  <c r="J1652" i="1"/>
  <c r="U1652" i="1" s="1"/>
  <c r="V1652" i="1" s="1"/>
  <c r="J1653" i="1"/>
  <c r="U1653" i="1" s="1"/>
  <c r="V1653" i="1" s="1"/>
  <c r="J1654" i="1"/>
  <c r="U1654" i="1" s="1"/>
  <c r="V1654" i="1" s="1"/>
  <c r="J1655" i="1"/>
  <c r="U1655" i="1" s="1"/>
  <c r="V1655" i="1" s="1"/>
  <c r="J1656" i="1"/>
  <c r="U1656" i="1" s="1"/>
  <c r="V1656" i="1" s="1"/>
  <c r="J1657" i="1"/>
  <c r="U1657" i="1" s="1"/>
  <c r="V1657" i="1" s="1"/>
  <c r="J1658" i="1"/>
  <c r="U1658" i="1" s="1"/>
  <c r="V1658" i="1" s="1"/>
  <c r="J1659" i="1"/>
  <c r="U1659" i="1" s="1"/>
  <c r="V1659" i="1" s="1"/>
  <c r="J1660" i="1"/>
  <c r="U1660" i="1" s="1"/>
  <c r="V1660" i="1" s="1"/>
  <c r="J1661" i="1"/>
  <c r="U1661" i="1" s="1"/>
  <c r="V1661" i="1" s="1"/>
  <c r="J1662" i="1"/>
  <c r="U1662" i="1" s="1"/>
  <c r="V1662" i="1" s="1"/>
  <c r="J1663" i="1"/>
  <c r="U1663" i="1" s="1"/>
  <c r="V1663" i="1" s="1"/>
  <c r="J1664" i="1"/>
  <c r="U1664" i="1" s="1"/>
  <c r="V1664" i="1" s="1"/>
  <c r="J1665" i="1"/>
  <c r="U1665" i="1" s="1"/>
  <c r="V1665" i="1" s="1"/>
  <c r="J1666" i="1"/>
  <c r="U1666" i="1" s="1"/>
  <c r="V1666" i="1" s="1"/>
  <c r="J1667" i="1"/>
  <c r="U1667" i="1" s="1"/>
  <c r="V1667" i="1" s="1"/>
  <c r="J1668" i="1"/>
  <c r="U1668" i="1" s="1"/>
  <c r="V1668" i="1" s="1"/>
  <c r="J1669" i="1"/>
  <c r="U1669" i="1" s="1"/>
  <c r="V1669" i="1" s="1"/>
  <c r="J1670" i="1"/>
  <c r="U1670" i="1" s="1"/>
  <c r="V1670" i="1" s="1"/>
  <c r="J1671" i="1"/>
  <c r="U1671" i="1" s="1"/>
  <c r="V1671" i="1" s="1"/>
  <c r="J1672" i="1"/>
  <c r="U1672" i="1" s="1"/>
  <c r="V1672" i="1" s="1"/>
  <c r="J1673" i="1"/>
  <c r="U1673" i="1" s="1"/>
  <c r="V1673" i="1" s="1"/>
  <c r="J1674" i="1"/>
  <c r="U1674" i="1" s="1"/>
  <c r="V1674" i="1" s="1"/>
  <c r="J1675" i="1"/>
  <c r="U1675" i="1" s="1"/>
  <c r="V1675" i="1" s="1"/>
  <c r="J1676" i="1"/>
  <c r="U1676" i="1" s="1"/>
  <c r="V1676" i="1" s="1"/>
  <c r="J1677" i="1"/>
  <c r="U1677" i="1" s="1"/>
  <c r="V1677" i="1" s="1"/>
  <c r="J1678" i="1"/>
  <c r="U1678" i="1" s="1"/>
  <c r="V1678" i="1" s="1"/>
  <c r="J1679" i="1"/>
  <c r="U1679" i="1" s="1"/>
  <c r="V1679" i="1" s="1"/>
  <c r="J1680" i="1"/>
  <c r="U1680" i="1" s="1"/>
  <c r="V1680" i="1" s="1"/>
  <c r="J1681" i="1"/>
  <c r="U1681" i="1" s="1"/>
  <c r="V1681" i="1" s="1"/>
  <c r="J1682" i="1"/>
  <c r="U1682" i="1" s="1"/>
  <c r="V1682" i="1" s="1"/>
  <c r="J1683" i="1"/>
  <c r="U1683" i="1" s="1"/>
  <c r="V1683" i="1" s="1"/>
  <c r="J1684" i="1"/>
  <c r="U1684" i="1" s="1"/>
  <c r="V1684" i="1" s="1"/>
  <c r="J1685" i="1"/>
  <c r="U1685" i="1" s="1"/>
  <c r="V1685" i="1" s="1"/>
  <c r="J1686" i="1"/>
  <c r="U1686" i="1" s="1"/>
  <c r="V1686" i="1" s="1"/>
  <c r="J1687" i="1"/>
  <c r="U1687" i="1" s="1"/>
  <c r="V1687" i="1" s="1"/>
  <c r="J1688" i="1"/>
  <c r="U1688" i="1" s="1"/>
  <c r="V1688" i="1" s="1"/>
  <c r="J1689" i="1"/>
  <c r="U1689" i="1" s="1"/>
  <c r="V1689" i="1" s="1"/>
  <c r="J1690" i="1"/>
  <c r="U1690" i="1" s="1"/>
  <c r="V1690" i="1" s="1"/>
  <c r="J1691" i="1"/>
  <c r="U1691" i="1" s="1"/>
  <c r="V1691" i="1" s="1"/>
  <c r="J1692" i="1"/>
  <c r="U1692" i="1" s="1"/>
  <c r="V1692" i="1" s="1"/>
  <c r="J1693" i="1"/>
  <c r="U1693" i="1" s="1"/>
  <c r="V1693" i="1" s="1"/>
  <c r="J1694" i="1"/>
  <c r="U1694" i="1" s="1"/>
  <c r="V1694" i="1" s="1"/>
  <c r="J1695" i="1"/>
  <c r="U1695" i="1" s="1"/>
  <c r="V1695" i="1" s="1"/>
  <c r="J1696" i="1"/>
  <c r="U1696" i="1" s="1"/>
  <c r="V1696" i="1" s="1"/>
  <c r="J1697" i="1"/>
  <c r="U1697" i="1" s="1"/>
  <c r="V1697" i="1" s="1"/>
  <c r="J1698" i="1"/>
  <c r="U1698" i="1" s="1"/>
  <c r="V1698" i="1" s="1"/>
  <c r="J1699" i="1"/>
  <c r="U1699" i="1" s="1"/>
  <c r="V1699" i="1" s="1"/>
  <c r="J1700" i="1"/>
  <c r="U1700" i="1" s="1"/>
  <c r="V1700" i="1" s="1"/>
  <c r="J1701" i="1"/>
  <c r="U1701" i="1" s="1"/>
  <c r="V1701" i="1" s="1"/>
  <c r="J1702" i="1"/>
  <c r="U1702" i="1" s="1"/>
  <c r="V1702" i="1" s="1"/>
  <c r="J1703" i="1"/>
  <c r="U1703" i="1" s="1"/>
  <c r="V1703" i="1" s="1"/>
  <c r="J1704" i="1"/>
  <c r="U1704" i="1" s="1"/>
  <c r="V1704" i="1" s="1"/>
  <c r="J1705" i="1"/>
  <c r="U1705" i="1" s="1"/>
  <c r="V1705" i="1" s="1"/>
  <c r="J1706" i="1"/>
  <c r="U1706" i="1" s="1"/>
  <c r="V1706" i="1" s="1"/>
  <c r="J1707" i="1"/>
  <c r="U1707" i="1" s="1"/>
  <c r="V1707" i="1" s="1"/>
  <c r="J1708" i="1"/>
  <c r="U1708" i="1" s="1"/>
  <c r="V1708" i="1" s="1"/>
  <c r="J1709" i="1"/>
  <c r="U1709" i="1" s="1"/>
  <c r="V1709" i="1" s="1"/>
  <c r="J1710" i="1"/>
  <c r="U1710" i="1" s="1"/>
  <c r="V1710" i="1" s="1"/>
  <c r="J1711" i="1"/>
  <c r="U1711" i="1" s="1"/>
  <c r="V1711" i="1" s="1"/>
  <c r="J1712" i="1"/>
  <c r="U1712" i="1" s="1"/>
  <c r="V1712" i="1" s="1"/>
  <c r="J1713" i="1"/>
  <c r="U1713" i="1" s="1"/>
  <c r="V1713" i="1" s="1"/>
  <c r="J1714" i="1"/>
  <c r="U1714" i="1" s="1"/>
  <c r="V1714" i="1" s="1"/>
  <c r="J1715" i="1"/>
  <c r="U1715" i="1" s="1"/>
  <c r="V1715" i="1" s="1"/>
  <c r="J1716" i="1"/>
  <c r="U1716" i="1" s="1"/>
  <c r="V1716" i="1" s="1"/>
  <c r="J1717" i="1"/>
  <c r="U1717" i="1" s="1"/>
  <c r="V1717" i="1" s="1"/>
  <c r="J1718" i="1"/>
  <c r="U1718" i="1" s="1"/>
  <c r="V1718" i="1" s="1"/>
  <c r="J1719" i="1"/>
  <c r="U1719" i="1" s="1"/>
  <c r="V1719" i="1" s="1"/>
  <c r="J1720" i="1"/>
  <c r="U1720" i="1" s="1"/>
  <c r="V1720" i="1" s="1"/>
  <c r="J1721" i="1"/>
  <c r="U1721" i="1" s="1"/>
  <c r="V1721" i="1" s="1"/>
  <c r="J1722" i="1"/>
  <c r="U1722" i="1" s="1"/>
  <c r="V1722" i="1" s="1"/>
  <c r="J1723" i="1"/>
  <c r="U1723" i="1" s="1"/>
  <c r="V1723" i="1" s="1"/>
  <c r="J1724" i="1"/>
  <c r="U1724" i="1" s="1"/>
  <c r="V1724" i="1" s="1"/>
  <c r="J1725" i="1"/>
  <c r="U1725" i="1" s="1"/>
  <c r="V1725" i="1" s="1"/>
  <c r="J1726" i="1"/>
  <c r="U1726" i="1" s="1"/>
  <c r="V1726" i="1" s="1"/>
  <c r="J1727" i="1"/>
  <c r="U1727" i="1" s="1"/>
  <c r="V1727" i="1" s="1"/>
  <c r="J1728" i="1"/>
  <c r="U1728" i="1" s="1"/>
  <c r="V1728" i="1" s="1"/>
  <c r="J1729" i="1"/>
  <c r="U1729" i="1" s="1"/>
  <c r="V1729" i="1" s="1"/>
  <c r="J1730" i="1"/>
  <c r="U1730" i="1" s="1"/>
  <c r="V1730" i="1" s="1"/>
  <c r="J1731" i="1"/>
  <c r="U1731" i="1" s="1"/>
  <c r="V1731" i="1" s="1"/>
  <c r="J1732" i="1"/>
  <c r="U1732" i="1" s="1"/>
  <c r="V1732" i="1" s="1"/>
  <c r="J1733" i="1"/>
  <c r="U1733" i="1" s="1"/>
  <c r="V1733" i="1" s="1"/>
  <c r="J1734" i="1"/>
  <c r="U1734" i="1" s="1"/>
  <c r="V1734" i="1" s="1"/>
  <c r="J1735" i="1"/>
  <c r="U1735" i="1" s="1"/>
  <c r="V1735" i="1" s="1"/>
  <c r="J1736" i="1"/>
  <c r="U1736" i="1" s="1"/>
  <c r="V1736" i="1" s="1"/>
  <c r="J1737" i="1"/>
  <c r="U1737" i="1" s="1"/>
  <c r="V1737" i="1" s="1"/>
  <c r="J1738" i="1"/>
  <c r="U1738" i="1" s="1"/>
  <c r="V1738" i="1" s="1"/>
  <c r="J1739" i="1"/>
  <c r="U1739" i="1" s="1"/>
  <c r="V1739" i="1" s="1"/>
  <c r="J1740" i="1"/>
  <c r="U1740" i="1" s="1"/>
  <c r="V1740" i="1" s="1"/>
  <c r="J1741" i="1"/>
  <c r="U1741" i="1" s="1"/>
  <c r="V1741" i="1" s="1"/>
  <c r="J1742" i="1"/>
  <c r="U1742" i="1" s="1"/>
  <c r="V1742" i="1" s="1"/>
  <c r="J1743" i="1"/>
  <c r="U1743" i="1" s="1"/>
  <c r="V1743" i="1" s="1"/>
  <c r="J1744" i="1"/>
  <c r="U1744" i="1" s="1"/>
  <c r="V1744" i="1" s="1"/>
  <c r="J1745" i="1"/>
  <c r="U1745" i="1" s="1"/>
  <c r="V1745" i="1" s="1"/>
  <c r="J1746" i="1"/>
  <c r="U1746" i="1" s="1"/>
  <c r="V1746" i="1" s="1"/>
  <c r="J1747" i="1"/>
  <c r="U1747" i="1" s="1"/>
  <c r="V1747" i="1" s="1"/>
  <c r="J1748" i="1"/>
  <c r="U1748" i="1" s="1"/>
  <c r="V1748" i="1" s="1"/>
  <c r="J1749" i="1"/>
  <c r="U1749" i="1" s="1"/>
  <c r="V1749" i="1" s="1"/>
  <c r="J1750" i="1"/>
  <c r="U1750" i="1" s="1"/>
  <c r="V1750" i="1" s="1"/>
  <c r="J1751" i="1"/>
  <c r="U1751" i="1" s="1"/>
  <c r="V1751" i="1" s="1"/>
  <c r="J1752" i="1"/>
  <c r="U1752" i="1" s="1"/>
  <c r="V1752" i="1" s="1"/>
  <c r="J1753" i="1"/>
  <c r="U1753" i="1" s="1"/>
  <c r="V1753" i="1" s="1"/>
  <c r="J1754" i="1"/>
  <c r="U1754" i="1" s="1"/>
  <c r="V1754" i="1" s="1"/>
  <c r="J1755" i="1"/>
  <c r="U1755" i="1" s="1"/>
  <c r="V1755" i="1" s="1"/>
  <c r="J1756" i="1"/>
  <c r="U1756" i="1" s="1"/>
  <c r="V1756" i="1" s="1"/>
  <c r="J1757" i="1"/>
  <c r="U1757" i="1" s="1"/>
  <c r="V1757" i="1" s="1"/>
  <c r="J1758" i="1"/>
  <c r="U1758" i="1" s="1"/>
  <c r="V1758" i="1" s="1"/>
  <c r="J1759" i="1"/>
  <c r="U1759" i="1" s="1"/>
  <c r="V1759" i="1" s="1"/>
  <c r="J1760" i="1"/>
  <c r="U1760" i="1" s="1"/>
  <c r="V1760" i="1" s="1"/>
  <c r="J1761" i="1"/>
  <c r="U1761" i="1" s="1"/>
  <c r="V1761" i="1" s="1"/>
  <c r="J1762" i="1"/>
  <c r="U1762" i="1" s="1"/>
  <c r="V1762" i="1" s="1"/>
  <c r="J1763" i="1"/>
  <c r="U1763" i="1" s="1"/>
  <c r="V1763" i="1" s="1"/>
  <c r="J1764" i="1"/>
  <c r="U1764" i="1" s="1"/>
  <c r="V1764" i="1" s="1"/>
  <c r="J1765" i="1"/>
  <c r="U1765" i="1" s="1"/>
  <c r="V1765" i="1" s="1"/>
  <c r="J1766" i="1"/>
  <c r="U1766" i="1" s="1"/>
  <c r="V1766" i="1" s="1"/>
  <c r="J1767" i="1"/>
  <c r="U1767" i="1" s="1"/>
  <c r="V1767" i="1" s="1"/>
  <c r="J1768" i="1"/>
  <c r="U1768" i="1" s="1"/>
  <c r="V1768" i="1" s="1"/>
  <c r="J1769" i="1"/>
  <c r="U1769" i="1" s="1"/>
  <c r="V1769" i="1" s="1"/>
  <c r="J1770" i="1"/>
  <c r="U1770" i="1" s="1"/>
  <c r="V1770" i="1" s="1"/>
  <c r="J1771" i="1"/>
  <c r="U1771" i="1" s="1"/>
  <c r="V1771" i="1" s="1"/>
  <c r="J1772" i="1"/>
  <c r="U1772" i="1" s="1"/>
  <c r="V1772" i="1" s="1"/>
  <c r="J1773" i="1"/>
  <c r="U1773" i="1" s="1"/>
  <c r="V1773" i="1" s="1"/>
  <c r="J1774" i="1"/>
  <c r="U1774" i="1" s="1"/>
  <c r="V1774" i="1" s="1"/>
  <c r="J1775" i="1"/>
  <c r="U1775" i="1" s="1"/>
  <c r="V1775" i="1" s="1"/>
  <c r="J1776" i="1"/>
  <c r="U1776" i="1" s="1"/>
  <c r="V1776" i="1" s="1"/>
  <c r="J1777" i="1"/>
  <c r="U1777" i="1" s="1"/>
  <c r="V1777" i="1" s="1"/>
  <c r="J1778" i="1"/>
  <c r="U1778" i="1" s="1"/>
  <c r="V1778" i="1" s="1"/>
  <c r="J1779" i="1"/>
  <c r="U1779" i="1" s="1"/>
  <c r="V1779" i="1" s="1"/>
  <c r="J1780" i="1"/>
  <c r="U1780" i="1" s="1"/>
  <c r="V1780" i="1" s="1"/>
  <c r="J1781" i="1"/>
  <c r="U1781" i="1" s="1"/>
  <c r="V1781" i="1" s="1"/>
  <c r="J1782" i="1"/>
  <c r="U1782" i="1" s="1"/>
  <c r="V1782" i="1" s="1"/>
  <c r="J1783" i="1"/>
  <c r="U1783" i="1" s="1"/>
  <c r="J1784" i="1"/>
  <c r="U1784" i="1" s="1"/>
  <c r="V1784" i="1" s="1"/>
  <c r="J1785" i="1"/>
  <c r="U1785" i="1" s="1"/>
  <c r="V1785" i="1" s="1"/>
  <c r="J1786" i="1"/>
  <c r="U1786" i="1" s="1"/>
  <c r="V1786" i="1" s="1"/>
  <c r="J1787" i="1"/>
  <c r="U1787" i="1" s="1"/>
  <c r="V1787" i="1" s="1"/>
  <c r="J1788" i="1"/>
  <c r="U1788" i="1" s="1"/>
  <c r="V1788" i="1" s="1"/>
  <c r="J1789" i="1"/>
  <c r="U1789" i="1" s="1"/>
  <c r="V1789" i="1" s="1"/>
  <c r="J1790" i="1"/>
  <c r="U1790" i="1" s="1"/>
  <c r="V1790" i="1" s="1"/>
  <c r="J1791" i="1"/>
  <c r="U1791" i="1" s="1"/>
  <c r="V1791" i="1" s="1"/>
  <c r="J1792" i="1"/>
  <c r="U1792" i="1" s="1"/>
  <c r="V1792" i="1" s="1"/>
  <c r="J1793" i="1"/>
  <c r="U1793" i="1" s="1"/>
  <c r="V1793" i="1" s="1"/>
  <c r="J1794" i="1"/>
  <c r="U1794" i="1" s="1"/>
  <c r="V1794" i="1" s="1"/>
  <c r="J1795" i="1"/>
  <c r="U1795" i="1" s="1"/>
  <c r="V1795" i="1" s="1"/>
  <c r="J1796" i="1"/>
  <c r="U1796" i="1" s="1"/>
  <c r="V1796" i="1" s="1"/>
  <c r="J1797" i="1"/>
  <c r="U1797" i="1" s="1"/>
  <c r="V1797" i="1" s="1"/>
  <c r="J1798" i="1"/>
  <c r="U1798" i="1" s="1"/>
  <c r="V1798" i="1" s="1"/>
  <c r="J1799" i="1"/>
  <c r="U1799" i="1" s="1"/>
  <c r="V1799" i="1" s="1"/>
  <c r="J1800" i="1"/>
  <c r="U1800" i="1" s="1"/>
  <c r="V1800" i="1" s="1"/>
  <c r="J1801" i="1"/>
  <c r="U1801" i="1" s="1"/>
  <c r="V1801" i="1" s="1"/>
  <c r="J1802" i="1"/>
  <c r="U1802" i="1" s="1"/>
  <c r="V1802" i="1" s="1"/>
  <c r="J1803" i="1"/>
  <c r="U1803" i="1" s="1"/>
  <c r="V1803" i="1" s="1"/>
  <c r="J1804" i="1"/>
  <c r="U1804" i="1" s="1"/>
  <c r="V1804" i="1" s="1"/>
  <c r="J1805" i="1"/>
  <c r="U1805" i="1" s="1"/>
  <c r="V1805" i="1" s="1"/>
  <c r="J1806" i="1"/>
  <c r="U1806" i="1" s="1"/>
  <c r="V1806" i="1" s="1"/>
  <c r="J1807" i="1"/>
  <c r="U1807" i="1" s="1"/>
  <c r="V1807" i="1" s="1"/>
  <c r="J1808" i="1"/>
  <c r="U1808" i="1" s="1"/>
  <c r="V1808" i="1" s="1"/>
  <c r="J1809" i="1"/>
  <c r="U1809" i="1" s="1"/>
  <c r="V1809" i="1" s="1"/>
  <c r="J1810" i="1"/>
  <c r="U1810" i="1" s="1"/>
  <c r="V1810" i="1" s="1"/>
  <c r="J1811" i="1"/>
  <c r="U1811" i="1" s="1"/>
  <c r="V1811" i="1" s="1"/>
  <c r="J1812" i="1"/>
  <c r="U1812" i="1" s="1"/>
  <c r="V1812" i="1" s="1"/>
  <c r="J1813" i="1"/>
  <c r="U1813" i="1" s="1"/>
  <c r="V1813" i="1" s="1"/>
  <c r="J1814" i="1"/>
  <c r="U1814" i="1" s="1"/>
  <c r="V1814" i="1" s="1"/>
  <c r="J1815" i="1"/>
  <c r="U1815" i="1" s="1"/>
  <c r="V1815" i="1" s="1"/>
  <c r="J1816" i="1"/>
  <c r="U1816" i="1" s="1"/>
  <c r="V1816" i="1" s="1"/>
  <c r="J1817" i="1"/>
  <c r="U1817" i="1" s="1"/>
  <c r="V1817" i="1" s="1"/>
  <c r="J1818" i="1"/>
  <c r="U1818" i="1" s="1"/>
  <c r="V1818" i="1" s="1"/>
  <c r="J1819" i="1"/>
  <c r="U1819" i="1" s="1"/>
  <c r="V1819" i="1" s="1"/>
  <c r="J1820" i="1"/>
  <c r="U1820" i="1" s="1"/>
  <c r="V1820" i="1" s="1"/>
  <c r="J1821" i="1"/>
  <c r="U1821" i="1" s="1"/>
  <c r="V1821" i="1" s="1"/>
  <c r="J1822" i="1"/>
  <c r="U1822" i="1" s="1"/>
  <c r="V1822" i="1" s="1"/>
  <c r="J1823" i="1"/>
  <c r="U1823" i="1" s="1"/>
  <c r="V1823" i="1" s="1"/>
  <c r="J1824" i="1"/>
  <c r="U1824" i="1" s="1"/>
  <c r="V1824" i="1" s="1"/>
  <c r="J1825" i="1"/>
  <c r="U1825" i="1" s="1"/>
  <c r="V1825" i="1" s="1"/>
  <c r="J1826" i="1"/>
  <c r="U1826" i="1" s="1"/>
  <c r="V1826" i="1" s="1"/>
  <c r="J1827" i="1"/>
  <c r="U1827" i="1" s="1"/>
  <c r="V1827" i="1" s="1"/>
  <c r="J1828" i="1"/>
  <c r="U1828" i="1" s="1"/>
  <c r="V1828" i="1" s="1"/>
  <c r="J1829" i="1"/>
  <c r="U1829" i="1" s="1"/>
  <c r="V1829" i="1" s="1"/>
  <c r="J1830" i="1"/>
  <c r="U1830" i="1" s="1"/>
  <c r="V1830" i="1" s="1"/>
  <c r="J1831" i="1"/>
  <c r="U1831" i="1" s="1"/>
  <c r="V1831" i="1" s="1"/>
  <c r="J1832" i="1"/>
  <c r="U1832" i="1" s="1"/>
  <c r="V1832" i="1" s="1"/>
  <c r="J1833" i="1"/>
  <c r="U1833" i="1" s="1"/>
  <c r="V1833" i="1" s="1"/>
  <c r="J1834" i="1"/>
  <c r="U1834" i="1" s="1"/>
  <c r="V1834" i="1" s="1"/>
  <c r="J1835" i="1"/>
  <c r="U1835" i="1" s="1"/>
  <c r="V1835" i="1" s="1"/>
  <c r="J1836" i="1"/>
  <c r="U1836" i="1" s="1"/>
  <c r="V1836" i="1" s="1"/>
  <c r="J1837" i="1"/>
  <c r="U1837" i="1" s="1"/>
  <c r="V1837" i="1" s="1"/>
  <c r="J1838" i="1"/>
  <c r="U1838" i="1" s="1"/>
  <c r="V1838" i="1" s="1"/>
  <c r="J1839" i="1"/>
  <c r="U1839" i="1" s="1"/>
  <c r="V1839" i="1" s="1"/>
  <c r="J1840" i="1"/>
  <c r="U1840" i="1" s="1"/>
  <c r="V1840" i="1" s="1"/>
  <c r="J1841" i="1"/>
  <c r="U1841" i="1" s="1"/>
  <c r="V1841" i="1" s="1"/>
  <c r="J1842" i="1"/>
  <c r="U1842" i="1" s="1"/>
  <c r="V1842" i="1" s="1"/>
  <c r="J1843" i="1"/>
  <c r="U1843" i="1" s="1"/>
  <c r="V1843" i="1" s="1"/>
  <c r="J1844" i="1"/>
  <c r="U1844" i="1" s="1"/>
  <c r="V1844" i="1" s="1"/>
  <c r="J1845" i="1"/>
  <c r="U1845" i="1" s="1"/>
  <c r="V1845" i="1" s="1"/>
  <c r="J1846" i="1"/>
  <c r="U1846" i="1" s="1"/>
  <c r="V1846" i="1" s="1"/>
  <c r="J1847" i="1"/>
  <c r="U1847" i="1" s="1"/>
  <c r="V1847" i="1" s="1"/>
  <c r="J1848" i="1"/>
  <c r="U1848" i="1" s="1"/>
  <c r="V1848" i="1" s="1"/>
  <c r="J1849" i="1"/>
  <c r="U1849" i="1" s="1"/>
  <c r="V1849" i="1" s="1"/>
  <c r="J1850" i="1"/>
  <c r="U1850" i="1" s="1"/>
  <c r="V1850" i="1" s="1"/>
  <c r="J1851" i="1"/>
  <c r="U1851" i="1" s="1"/>
  <c r="V1851" i="1" s="1"/>
  <c r="J1852" i="1"/>
  <c r="U1852" i="1" s="1"/>
  <c r="V1852" i="1" s="1"/>
  <c r="J1853" i="1"/>
  <c r="U1853" i="1" s="1"/>
  <c r="V1853" i="1" s="1"/>
  <c r="J1854" i="1"/>
  <c r="U1854" i="1" s="1"/>
  <c r="V1854" i="1" s="1"/>
  <c r="J1855" i="1"/>
  <c r="U1855" i="1" s="1"/>
  <c r="V1855" i="1" s="1"/>
  <c r="J1856" i="1"/>
  <c r="U1856" i="1" s="1"/>
  <c r="V1856" i="1" s="1"/>
  <c r="J1857" i="1"/>
  <c r="U1857" i="1" s="1"/>
  <c r="V1857" i="1" s="1"/>
  <c r="J1858" i="1"/>
  <c r="U1858" i="1" s="1"/>
  <c r="V1858" i="1" s="1"/>
  <c r="J1859" i="1"/>
  <c r="U1859" i="1" s="1"/>
  <c r="V1859" i="1" s="1"/>
  <c r="J1860" i="1"/>
  <c r="U1860" i="1" s="1"/>
  <c r="V1860" i="1" s="1"/>
  <c r="J1861" i="1"/>
  <c r="U1861" i="1" s="1"/>
  <c r="V1861" i="1" s="1"/>
  <c r="J1862" i="1"/>
  <c r="U1862" i="1" s="1"/>
  <c r="V1862" i="1" s="1"/>
  <c r="J1863" i="1"/>
  <c r="U1863" i="1" s="1"/>
  <c r="V1863" i="1" s="1"/>
  <c r="J1864" i="1"/>
  <c r="U1864" i="1" s="1"/>
  <c r="V1864" i="1" s="1"/>
  <c r="J1865" i="1"/>
  <c r="U1865" i="1" s="1"/>
  <c r="V1865" i="1" s="1"/>
  <c r="J1866" i="1"/>
  <c r="U1866" i="1" s="1"/>
  <c r="V1866" i="1" s="1"/>
  <c r="J1867" i="1"/>
  <c r="U1867" i="1" s="1"/>
  <c r="V1867" i="1" s="1"/>
  <c r="J1868" i="1"/>
  <c r="U1868" i="1" s="1"/>
  <c r="J1869" i="1"/>
  <c r="U1869" i="1" s="1"/>
  <c r="V1869" i="1" s="1"/>
  <c r="J1870" i="1"/>
  <c r="U1870" i="1" s="1"/>
  <c r="V1870" i="1" s="1"/>
  <c r="J1871" i="1"/>
  <c r="U1871" i="1" s="1"/>
  <c r="V1871" i="1" s="1"/>
  <c r="J1872" i="1"/>
  <c r="U1872" i="1" s="1"/>
  <c r="V1872" i="1" s="1"/>
  <c r="J1873" i="1"/>
  <c r="U1873" i="1" s="1"/>
  <c r="V1873" i="1" s="1"/>
  <c r="J1874" i="1"/>
  <c r="U1874" i="1" s="1"/>
  <c r="V1874" i="1" s="1"/>
  <c r="J1875" i="1"/>
  <c r="U1875" i="1" s="1"/>
  <c r="V1875" i="1" s="1"/>
  <c r="J1876" i="1"/>
  <c r="U1876" i="1" s="1"/>
  <c r="V1876" i="1" s="1"/>
  <c r="J1877" i="1"/>
  <c r="U1877" i="1" s="1"/>
  <c r="V1877" i="1" s="1"/>
  <c r="J1878" i="1"/>
  <c r="U1878" i="1" s="1"/>
  <c r="V1878" i="1" s="1"/>
  <c r="J1879" i="1"/>
  <c r="U1879" i="1" s="1"/>
  <c r="V1879" i="1" s="1"/>
  <c r="J1880" i="1"/>
  <c r="U1880" i="1" s="1"/>
  <c r="V1880" i="1" s="1"/>
  <c r="J1881" i="1"/>
  <c r="U1881" i="1" s="1"/>
  <c r="V1881" i="1" s="1"/>
  <c r="J1882" i="1"/>
  <c r="U1882" i="1" s="1"/>
  <c r="V1882" i="1" s="1"/>
  <c r="J1883" i="1"/>
  <c r="U1883" i="1" s="1"/>
  <c r="V1883" i="1" s="1"/>
  <c r="J1884" i="1"/>
  <c r="U1884" i="1" s="1"/>
  <c r="V1884" i="1" s="1"/>
  <c r="J1885" i="1"/>
  <c r="U1885" i="1" s="1"/>
  <c r="V1885" i="1" s="1"/>
  <c r="J1886" i="1"/>
  <c r="U1886" i="1" s="1"/>
  <c r="V1886" i="1" s="1"/>
  <c r="J1887" i="1"/>
  <c r="U1887" i="1" s="1"/>
  <c r="V1887" i="1" s="1"/>
  <c r="J1888" i="1"/>
  <c r="U1888" i="1" s="1"/>
  <c r="V1888" i="1" s="1"/>
  <c r="J1889" i="1"/>
  <c r="U1889" i="1" s="1"/>
  <c r="V1889" i="1" s="1"/>
  <c r="J1890" i="1"/>
  <c r="U1890" i="1" s="1"/>
  <c r="V1890" i="1" s="1"/>
  <c r="J1891" i="1"/>
  <c r="U1891" i="1" s="1"/>
  <c r="V1891" i="1" s="1"/>
  <c r="J1892" i="1"/>
  <c r="U1892" i="1" s="1"/>
  <c r="V1892" i="1" s="1"/>
  <c r="J1893" i="1"/>
  <c r="U1893" i="1" s="1"/>
  <c r="V1893" i="1" s="1"/>
  <c r="J1894" i="1"/>
  <c r="U1894" i="1" s="1"/>
  <c r="V1894" i="1" s="1"/>
  <c r="J1895" i="1"/>
  <c r="U1895" i="1" s="1"/>
  <c r="V1895" i="1" s="1"/>
  <c r="J1896" i="1"/>
  <c r="U1896" i="1" s="1"/>
  <c r="V1896" i="1" s="1"/>
  <c r="J1897" i="1"/>
  <c r="U1897" i="1" s="1"/>
  <c r="V1897" i="1" s="1"/>
  <c r="J1898" i="1"/>
  <c r="U1898" i="1" s="1"/>
  <c r="V1898" i="1" s="1"/>
  <c r="J1899" i="1"/>
  <c r="U1899" i="1" s="1"/>
  <c r="V1899" i="1" s="1"/>
  <c r="J1900" i="1"/>
  <c r="U1900" i="1" s="1"/>
  <c r="V1900" i="1" s="1"/>
  <c r="J1901" i="1"/>
  <c r="U1901" i="1" s="1"/>
  <c r="V1901" i="1" s="1"/>
  <c r="J1902" i="1"/>
  <c r="U1902" i="1" s="1"/>
  <c r="V1902" i="1" s="1"/>
  <c r="J1903" i="1"/>
  <c r="U1903" i="1" s="1"/>
  <c r="V1903" i="1" s="1"/>
  <c r="J1904" i="1"/>
  <c r="U1904" i="1" s="1"/>
  <c r="V1904" i="1" s="1"/>
  <c r="J1905" i="1"/>
  <c r="U1905" i="1" s="1"/>
  <c r="V1905" i="1" s="1"/>
  <c r="J1906" i="1"/>
  <c r="U1906" i="1" s="1"/>
  <c r="V1906" i="1" s="1"/>
  <c r="J1907" i="1"/>
  <c r="U1907" i="1" s="1"/>
  <c r="V1907" i="1" s="1"/>
  <c r="J1908" i="1"/>
  <c r="U1908" i="1" s="1"/>
  <c r="V1908" i="1" s="1"/>
  <c r="J1909" i="1"/>
  <c r="U1909" i="1" s="1"/>
  <c r="V1909" i="1" s="1"/>
  <c r="J1910" i="1"/>
  <c r="U1910" i="1" s="1"/>
  <c r="V1910" i="1" s="1"/>
  <c r="J1911" i="1"/>
  <c r="U1911" i="1" s="1"/>
  <c r="V1911" i="1" s="1"/>
  <c r="J1912" i="1"/>
  <c r="U1912" i="1" s="1"/>
  <c r="V1912" i="1" s="1"/>
  <c r="J1913" i="1"/>
  <c r="U1913" i="1" s="1"/>
  <c r="V1913" i="1" s="1"/>
  <c r="J1914" i="1"/>
  <c r="U1914" i="1" s="1"/>
  <c r="V1914" i="1" s="1"/>
  <c r="J1915" i="1"/>
  <c r="U1915" i="1" s="1"/>
  <c r="V1915" i="1" s="1"/>
  <c r="J1916" i="1"/>
  <c r="U1916" i="1" s="1"/>
  <c r="V1916" i="1" s="1"/>
  <c r="J1917" i="1"/>
  <c r="U1917" i="1" s="1"/>
  <c r="V1917" i="1" s="1"/>
  <c r="J1918" i="1"/>
  <c r="U1918" i="1" s="1"/>
  <c r="V1918" i="1" s="1"/>
  <c r="J1919" i="1"/>
  <c r="U1919" i="1" s="1"/>
  <c r="V1919" i="1" s="1"/>
  <c r="J1920" i="1"/>
  <c r="U1920" i="1" s="1"/>
  <c r="V1920" i="1" s="1"/>
  <c r="J1921" i="1"/>
  <c r="U1921" i="1" s="1"/>
  <c r="V1921" i="1" s="1"/>
  <c r="J1922" i="1"/>
  <c r="U1922" i="1" s="1"/>
  <c r="V1922" i="1" s="1"/>
  <c r="J1923" i="1"/>
  <c r="U1923" i="1" s="1"/>
  <c r="V1923" i="1" s="1"/>
  <c r="J1924" i="1"/>
  <c r="U1924" i="1" s="1"/>
  <c r="V1924" i="1" s="1"/>
  <c r="J1925" i="1"/>
  <c r="U1925" i="1" s="1"/>
  <c r="V1925" i="1" s="1"/>
  <c r="J1926" i="1"/>
  <c r="U1926" i="1" s="1"/>
  <c r="V1926" i="1" s="1"/>
  <c r="J1927" i="1"/>
  <c r="U1927" i="1" s="1"/>
  <c r="V1927" i="1" s="1"/>
  <c r="J1928" i="1"/>
  <c r="U1928" i="1" s="1"/>
  <c r="V1928" i="1" s="1"/>
  <c r="J1929" i="1"/>
  <c r="U1929" i="1" s="1"/>
  <c r="V1929" i="1" s="1"/>
  <c r="J1930" i="1"/>
  <c r="U1930" i="1" s="1"/>
  <c r="V1930" i="1" s="1"/>
  <c r="J1931" i="1"/>
  <c r="U1931" i="1" s="1"/>
  <c r="V1931" i="1" s="1"/>
  <c r="J1932" i="1"/>
  <c r="U1932" i="1" s="1"/>
  <c r="V1932" i="1" s="1"/>
  <c r="J1933" i="1"/>
  <c r="U1933" i="1" s="1"/>
  <c r="V1933" i="1" s="1"/>
  <c r="J1934" i="1"/>
  <c r="U1934" i="1" s="1"/>
  <c r="V1934" i="1" s="1"/>
  <c r="J1935" i="1"/>
  <c r="U1935" i="1" s="1"/>
  <c r="V1935" i="1" s="1"/>
  <c r="J1936" i="1"/>
  <c r="U1936" i="1" s="1"/>
  <c r="V1936" i="1" s="1"/>
  <c r="J1937" i="1"/>
  <c r="U1937" i="1" s="1"/>
  <c r="V1937" i="1" s="1"/>
  <c r="J1938" i="1"/>
  <c r="U1938" i="1" s="1"/>
  <c r="V1938" i="1" s="1"/>
  <c r="J1939" i="1"/>
  <c r="U1939" i="1" s="1"/>
  <c r="V1939" i="1" s="1"/>
  <c r="J1940" i="1"/>
  <c r="U1940" i="1" s="1"/>
  <c r="V1940" i="1" s="1"/>
  <c r="J1941" i="1"/>
  <c r="U1941" i="1" s="1"/>
  <c r="V1941" i="1" s="1"/>
  <c r="J1942" i="1"/>
  <c r="U1942" i="1" s="1"/>
  <c r="V1942" i="1" s="1"/>
  <c r="J1943" i="1"/>
  <c r="U1943" i="1" s="1"/>
  <c r="V1943" i="1" s="1"/>
  <c r="J1944" i="1"/>
  <c r="U1944" i="1" s="1"/>
  <c r="V1944" i="1" s="1"/>
  <c r="J1945" i="1"/>
  <c r="U1945" i="1" s="1"/>
  <c r="V1945" i="1" s="1"/>
  <c r="J1946" i="1"/>
  <c r="U1946" i="1" s="1"/>
  <c r="V1946" i="1" s="1"/>
  <c r="J1947" i="1"/>
  <c r="U1947" i="1" s="1"/>
  <c r="V1947" i="1" s="1"/>
  <c r="J1948" i="1"/>
  <c r="U1948" i="1" s="1"/>
  <c r="V1948" i="1" s="1"/>
  <c r="J1949" i="1"/>
  <c r="U1949" i="1" s="1"/>
  <c r="V1949" i="1" s="1"/>
  <c r="J1950" i="1"/>
  <c r="U1950" i="1" s="1"/>
  <c r="V1950" i="1" s="1"/>
  <c r="J1951" i="1"/>
  <c r="U1951" i="1" s="1"/>
  <c r="V1951" i="1" s="1"/>
  <c r="J1952" i="1"/>
  <c r="U1952" i="1" s="1"/>
  <c r="J1953" i="1"/>
  <c r="U1953" i="1" s="1"/>
  <c r="V1953" i="1" s="1"/>
  <c r="J1954" i="1"/>
  <c r="U1954" i="1" s="1"/>
  <c r="V1954" i="1" s="1"/>
  <c r="J1955" i="1"/>
  <c r="U1955" i="1" s="1"/>
  <c r="V1955" i="1" s="1"/>
  <c r="J1956" i="1"/>
  <c r="U1956" i="1" s="1"/>
  <c r="V1956" i="1" s="1"/>
  <c r="J1957" i="1"/>
  <c r="U1957" i="1" s="1"/>
  <c r="V1957" i="1" s="1"/>
  <c r="J1958" i="1"/>
  <c r="U1958" i="1" s="1"/>
  <c r="V1958" i="1" s="1"/>
  <c r="J1959" i="1"/>
  <c r="U1959" i="1" s="1"/>
  <c r="V1959" i="1" s="1"/>
  <c r="J1960" i="1"/>
  <c r="U1960" i="1" s="1"/>
  <c r="V1960" i="1" s="1"/>
  <c r="J1961" i="1"/>
  <c r="U1961" i="1" s="1"/>
  <c r="V1961" i="1" s="1"/>
  <c r="J1962" i="1"/>
  <c r="U1962" i="1" s="1"/>
  <c r="V1962" i="1" s="1"/>
  <c r="J1963" i="1"/>
  <c r="U1963" i="1" s="1"/>
  <c r="V1963" i="1" s="1"/>
  <c r="J1964" i="1"/>
  <c r="U1964" i="1" s="1"/>
  <c r="V1964" i="1" s="1"/>
  <c r="J1965" i="1"/>
  <c r="U1965" i="1" s="1"/>
  <c r="V1965" i="1" s="1"/>
  <c r="J1966" i="1"/>
  <c r="U1966" i="1" s="1"/>
  <c r="V1966" i="1" s="1"/>
  <c r="J1967" i="1"/>
  <c r="U1967" i="1" s="1"/>
  <c r="V1967" i="1" s="1"/>
  <c r="J1968" i="1"/>
  <c r="U1968" i="1" s="1"/>
  <c r="V1968" i="1" s="1"/>
  <c r="J1969" i="1"/>
  <c r="U1969" i="1" s="1"/>
  <c r="V1969" i="1" s="1"/>
  <c r="J1970" i="1"/>
  <c r="U1970" i="1" s="1"/>
  <c r="V1970" i="1" s="1"/>
  <c r="J1971" i="1"/>
  <c r="U1971" i="1" s="1"/>
  <c r="V1971" i="1" s="1"/>
  <c r="J1972" i="1"/>
  <c r="U1972" i="1" s="1"/>
  <c r="V1972" i="1" s="1"/>
  <c r="J1973" i="1"/>
  <c r="U1973" i="1" s="1"/>
  <c r="V1973" i="1" s="1"/>
  <c r="J1974" i="1"/>
  <c r="U1974" i="1" s="1"/>
  <c r="V1974" i="1" s="1"/>
  <c r="J1975" i="1"/>
  <c r="U1975" i="1" s="1"/>
  <c r="V1975" i="1" s="1"/>
  <c r="J1976" i="1"/>
  <c r="U1976" i="1" s="1"/>
  <c r="V1976" i="1" s="1"/>
  <c r="J1977" i="1"/>
  <c r="U1977" i="1" s="1"/>
  <c r="V1977" i="1" s="1"/>
  <c r="J1978" i="1"/>
  <c r="U1978" i="1" s="1"/>
  <c r="V1978" i="1" s="1"/>
  <c r="J1979" i="1"/>
  <c r="U1979" i="1" s="1"/>
  <c r="V1979" i="1" s="1"/>
  <c r="J1980" i="1"/>
  <c r="U1980" i="1" s="1"/>
  <c r="V1980" i="1" s="1"/>
  <c r="J1981" i="1"/>
  <c r="U1981" i="1" s="1"/>
  <c r="V1981" i="1" s="1"/>
  <c r="J1982" i="1"/>
  <c r="U1982" i="1" s="1"/>
  <c r="V1982" i="1" s="1"/>
  <c r="J1983" i="1"/>
  <c r="U1983" i="1" s="1"/>
  <c r="V1983" i="1" s="1"/>
  <c r="J1984" i="1"/>
  <c r="U1984" i="1" s="1"/>
  <c r="V1984" i="1" s="1"/>
  <c r="J1985" i="1"/>
  <c r="U1985" i="1" s="1"/>
  <c r="V1985" i="1" s="1"/>
  <c r="J1986" i="1"/>
  <c r="U1986" i="1" s="1"/>
  <c r="V1986" i="1" s="1"/>
  <c r="J1987" i="1"/>
  <c r="U1987" i="1" s="1"/>
  <c r="V1987" i="1" s="1"/>
  <c r="J1988" i="1"/>
  <c r="U1988" i="1" s="1"/>
  <c r="V1988" i="1" s="1"/>
  <c r="J1989" i="1"/>
  <c r="U1989" i="1" s="1"/>
  <c r="V1989" i="1" s="1"/>
  <c r="J1990" i="1"/>
  <c r="U1990" i="1" s="1"/>
  <c r="V1990" i="1" s="1"/>
  <c r="J1991" i="1"/>
  <c r="U1991" i="1" s="1"/>
  <c r="V1991" i="1" s="1"/>
  <c r="J1992" i="1"/>
  <c r="U1992" i="1" s="1"/>
  <c r="V1992" i="1" s="1"/>
  <c r="J1993" i="1"/>
  <c r="U1993" i="1" s="1"/>
  <c r="V1993" i="1" s="1"/>
  <c r="J1994" i="1"/>
  <c r="U1994" i="1" s="1"/>
  <c r="V1994" i="1" s="1"/>
  <c r="J1995" i="1"/>
  <c r="U1995" i="1" s="1"/>
  <c r="V1995" i="1" s="1"/>
  <c r="J1996" i="1"/>
  <c r="U1996" i="1" s="1"/>
  <c r="V1996" i="1" s="1"/>
  <c r="J1997" i="1"/>
  <c r="U1997" i="1" s="1"/>
  <c r="V1997" i="1" s="1"/>
  <c r="J1998" i="1"/>
  <c r="U1998" i="1" s="1"/>
  <c r="V1998" i="1" s="1"/>
  <c r="J1999" i="1"/>
  <c r="U1999" i="1" s="1"/>
  <c r="V1999" i="1" s="1"/>
  <c r="J2000" i="1"/>
  <c r="U2000" i="1" s="1"/>
  <c r="V2000" i="1" s="1"/>
  <c r="J2001" i="1"/>
  <c r="U2001" i="1" s="1"/>
  <c r="V2001" i="1" s="1"/>
  <c r="J2002" i="1"/>
  <c r="U2002" i="1" s="1"/>
  <c r="V2002" i="1" s="1"/>
  <c r="J2003" i="1"/>
  <c r="U2003" i="1" s="1"/>
  <c r="V2003" i="1" s="1"/>
  <c r="J2004" i="1"/>
  <c r="U2004" i="1" s="1"/>
  <c r="V2004" i="1" s="1"/>
  <c r="J2005" i="1"/>
  <c r="U2005" i="1" s="1"/>
  <c r="V2005" i="1" s="1"/>
  <c r="J2006" i="1"/>
  <c r="U2006" i="1" s="1"/>
  <c r="V2006" i="1" s="1"/>
  <c r="J2007" i="1"/>
  <c r="U2007" i="1" s="1"/>
  <c r="V2007" i="1" s="1"/>
  <c r="J2008" i="1"/>
  <c r="U2008" i="1" s="1"/>
  <c r="V2008" i="1" s="1"/>
  <c r="J2009" i="1"/>
  <c r="U2009" i="1" s="1"/>
  <c r="V2009" i="1" s="1"/>
  <c r="J2010" i="1"/>
  <c r="U2010" i="1" s="1"/>
  <c r="V2010" i="1" s="1"/>
  <c r="J2011" i="1"/>
  <c r="U2011" i="1" s="1"/>
  <c r="V2011" i="1" s="1"/>
  <c r="J2012" i="1"/>
  <c r="U2012" i="1" s="1"/>
  <c r="V2012" i="1" s="1"/>
  <c r="J2013" i="1"/>
  <c r="U2013" i="1" s="1"/>
  <c r="V2013" i="1" s="1"/>
  <c r="J2014" i="1"/>
  <c r="U2014" i="1" s="1"/>
  <c r="V2014" i="1" s="1"/>
  <c r="J2015" i="1"/>
  <c r="U2015" i="1" s="1"/>
  <c r="V2015" i="1" s="1"/>
  <c r="J2016" i="1"/>
  <c r="U2016" i="1" s="1"/>
  <c r="V2016" i="1" s="1"/>
  <c r="J2017" i="1"/>
  <c r="U2017" i="1" s="1"/>
  <c r="V2017" i="1" s="1"/>
  <c r="J2018" i="1"/>
  <c r="U2018" i="1" s="1"/>
  <c r="V2018" i="1" s="1"/>
  <c r="J2019" i="1"/>
  <c r="U2019" i="1" s="1"/>
  <c r="V2019" i="1" s="1"/>
  <c r="J2020" i="1"/>
  <c r="U2020" i="1" s="1"/>
  <c r="V2020" i="1" s="1"/>
  <c r="J2021" i="1"/>
  <c r="U2021" i="1" s="1"/>
  <c r="V2021" i="1" s="1"/>
  <c r="J2022" i="1"/>
  <c r="U2022" i="1" s="1"/>
  <c r="V2022" i="1" s="1"/>
  <c r="J2023" i="1"/>
  <c r="U2023" i="1" s="1"/>
  <c r="V2023" i="1" s="1"/>
  <c r="J2024" i="1"/>
  <c r="U2024" i="1" s="1"/>
  <c r="V2024" i="1" s="1"/>
  <c r="J2025" i="1"/>
  <c r="U2025" i="1" s="1"/>
  <c r="V2025" i="1" s="1"/>
  <c r="J2026" i="1"/>
  <c r="U2026" i="1" s="1"/>
  <c r="V2026" i="1" s="1"/>
  <c r="J2027" i="1"/>
  <c r="U2027" i="1" s="1"/>
  <c r="V2027" i="1" s="1"/>
  <c r="J2028" i="1"/>
  <c r="U2028" i="1" s="1"/>
  <c r="V2028" i="1" s="1"/>
  <c r="J2029" i="1"/>
  <c r="U2029" i="1" s="1"/>
  <c r="V2029" i="1" s="1"/>
  <c r="J2030" i="1"/>
  <c r="U2030" i="1" s="1"/>
  <c r="V2030" i="1" s="1"/>
  <c r="J2031" i="1"/>
  <c r="U2031" i="1" s="1"/>
  <c r="V2031" i="1" s="1"/>
  <c r="J2032" i="1"/>
  <c r="U2032" i="1" s="1"/>
  <c r="V2032" i="1" s="1"/>
  <c r="J2033" i="1"/>
  <c r="U2033" i="1" s="1"/>
  <c r="V2033" i="1" s="1"/>
  <c r="J2034" i="1"/>
  <c r="U2034" i="1" s="1"/>
  <c r="V2034" i="1" s="1"/>
  <c r="J2035" i="1"/>
  <c r="U2035" i="1" s="1"/>
  <c r="V2035" i="1" s="1"/>
  <c r="J2036" i="1"/>
  <c r="U2036" i="1" s="1"/>
  <c r="V2036" i="1" s="1"/>
  <c r="J2037" i="1"/>
  <c r="U2037" i="1" s="1"/>
  <c r="V2037" i="1" s="1"/>
  <c r="J2038" i="1"/>
  <c r="U2038" i="1" s="1"/>
  <c r="V2038" i="1" s="1"/>
  <c r="J2039" i="1"/>
  <c r="U2039" i="1" s="1"/>
  <c r="J2040" i="1"/>
  <c r="U2040" i="1" s="1"/>
  <c r="V2040" i="1" s="1"/>
  <c r="J2041" i="1"/>
  <c r="U2041" i="1" s="1"/>
  <c r="V2041" i="1" s="1"/>
  <c r="J2042" i="1"/>
  <c r="U2042" i="1" s="1"/>
  <c r="V2042" i="1" s="1"/>
  <c r="J2043" i="1"/>
  <c r="U2043" i="1" s="1"/>
  <c r="V2043" i="1" s="1"/>
  <c r="J2044" i="1"/>
  <c r="U2044" i="1" s="1"/>
  <c r="V2044" i="1" s="1"/>
  <c r="J2045" i="1"/>
  <c r="U2045" i="1" s="1"/>
  <c r="V2045" i="1" s="1"/>
  <c r="J2046" i="1"/>
  <c r="U2046" i="1" s="1"/>
  <c r="V2046" i="1" s="1"/>
  <c r="J2047" i="1"/>
  <c r="U2047" i="1" s="1"/>
  <c r="V2047" i="1" s="1"/>
  <c r="J2048" i="1"/>
  <c r="U2048" i="1" s="1"/>
  <c r="V2048" i="1" s="1"/>
  <c r="J2049" i="1"/>
  <c r="U2049" i="1" s="1"/>
  <c r="V2049" i="1" s="1"/>
  <c r="J2050" i="1"/>
  <c r="U2050" i="1" s="1"/>
  <c r="V2050" i="1" s="1"/>
  <c r="J2051" i="1"/>
  <c r="U2051" i="1" s="1"/>
  <c r="V2051" i="1" s="1"/>
  <c r="J2052" i="1"/>
  <c r="U2052" i="1" s="1"/>
  <c r="V2052" i="1" s="1"/>
  <c r="J2053" i="1"/>
  <c r="U2053" i="1" s="1"/>
  <c r="V2053" i="1" s="1"/>
  <c r="J2054" i="1"/>
  <c r="U2054" i="1" s="1"/>
  <c r="V2054" i="1" s="1"/>
  <c r="J2055" i="1"/>
  <c r="U2055" i="1" s="1"/>
  <c r="V2055" i="1" s="1"/>
  <c r="J2056" i="1"/>
  <c r="U2056" i="1" s="1"/>
  <c r="V2056" i="1" s="1"/>
  <c r="J2057" i="1"/>
  <c r="U2057" i="1" s="1"/>
  <c r="V2057" i="1" s="1"/>
  <c r="J2058" i="1"/>
  <c r="U2058" i="1" s="1"/>
  <c r="V2058" i="1" s="1"/>
  <c r="J2059" i="1"/>
  <c r="U2059" i="1" s="1"/>
  <c r="V2059" i="1" s="1"/>
  <c r="J2060" i="1"/>
  <c r="U2060" i="1" s="1"/>
  <c r="V2060" i="1" s="1"/>
  <c r="J2061" i="1"/>
  <c r="U2061" i="1" s="1"/>
  <c r="V2061" i="1" s="1"/>
  <c r="J2062" i="1"/>
  <c r="U2062" i="1" s="1"/>
  <c r="V2062" i="1" s="1"/>
  <c r="J2063" i="1"/>
  <c r="U2063" i="1" s="1"/>
  <c r="V2063" i="1" s="1"/>
  <c r="J2064" i="1"/>
  <c r="U2064" i="1" s="1"/>
  <c r="V2064" i="1" s="1"/>
  <c r="J2065" i="1"/>
  <c r="U2065" i="1" s="1"/>
  <c r="V2065" i="1" s="1"/>
  <c r="J2066" i="1"/>
  <c r="U2066" i="1" s="1"/>
  <c r="V2066" i="1" s="1"/>
  <c r="J2067" i="1"/>
  <c r="U2067" i="1" s="1"/>
  <c r="V2067" i="1" s="1"/>
  <c r="J2068" i="1"/>
  <c r="U2068" i="1" s="1"/>
  <c r="V2068" i="1" s="1"/>
  <c r="J2069" i="1"/>
  <c r="U2069" i="1" s="1"/>
  <c r="V2069" i="1" s="1"/>
  <c r="J2070" i="1"/>
  <c r="U2070" i="1" s="1"/>
  <c r="V2070" i="1" s="1"/>
  <c r="J2071" i="1"/>
  <c r="U2071" i="1" s="1"/>
  <c r="V2071" i="1" s="1"/>
  <c r="J2072" i="1"/>
  <c r="U2072" i="1" s="1"/>
  <c r="V2072" i="1" s="1"/>
  <c r="J2073" i="1"/>
  <c r="U2073" i="1" s="1"/>
  <c r="V2073" i="1" s="1"/>
  <c r="J2074" i="1"/>
  <c r="U2074" i="1" s="1"/>
  <c r="V2074" i="1" s="1"/>
  <c r="J2075" i="1"/>
  <c r="U2075" i="1" s="1"/>
  <c r="V2075" i="1" s="1"/>
  <c r="J2076" i="1"/>
  <c r="U2076" i="1" s="1"/>
  <c r="V2076" i="1" s="1"/>
  <c r="J2077" i="1"/>
  <c r="U2077" i="1" s="1"/>
  <c r="V2077" i="1" s="1"/>
  <c r="J2078" i="1"/>
  <c r="U2078" i="1" s="1"/>
  <c r="V2078" i="1" s="1"/>
  <c r="J2079" i="1"/>
  <c r="U2079" i="1" s="1"/>
  <c r="V2079" i="1" s="1"/>
  <c r="J2080" i="1"/>
  <c r="U2080" i="1" s="1"/>
  <c r="V2080" i="1" s="1"/>
  <c r="J2081" i="1"/>
  <c r="U2081" i="1" s="1"/>
  <c r="V2081" i="1" s="1"/>
  <c r="J2082" i="1"/>
  <c r="U2082" i="1" s="1"/>
  <c r="V2082" i="1" s="1"/>
  <c r="J2083" i="1"/>
  <c r="U2083" i="1" s="1"/>
  <c r="V2083" i="1" s="1"/>
  <c r="J2084" i="1"/>
  <c r="U2084" i="1" s="1"/>
  <c r="V2084" i="1" s="1"/>
  <c r="J2085" i="1"/>
  <c r="U2085" i="1" s="1"/>
  <c r="V2085" i="1" s="1"/>
  <c r="J2086" i="1"/>
  <c r="U2086" i="1" s="1"/>
  <c r="V2086" i="1" s="1"/>
  <c r="J2087" i="1"/>
  <c r="U2087" i="1" s="1"/>
  <c r="J2088" i="1"/>
  <c r="U2088" i="1" s="1"/>
  <c r="V2088" i="1" s="1"/>
  <c r="J2089" i="1"/>
  <c r="U2089" i="1" s="1"/>
  <c r="V2089" i="1" s="1"/>
  <c r="J2090" i="1"/>
  <c r="U2090" i="1" s="1"/>
  <c r="V2090" i="1" s="1"/>
  <c r="J2091" i="1"/>
  <c r="U2091" i="1" s="1"/>
  <c r="V2091" i="1" s="1"/>
  <c r="J2092" i="1"/>
  <c r="U2092" i="1" s="1"/>
  <c r="V2092" i="1" s="1"/>
  <c r="J2093" i="1"/>
  <c r="U2093" i="1" s="1"/>
  <c r="V2093" i="1" s="1"/>
  <c r="J2094" i="1"/>
  <c r="U2094" i="1" s="1"/>
  <c r="V2094" i="1" s="1"/>
  <c r="J2095" i="1"/>
  <c r="U2095" i="1" s="1"/>
  <c r="V2095" i="1" s="1"/>
  <c r="J2096" i="1"/>
  <c r="U2096" i="1" s="1"/>
  <c r="V2096" i="1" s="1"/>
  <c r="J2097" i="1"/>
  <c r="U2097" i="1" s="1"/>
  <c r="V2097" i="1" s="1"/>
  <c r="J2098" i="1"/>
  <c r="U2098" i="1" s="1"/>
  <c r="V2098" i="1" s="1"/>
  <c r="J2099" i="1"/>
  <c r="U2099" i="1" s="1"/>
  <c r="V2099" i="1" s="1"/>
  <c r="J2100" i="1"/>
  <c r="U2100" i="1" s="1"/>
  <c r="V2100" i="1" s="1"/>
  <c r="J2101" i="1"/>
  <c r="U2101" i="1" s="1"/>
  <c r="V2101" i="1" s="1"/>
  <c r="J2102" i="1"/>
  <c r="U2102" i="1" s="1"/>
  <c r="V2102" i="1" s="1"/>
  <c r="J2103" i="1"/>
  <c r="U2103" i="1" s="1"/>
  <c r="V2103" i="1" s="1"/>
  <c r="J2104" i="1"/>
  <c r="U2104" i="1" s="1"/>
  <c r="V2104" i="1" s="1"/>
  <c r="J2105" i="1"/>
  <c r="U2105" i="1" s="1"/>
  <c r="V2105" i="1" s="1"/>
  <c r="J2106" i="1"/>
  <c r="U2106" i="1" s="1"/>
  <c r="V2106" i="1" s="1"/>
  <c r="J2107" i="1"/>
  <c r="U2107" i="1" s="1"/>
  <c r="V2107" i="1" s="1"/>
  <c r="J2108" i="1"/>
  <c r="U2108" i="1" s="1"/>
  <c r="V2108" i="1" s="1"/>
  <c r="J2109" i="1"/>
  <c r="U2109" i="1" s="1"/>
  <c r="V2109" i="1" s="1"/>
  <c r="J2110" i="1"/>
  <c r="U2110" i="1" s="1"/>
  <c r="V2110" i="1" s="1"/>
  <c r="J2111" i="1"/>
  <c r="U2111" i="1" s="1"/>
  <c r="V2111" i="1" s="1"/>
  <c r="J2112" i="1"/>
  <c r="U2112" i="1" s="1"/>
  <c r="V2112" i="1" s="1"/>
  <c r="J2113" i="1"/>
  <c r="U2113" i="1" s="1"/>
  <c r="V2113" i="1" s="1"/>
  <c r="J2114" i="1"/>
  <c r="U2114" i="1" s="1"/>
  <c r="V2114" i="1" s="1"/>
  <c r="J2115" i="1"/>
  <c r="U2115" i="1" s="1"/>
  <c r="V2115" i="1" s="1"/>
  <c r="J2116" i="1"/>
  <c r="U2116" i="1" s="1"/>
  <c r="V2116" i="1" s="1"/>
  <c r="J2117" i="1"/>
  <c r="U2117" i="1" s="1"/>
  <c r="V2117" i="1" s="1"/>
  <c r="J2118" i="1"/>
  <c r="U2118" i="1" s="1"/>
  <c r="V2118" i="1" s="1"/>
  <c r="J2119" i="1"/>
  <c r="U2119" i="1" s="1"/>
  <c r="V2119" i="1" s="1"/>
  <c r="J2120" i="1"/>
  <c r="U2120" i="1" s="1"/>
  <c r="V2120" i="1" s="1"/>
  <c r="J2121" i="1"/>
  <c r="U2121" i="1" s="1"/>
  <c r="V2121" i="1" s="1"/>
  <c r="J2122" i="1"/>
  <c r="U2122" i="1" s="1"/>
  <c r="V2122" i="1" s="1"/>
  <c r="J2123" i="1"/>
  <c r="U2123" i="1" s="1"/>
  <c r="V2123" i="1" s="1"/>
  <c r="J2124" i="1"/>
  <c r="U2124" i="1" s="1"/>
  <c r="V2124" i="1" s="1"/>
  <c r="J2125" i="1"/>
  <c r="U2125" i="1" s="1"/>
  <c r="V2125" i="1" s="1"/>
  <c r="J2126" i="1"/>
  <c r="U2126" i="1" s="1"/>
  <c r="V2126" i="1" s="1"/>
  <c r="J2127" i="1"/>
  <c r="U2127" i="1" s="1"/>
  <c r="V2127" i="1" s="1"/>
  <c r="J2128" i="1"/>
  <c r="U2128" i="1" s="1"/>
  <c r="V2128" i="1" s="1"/>
  <c r="J2129" i="1"/>
  <c r="U2129" i="1" s="1"/>
  <c r="J2130" i="1"/>
  <c r="U2130" i="1" s="1"/>
  <c r="V2130" i="1" s="1"/>
  <c r="J2131" i="1"/>
  <c r="U2131" i="1" s="1"/>
  <c r="V2131" i="1" s="1"/>
  <c r="J2132" i="1"/>
  <c r="U2132" i="1" s="1"/>
  <c r="V2132" i="1" s="1"/>
  <c r="J2133" i="1"/>
  <c r="U2133" i="1" s="1"/>
  <c r="V2133" i="1" s="1"/>
  <c r="J2134" i="1"/>
  <c r="U2134" i="1" s="1"/>
  <c r="V2134" i="1" s="1"/>
  <c r="J2135" i="1"/>
  <c r="U2135" i="1" s="1"/>
  <c r="V2135" i="1" s="1"/>
  <c r="J2136" i="1"/>
  <c r="U2136" i="1" s="1"/>
  <c r="V2136" i="1" s="1"/>
  <c r="J2137" i="1"/>
  <c r="U2137" i="1" s="1"/>
  <c r="V2137" i="1" s="1"/>
  <c r="J2138" i="1"/>
  <c r="U2138" i="1" s="1"/>
  <c r="V2138" i="1" s="1"/>
  <c r="J2139" i="1"/>
  <c r="U2139" i="1" s="1"/>
  <c r="V2139" i="1" s="1"/>
  <c r="J2140" i="1"/>
  <c r="U2140" i="1" s="1"/>
  <c r="V2140" i="1" s="1"/>
  <c r="J2141" i="1"/>
  <c r="U2141" i="1" s="1"/>
  <c r="V2141" i="1" s="1"/>
  <c r="J2142" i="1"/>
  <c r="U2142" i="1" s="1"/>
  <c r="V2142" i="1" s="1"/>
  <c r="J2143" i="1"/>
  <c r="U2143" i="1" s="1"/>
  <c r="V2143" i="1" s="1"/>
  <c r="J2144" i="1"/>
  <c r="U2144" i="1" s="1"/>
  <c r="V2144" i="1" s="1"/>
  <c r="J2145" i="1"/>
  <c r="U2145" i="1" s="1"/>
  <c r="V2145" i="1" s="1"/>
  <c r="J2146" i="1"/>
  <c r="U2146" i="1" s="1"/>
  <c r="V2146" i="1" s="1"/>
  <c r="J2147" i="1"/>
  <c r="U2147" i="1" s="1"/>
  <c r="V2147" i="1" s="1"/>
  <c r="J2148" i="1"/>
  <c r="U2148" i="1" s="1"/>
  <c r="V2148" i="1" s="1"/>
  <c r="J2149" i="1"/>
  <c r="U2149" i="1" s="1"/>
  <c r="V2149" i="1" s="1"/>
  <c r="J2150" i="1"/>
  <c r="U2150" i="1" s="1"/>
  <c r="V2150" i="1" s="1"/>
  <c r="J2151" i="1"/>
  <c r="U2151" i="1" s="1"/>
  <c r="V2151" i="1" s="1"/>
  <c r="J2152" i="1"/>
  <c r="U2152" i="1" s="1"/>
  <c r="V2152" i="1" s="1"/>
  <c r="J2153" i="1"/>
  <c r="U2153" i="1" s="1"/>
  <c r="V2153" i="1" s="1"/>
  <c r="J2154" i="1"/>
  <c r="U2154" i="1" s="1"/>
  <c r="V2154" i="1" s="1"/>
  <c r="J2155" i="1"/>
  <c r="U2155" i="1" s="1"/>
  <c r="V2155" i="1" s="1"/>
  <c r="J2156" i="1"/>
  <c r="U2156" i="1" s="1"/>
  <c r="V2156" i="1" s="1"/>
  <c r="J2157" i="1"/>
  <c r="U2157" i="1" s="1"/>
  <c r="V2157" i="1" s="1"/>
  <c r="J2158" i="1"/>
  <c r="U2158" i="1" s="1"/>
  <c r="V2158" i="1" s="1"/>
  <c r="J2159" i="1"/>
  <c r="U2159" i="1" s="1"/>
  <c r="V2159" i="1" s="1"/>
  <c r="J2160" i="1"/>
  <c r="U2160" i="1" s="1"/>
  <c r="V2160" i="1" s="1"/>
  <c r="J2161" i="1"/>
  <c r="U2161" i="1" s="1"/>
  <c r="V2161" i="1" s="1"/>
  <c r="J2162" i="1"/>
  <c r="U2162" i="1" s="1"/>
  <c r="V2162" i="1" s="1"/>
  <c r="J2163" i="1"/>
  <c r="U2163" i="1" s="1"/>
  <c r="V2163" i="1" s="1"/>
  <c r="J2164" i="1"/>
  <c r="U2164" i="1" s="1"/>
  <c r="V2164" i="1" s="1"/>
  <c r="J2165" i="1"/>
  <c r="U2165" i="1" s="1"/>
  <c r="V2165" i="1" s="1"/>
  <c r="J2166" i="1"/>
  <c r="U2166" i="1" s="1"/>
  <c r="V2166" i="1" s="1"/>
  <c r="J2167" i="1"/>
  <c r="U2167" i="1" s="1"/>
  <c r="V2167" i="1" s="1"/>
  <c r="J2168" i="1"/>
  <c r="U2168" i="1" s="1"/>
  <c r="V2168" i="1" s="1"/>
  <c r="J2169" i="1"/>
  <c r="U2169" i="1" s="1"/>
  <c r="V2169" i="1" s="1"/>
  <c r="J2170" i="1"/>
  <c r="U2170" i="1" s="1"/>
  <c r="V2170" i="1" s="1"/>
  <c r="J2171" i="1"/>
  <c r="U2171" i="1" s="1"/>
  <c r="V2171" i="1" s="1"/>
  <c r="J2172" i="1"/>
  <c r="U2172" i="1" s="1"/>
  <c r="J2173" i="1"/>
  <c r="U2173" i="1" s="1"/>
  <c r="V2173" i="1" s="1"/>
  <c r="J2174" i="1"/>
  <c r="U2174" i="1" s="1"/>
  <c r="V2174" i="1" s="1"/>
  <c r="J2175" i="1"/>
  <c r="U2175" i="1" s="1"/>
  <c r="V2175" i="1" s="1"/>
  <c r="J2176" i="1"/>
  <c r="U2176" i="1" s="1"/>
  <c r="V2176" i="1" s="1"/>
  <c r="J2177" i="1"/>
  <c r="U2177" i="1" s="1"/>
  <c r="V2177" i="1" s="1"/>
  <c r="J2178" i="1"/>
  <c r="U2178" i="1" s="1"/>
  <c r="V2178" i="1" s="1"/>
  <c r="J2179" i="1"/>
  <c r="U2179" i="1" s="1"/>
  <c r="V2179" i="1" s="1"/>
  <c r="J2180" i="1"/>
  <c r="U2180" i="1" s="1"/>
  <c r="V2180" i="1" s="1"/>
  <c r="J2181" i="1"/>
  <c r="U2181" i="1" s="1"/>
  <c r="V2181" i="1" s="1"/>
  <c r="J2182" i="1"/>
  <c r="U2182" i="1" s="1"/>
  <c r="V2182" i="1" s="1"/>
  <c r="J2183" i="1"/>
  <c r="U2183" i="1" s="1"/>
  <c r="V2183" i="1" s="1"/>
  <c r="J2184" i="1"/>
  <c r="U2184" i="1" s="1"/>
  <c r="V2184" i="1" s="1"/>
  <c r="J2185" i="1"/>
  <c r="U2185" i="1" s="1"/>
  <c r="V2185" i="1" s="1"/>
  <c r="J2186" i="1"/>
  <c r="U2186" i="1" s="1"/>
  <c r="V2186" i="1" s="1"/>
  <c r="J2187" i="1"/>
  <c r="U2187" i="1" s="1"/>
  <c r="V2187" i="1" s="1"/>
  <c r="J2188" i="1"/>
  <c r="U2188" i="1" s="1"/>
  <c r="V2188" i="1" s="1"/>
  <c r="J2189" i="1"/>
  <c r="U2189" i="1" s="1"/>
  <c r="V2189" i="1" s="1"/>
  <c r="J2190" i="1"/>
  <c r="U2190" i="1" s="1"/>
  <c r="V2190" i="1" s="1"/>
  <c r="J2191" i="1"/>
  <c r="U2191" i="1" s="1"/>
  <c r="V2191" i="1" s="1"/>
  <c r="J2192" i="1"/>
  <c r="U2192" i="1" s="1"/>
  <c r="V2192" i="1" s="1"/>
  <c r="J2193" i="1"/>
  <c r="U2193" i="1" s="1"/>
  <c r="V2193" i="1" s="1"/>
  <c r="J2194" i="1"/>
  <c r="U2194" i="1" s="1"/>
  <c r="V2194" i="1" s="1"/>
  <c r="J2195" i="1"/>
  <c r="U2195" i="1" s="1"/>
  <c r="V2195" i="1" s="1"/>
  <c r="J2196" i="1"/>
  <c r="U2196" i="1" s="1"/>
  <c r="V2196" i="1" s="1"/>
  <c r="J2197" i="1"/>
  <c r="U2197" i="1" s="1"/>
  <c r="V2197" i="1" s="1"/>
  <c r="J2198" i="1"/>
  <c r="U2198" i="1" s="1"/>
  <c r="V2198" i="1" s="1"/>
  <c r="J2199" i="1"/>
  <c r="U2199" i="1" s="1"/>
  <c r="V2199" i="1" s="1"/>
  <c r="J2200" i="1"/>
  <c r="U2200" i="1" s="1"/>
  <c r="V2200" i="1" s="1"/>
  <c r="J2201" i="1"/>
  <c r="U2201" i="1" s="1"/>
  <c r="V2201" i="1" s="1"/>
  <c r="J2202" i="1"/>
  <c r="U2202" i="1" s="1"/>
  <c r="V2202" i="1" s="1"/>
  <c r="J2203" i="1"/>
  <c r="U2203" i="1" s="1"/>
  <c r="V2203" i="1" s="1"/>
  <c r="J2204" i="1"/>
  <c r="U2204" i="1" s="1"/>
  <c r="V2204" i="1" s="1"/>
  <c r="J2205" i="1"/>
  <c r="U2205" i="1" s="1"/>
  <c r="V2205" i="1" s="1"/>
  <c r="J2206" i="1"/>
  <c r="U2206" i="1" s="1"/>
  <c r="V2206" i="1" s="1"/>
  <c r="J2207" i="1"/>
  <c r="U2207" i="1" s="1"/>
  <c r="V2207" i="1" s="1"/>
  <c r="J2208" i="1"/>
  <c r="U2208" i="1" s="1"/>
  <c r="V2208" i="1" s="1"/>
  <c r="J2209" i="1"/>
  <c r="U2209" i="1" s="1"/>
  <c r="V2209" i="1" s="1"/>
  <c r="J2210" i="1"/>
  <c r="U2210" i="1" s="1"/>
  <c r="V2210" i="1" s="1"/>
  <c r="J2211" i="1"/>
  <c r="U2211" i="1" s="1"/>
  <c r="V2211" i="1" s="1"/>
  <c r="J2212" i="1"/>
  <c r="U2212" i="1" s="1"/>
  <c r="V2212" i="1" s="1"/>
  <c r="J2213" i="1"/>
  <c r="U2213" i="1" s="1"/>
  <c r="V2213" i="1" s="1"/>
  <c r="J2214" i="1"/>
  <c r="U2214" i="1" s="1"/>
  <c r="V2214" i="1" s="1"/>
  <c r="J2215" i="1"/>
  <c r="U2215" i="1" s="1"/>
  <c r="J2216" i="1"/>
  <c r="U2216" i="1" s="1"/>
  <c r="V2216" i="1" s="1"/>
  <c r="J2217" i="1"/>
  <c r="U2217" i="1" s="1"/>
  <c r="V2217" i="1" s="1"/>
  <c r="J2218" i="1"/>
  <c r="U2218" i="1" s="1"/>
  <c r="V2218" i="1" s="1"/>
  <c r="J2219" i="1"/>
  <c r="U2219" i="1" s="1"/>
  <c r="V2219" i="1" s="1"/>
  <c r="J2220" i="1"/>
  <c r="U2220" i="1" s="1"/>
  <c r="V2220" i="1" s="1"/>
  <c r="J2221" i="1"/>
  <c r="U2221" i="1" s="1"/>
  <c r="V2221" i="1" s="1"/>
  <c r="J2222" i="1"/>
  <c r="U2222" i="1" s="1"/>
  <c r="V2222" i="1" s="1"/>
  <c r="J2223" i="1"/>
  <c r="U2223" i="1" s="1"/>
  <c r="V2223" i="1" s="1"/>
  <c r="J2224" i="1"/>
  <c r="U2224" i="1" s="1"/>
  <c r="V2224" i="1" s="1"/>
  <c r="J2225" i="1"/>
  <c r="U2225" i="1" s="1"/>
  <c r="V2225" i="1" s="1"/>
  <c r="J2226" i="1"/>
  <c r="U2226" i="1" s="1"/>
  <c r="V2226" i="1" s="1"/>
  <c r="J2227" i="1"/>
  <c r="U2227" i="1" s="1"/>
  <c r="V2227" i="1" s="1"/>
  <c r="J2228" i="1"/>
  <c r="U2228" i="1" s="1"/>
  <c r="V2228" i="1" s="1"/>
  <c r="J2229" i="1"/>
  <c r="U2229" i="1" s="1"/>
  <c r="V2229" i="1" s="1"/>
  <c r="J2230" i="1"/>
  <c r="U2230" i="1" s="1"/>
  <c r="V2230" i="1" s="1"/>
  <c r="J2231" i="1"/>
  <c r="U2231" i="1" s="1"/>
  <c r="V2231" i="1" s="1"/>
  <c r="J2232" i="1"/>
  <c r="U2232" i="1" s="1"/>
  <c r="V2232" i="1" s="1"/>
  <c r="J2233" i="1"/>
  <c r="U2233" i="1" s="1"/>
  <c r="V2233" i="1" s="1"/>
  <c r="J2234" i="1"/>
  <c r="U2234" i="1" s="1"/>
  <c r="V2234" i="1" s="1"/>
  <c r="J2235" i="1"/>
  <c r="U2235" i="1" s="1"/>
  <c r="V2235" i="1" s="1"/>
  <c r="J2236" i="1"/>
  <c r="U2236" i="1" s="1"/>
  <c r="V2236" i="1" s="1"/>
  <c r="J2237" i="1"/>
  <c r="U2237" i="1" s="1"/>
  <c r="V2237" i="1" s="1"/>
  <c r="J2238" i="1"/>
  <c r="U2238" i="1" s="1"/>
  <c r="V2238" i="1" s="1"/>
  <c r="J2239" i="1"/>
  <c r="U2239" i="1" s="1"/>
  <c r="V2239" i="1" s="1"/>
  <c r="J2240" i="1"/>
  <c r="U2240" i="1" s="1"/>
  <c r="V2240" i="1" s="1"/>
  <c r="J2241" i="1"/>
  <c r="U2241" i="1" s="1"/>
  <c r="V2241" i="1" s="1"/>
  <c r="J2242" i="1"/>
  <c r="U2242" i="1" s="1"/>
  <c r="V2242" i="1" s="1"/>
  <c r="J2243" i="1"/>
  <c r="U2243" i="1" s="1"/>
  <c r="V2243" i="1" s="1"/>
  <c r="J2244" i="1"/>
  <c r="U2244" i="1" s="1"/>
  <c r="V2244" i="1" s="1"/>
  <c r="J2245" i="1"/>
  <c r="U2245" i="1" s="1"/>
  <c r="V2245" i="1" s="1"/>
  <c r="J2246" i="1"/>
  <c r="U2246" i="1" s="1"/>
  <c r="V2246" i="1" s="1"/>
  <c r="J2247" i="1"/>
  <c r="U2247" i="1" s="1"/>
  <c r="V2247" i="1" s="1"/>
  <c r="J2248" i="1"/>
  <c r="U2248" i="1" s="1"/>
  <c r="V2248" i="1" s="1"/>
  <c r="J2249" i="1"/>
  <c r="U2249" i="1" s="1"/>
  <c r="V2249" i="1" s="1"/>
  <c r="J2250" i="1"/>
  <c r="U2250" i="1" s="1"/>
  <c r="V2250" i="1" s="1"/>
  <c r="J2251" i="1"/>
  <c r="U2251" i="1" s="1"/>
  <c r="V2251" i="1" s="1"/>
  <c r="J2252" i="1"/>
  <c r="U2252" i="1" s="1"/>
  <c r="V2252" i="1" s="1"/>
  <c r="J2253" i="1"/>
  <c r="U2253" i="1" s="1"/>
  <c r="V2253" i="1" s="1"/>
  <c r="J2254" i="1"/>
  <c r="U2254" i="1" s="1"/>
  <c r="V2254" i="1" s="1"/>
  <c r="J2255" i="1"/>
  <c r="U2255" i="1" s="1"/>
  <c r="V2255" i="1" s="1"/>
  <c r="J2256" i="1"/>
  <c r="U2256" i="1" s="1"/>
  <c r="V2256" i="1" s="1"/>
  <c r="J2257" i="1"/>
  <c r="U2257" i="1" s="1"/>
  <c r="J2258" i="1"/>
  <c r="U2258" i="1" s="1"/>
  <c r="V2258" i="1" s="1"/>
  <c r="J2259" i="1"/>
  <c r="U2259" i="1" s="1"/>
  <c r="V2259" i="1" s="1"/>
  <c r="J2260" i="1"/>
  <c r="U2260" i="1" s="1"/>
  <c r="V2260" i="1" s="1"/>
  <c r="J2261" i="1"/>
  <c r="U2261" i="1" s="1"/>
  <c r="V2261" i="1" s="1"/>
  <c r="J2262" i="1"/>
  <c r="U2262" i="1" s="1"/>
  <c r="V2262" i="1" s="1"/>
  <c r="J2263" i="1"/>
  <c r="U2263" i="1" s="1"/>
  <c r="V2263" i="1" s="1"/>
  <c r="J2264" i="1"/>
  <c r="U2264" i="1" s="1"/>
  <c r="V2264" i="1" s="1"/>
  <c r="J2265" i="1"/>
  <c r="U2265" i="1" s="1"/>
  <c r="V2265" i="1" s="1"/>
  <c r="J2266" i="1"/>
  <c r="U2266" i="1" s="1"/>
  <c r="V2266" i="1" s="1"/>
  <c r="J2267" i="1"/>
  <c r="U2267" i="1" s="1"/>
  <c r="V2267" i="1" s="1"/>
  <c r="J2268" i="1"/>
  <c r="U2268" i="1" s="1"/>
  <c r="V2268" i="1" s="1"/>
  <c r="J2269" i="1"/>
  <c r="U2269" i="1" s="1"/>
  <c r="V2269" i="1" s="1"/>
  <c r="J2270" i="1"/>
  <c r="U2270" i="1" s="1"/>
  <c r="V2270" i="1" s="1"/>
  <c r="J2271" i="1"/>
  <c r="U2271" i="1" s="1"/>
  <c r="V2271" i="1" s="1"/>
  <c r="J2272" i="1"/>
  <c r="U2272" i="1" s="1"/>
  <c r="V2272" i="1" s="1"/>
  <c r="J2273" i="1"/>
  <c r="U2273" i="1" s="1"/>
  <c r="V2273" i="1" s="1"/>
  <c r="J2274" i="1"/>
  <c r="U2274" i="1" s="1"/>
  <c r="V2274" i="1" s="1"/>
  <c r="J2275" i="1"/>
  <c r="U2275" i="1" s="1"/>
  <c r="V2275" i="1" s="1"/>
  <c r="J2276" i="1"/>
  <c r="U2276" i="1" s="1"/>
  <c r="V2276" i="1" s="1"/>
  <c r="J2277" i="1"/>
  <c r="U2277" i="1" s="1"/>
  <c r="V2277" i="1" s="1"/>
  <c r="J2278" i="1"/>
  <c r="U2278" i="1" s="1"/>
  <c r="V2278" i="1" s="1"/>
  <c r="J2279" i="1"/>
  <c r="U2279" i="1" s="1"/>
  <c r="V2279" i="1" s="1"/>
  <c r="J2280" i="1"/>
  <c r="U2280" i="1" s="1"/>
  <c r="V2280" i="1" s="1"/>
  <c r="J2281" i="1"/>
  <c r="U2281" i="1" s="1"/>
  <c r="V2281" i="1" s="1"/>
  <c r="J2282" i="1"/>
  <c r="U2282" i="1" s="1"/>
  <c r="V2282" i="1" s="1"/>
  <c r="J2283" i="1"/>
  <c r="U2283" i="1" s="1"/>
  <c r="V2283" i="1" s="1"/>
  <c r="J2284" i="1"/>
  <c r="U2284" i="1" s="1"/>
  <c r="V2284" i="1" s="1"/>
  <c r="J2285" i="1"/>
  <c r="U2285" i="1" s="1"/>
  <c r="V2285" i="1" s="1"/>
  <c r="J2286" i="1"/>
  <c r="U2286" i="1" s="1"/>
  <c r="V2286" i="1" s="1"/>
  <c r="J2287" i="1"/>
  <c r="U2287" i="1" s="1"/>
  <c r="V2287" i="1" s="1"/>
  <c r="J2288" i="1"/>
  <c r="U2288" i="1" s="1"/>
  <c r="V2288" i="1" s="1"/>
  <c r="J2289" i="1"/>
  <c r="U2289" i="1" s="1"/>
  <c r="V2289" i="1" s="1"/>
  <c r="J2290" i="1"/>
  <c r="U2290" i="1" s="1"/>
  <c r="V2290" i="1" s="1"/>
  <c r="J2291" i="1"/>
  <c r="U2291" i="1" s="1"/>
  <c r="V2291" i="1" s="1"/>
  <c r="J2292" i="1"/>
  <c r="U2292" i="1" s="1"/>
  <c r="V2292" i="1" s="1"/>
  <c r="J2293" i="1"/>
  <c r="U2293" i="1" s="1"/>
  <c r="V2293" i="1" s="1"/>
  <c r="J2294" i="1"/>
  <c r="U2294" i="1" s="1"/>
  <c r="V2294" i="1" s="1"/>
  <c r="J2295" i="1"/>
  <c r="U2295" i="1" s="1"/>
  <c r="V2295" i="1" s="1"/>
  <c r="J2296" i="1"/>
  <c r="U2296" i="1" s="1"/>
  <c r="V2296" i="1" s="1"/>
  <c r="J2297" i="1"/>
  <c r="U2297" i="1" s="1"/>
  <c r="V2297" i="1" s="1"/>
  <c r="J2298" i="1"/>
  <c r="U2298" i="1" s="1"/>
  <c r="V2298" i="1" s="1"/>
  <c r="J2299" i="1"/>
  <c r="U2299" i="1" s="1"/>
  <c r="V2299" i="1" s="1"/>
  <c r="J2300" i="1"/>
  <c r="U2300" i="1" s="1"/>
  <c r="J2301" i="1"/>
  <c r="U2301" i="1" s="1"/>
  <c r="V2301" i="1" s="1"/>
  <c r="J2302" i="1"/>
  <c r="U2302" i="1" s="1"/>
  <c r="V2302" i="1" s="1"/>
  <c r="J2303" i="1"/>
  <c r="U2303" i="1" s="1"/>
  <c r="V2303" i="1" s="1"/>
  <c r="J2304" i="1"/>
  <c r="U2304" i="1" s="1"/>
  <c r="V2304" i="1" s="1"/>
  <c r="J2305" i="1"/>
  <c r="U2305" i="1" s="1"/>
  <c r="V2305" i="1" s="1"/>
  <c r="J2306" i="1"/>
  <c r="U2306" i="1" s="1"/>
  <c r="V2306" i="1" s="1"/>
  <c r="J2307" i="1"/>
  <c r="U2307" i="1" s="1"/>
  <c r="V2307" i="1" s="1"/>
  <c r="J2308" i="1"/>
  <c r="U2308" i="1" s="1"/>
  <c r="V2308" i="1" s="1"/>
  <c r="J2309" i="1"/>
  <c r="U2309" i="1" s="1"/>
  <c r="V2309" i="1" s="1"/>
  <c r="J2310" i="1"/>
  <c r="U2310" i="1" s="1"/>
  <c r="V2310" i="1" s="1"/>
  <c r="J2311" i="1"/>
  <c r="U2311" i="1" s="1"/>
  <c r="V2311" i="1" s="1"/>
  <c r="J2312" i="1"/>
  <c r="U2312" i="1" s="1"/>
  <c r="V2312" i="1" s="1"/>
  <c r="J2313" i="1"/>
  <c r="U2313" i="1" s="1"/>
  <c r="V2313" i="1" s="1"/>
  <c r="J2314" i="1"/>
  <c r="U2314" i="1" s="1"/>
  <c r="V2314" i="1" s="1"/>
  <c r="J2315" i="1"/>
  <c r="U2315" i="1" s="1"/>
  <c r="V2315" i="1" s="1"/>
  <c r="J2316" i="1"/>
  <c r="U2316" i="1" s="1"/>
  <c r="V2316" i="1" s="1"/>
  <c r="J2317" i="1"/>
  <c r="U2317" i="1" s="1"/>
  <c r="V2317" i="1" s="1"/>
  <c r="J2318" i="1"/>
  <c r="U2318" i="1" s="1"/>
  <c r="V2318" i="1" s="1"/>
  <c r="J2319" i="1"/>
  <c r="U2319" i="1" s="1"/>
  <c r="V2319" i="1" s="1"/>
  <c r="J2320" i="1"/>
  <c r="U2320" i="1" s="1"/>
  <c r="V2320" i="1" s="1"/>
  <c r="J2321" i="1"/>
  <c r="U2321" i="1" s="1"/>
  <c r="V2321" i="1" s="1"/>
  <c r="J2322" i="1"/>
  <c r="U2322" i="1" s="1"/>
  <c r="V2322" i="1" s="1"/>
  <c r="J2323" i="1"/>
  <c r="U2323" i="1" s="1"/>
  <c r="V2323" i="1" s="1"/>
  <c r="J2324" i="1"/>
  <c r="J2325" i="1"/>
  <c r="U2325" i="1" s="1"/>
  <c r="V2325" i="1" s="1"/>
  <c r="J2326" i="1"/>
  <c r="U2326" i="1" s="1"/>
  <c r="V2326" i="1" s="1"/>
  <c r="J2327" i="1"/>
  <c r="U2327" i="1" s="1"/>
  <c r="V2327" i="1" s="1"/>
  <c r="J2328" i="1"/>
  <c r="U2328" i="1" s="1"/>
  <c r="V2328" i="1" s="1"/>
  <c r="J2329" i="1"/>
  <c r="U2329" i="1" s="1"/>
  <c r="V2329" i="1" s="1"/>
  <c r="J2330" i="1"/>
  <c r="U2330" i="1" s="1"/>
  <c r="V2330" i="1" s="1"/>
  <c r="J2331" i="1"/>
  <c r="U2331" i="1" s="1"/>
  <c r="V2331" i="1" s="1"/>
  <c r="J2332" i="1"/>
  <c r="U2332" i="1" s="1"/>
  <c r="V2332" i="1" s="1"/>
  <c r="J2333" i="1"/>
  <c r="U2333" i="1" s="1"/>
  <c r="V2333" i="1" s="1"/>
  <c r="J2334" i="1"/>
  <c r="U2334" i="1" s="1"/>
  <c r="V2334" i="1" s="1"/>
  <c r="J2335" i="1"/>
  <c r="U2335" i="1" s="1"/>
  <c r="V2335" i="1" s="1"/>
  <c r="J2336" i="1"/>
  <c r="U2336" i="1" s="1"/>
  <c r="V2336" i="1" s="1"/>
  <c r="J2337" i="1"/>
  <c r="U2337" i="1" s="1"/>
  <c r="V2337" i="1" s="1"/>
  <c r="J2338" i="1"/>
  <c r="U2338" i="1" s="1"/>
  <c r="V2338" i="1" s="1"/>
  <c r="J2339" i="1"/>
  <c r="U2339" i="1" s="1"/>
  <c r="V2339" i="1" s="1"/>
  <c r="J2340" i="1"/>
  <c r="U2340" i="1" s="1"/>
  <c r="V2340" i="1" s="1"/>
  <c r="J2341" i="1"/>
  <c r="U2341" i="1" s="1"/>
  <c r="V2341" i="1" s="1"/>
  <c r="J2342" i="1"/>
  <c r="U2342" i="1" s="1"/>
  <c r="V2342" i="1" s="1"/>
  <c r="J2343" i="1"/>
  <c r="U2343" i="1" s="1"/>
  <c r="J2344" i="1"/>
  <c r="U2344" i="1" s="1"/>
  <c r="V2344" i="1" s="1"/>
  <c r="J2345" i="1"/>
  <c r="U2345" i="1" s="1"/>
  <c r="V2345" i="1" s="1"/>
  <c r="J2346" i="1"/>
  <c r="U2346" i="1" s="1"/>
  <c r="V2346" i="1" s="1"/>
  <c r="J2347" i="1"/>
  <c r="U2347" i="1" s="1"/>
  <c r="V2347" i="1" s="1"/>
  <c r="J2348" i="1"/>
  <c r="U2348" i="1" s="1"/>
  <c r="V2348" i="1" s="1"/>
  <c r="J2349" i="1"/>
  <c r="U2349" i="1" s="1"/>
  <c r="V2349" i="1" s="1"/>
  <c r="J2350" i="1"/>
  <c r="U2350" i="1" s="1"/>
  <c r="V2350" i="1" s="1"/>
  <c r="J2351" i="1"/>
  <c r="U2351" i="1" s="1"/>
  <c r="V2351" i="1" s="1"/>
  <c r="J2352" i="1"/>
  <c r="U2352" i="1" s="1"/>
  <c r="V2352" i="1" s="1"/>
  <c r="J2353" i="1"/>
  <c r="U2353" i="1" s="1"/>
  <c r="V2353" i="1" s="1"/>
  <c r="J2354" i="1"/>
  <c r="U2354" i="1" s="1"/>
  <c r="V2354" i="1" s="1"/>
  <c r="J2355" i="1"/>
  <c r="U2355" i="1" s="1"/>
  <c r="V2355" i="1" s="1"/>
  <c r="J2356" i="1"/>
  <c r="U2356" i="1" s="1"/>
  <c r="V2356" i="1" s="1"/>
  <c r="J2357" i="1"/>
  <c r="U2357" i="1" s="1"/>
  <c r="V2357" i="1" s="1"/>
  <c r="J2358" i="1"/>
  <c r="U2358" i="1" s="1"/>
  <c r="V2358" i="1" s="1"/>
  <c r="J2359" i="1"/>
  <c r="U2359" i="1" s="1"/>
  <c r="V2359" i="1" s="1"/>
  <c r="J2360" i="1"/>
  <c r="U2360" i="1" s="1"/>
  <c r="V2360" i="1" s="1"/>
  <c r="J2361" i="1"/>
  <c r="U2361" i="1" s="1"/>
  <c r="V2361" i="1" s="1"/>
  <c r="J2362" i="1"/>
  <c r="U2362" i="1" s="1"/>
  <c r="V2362" i="1" s="1"/>
  <c r="J2363" i="1"/>
  <c r="U2363" i="1" s="1"/>
  <c r="V2363" i="1" s="1"/>
  <c r="J2364" i="1"/>
  <c r="U2364" i="1" s="1"/>
  <c r="V2364" i="1" s="1"/>
  <c r="J2365" i="1"/>
  <c r="U2365" i="1" s="1"/>
  <c r="V2365" i="1" s="1"/>
  <c r="J2366" i="1"/>
  <c r="U2366" i="1" s="1"/>
  <c r="V2366" i="1" s="1"/>
  <c r="J2367" i="1"/>
  <c r="U2367" i="1" s="1"/>
  <c r="V2367" i="1" s="1"/>
  <c r="J2368" i="1"/>
  <c r="U2368" i="1" s="1"/>
  <c r="V2368" i="1" s="1"/>
  <c r="J2369" i="1"/>
  <c r="U2369" i="1" s="1"/>
  <c r="V2369" i="1" s="1"/>
  <c r="J2370" i="1"/>
  <c r="U2370" i="1" s="1"/>
  <c r="V2370" i="1" s="1"/>
  <c r="J2371" i="1"/>
  <c r="U2371" i="1" s="1"/>
  <c r="V2371" i="1" s="1"/>
  <c r="J2372" i="1"/>
  <c r="U2372" i="1" s="1"/>
  <c r="V2372" i="1" s="1"/>
  <c r="J2373" i="1"/>
  <c r="U2373" i="1" s="1"/>
  <c r="V2373" i="1" s="1"/>
  <c r="J2374" i="1"/>
  <c r="U2374" i="1" s="1"/>
  <c r="V2374" i="1" s="1"/>
  <c r="J2375" i="1"/>
  <c r="U2375" i="1" s="1"/>
  <c r="V2375" i="1" s="1"/>
  <c r="J2376" i="1"/>
  <c r="U2376" i="1" s="1"/>
  <c r="V2376" i="1" s="1"/>
  <c r="J2377" i="1"/>
  <c r="U2377" i="1" s="1"/>
  <c r="V2377" i="1" s="1"/>
  <c r="J2378" i="1"/>
  <c r="U2378" i="1" s="1"/>
  <c r="V2378" i="1" s="1"/>
  <c r="J2379" i="1"/>
  <c r="U2379" i="1" s="1"/>
  <c r="V2379" i="1" s="1"/>
  <c r="J2380" i="1"/>
  <c r="U2380" i="1" s="1"/>
  <c r="V2380" i="1" s="1"/>
  <c r="J2381" i="1"/>
  <c r="U2381" i="1" s="1"/>
  <c r="V2381" i="1" s="1"/>
  <c r="J2382" i="1"/>
  <c r="U2382" i="1" s="1"/>
  <c r="V2382" i="1" s="1"/>
  <c r="J2383" i="1"/>
  <c r="U2383" i="1" s="1"/>
  <c r="V2383" i="1" s="1"/>
  <c r="J2384" i="1"/>
  <c r="U2384" i="1" s="1"/>
  <c r="V2384" i="1" s="1"/>
  <c r="J2385" i="1"/>
  <c r="U2385" i="1" s="1"/>
  <c r="J2386" i="1"/>
  <c r="U2386" i="1" s="1"/>
  <c r="V2386" i="1" s="1"/>
  <c r="J2387" i="1"/>
  <c r="U2387" i="1" s="1"/>
  <c r="V2387" i="1" s="1"/>
  <c r="J2388" i="1"/>
  <c r="U2388" i="1" s="1"/>
  <c r="V2388" i="1" s="1"/>
  <c r="J2389" i="1"/>
  <c r="U2389" i="1" s="1"/>
  <c r="V2389" i="1" s="1"/>
  <c r="J2390" i="1"/>
  <c r="U2390" i="1" s="1"/>
  <c r="V2390" i="1" s="1"/>
  <c r="J2391" i="1"/>
  <c r="U2391" i="1" s="1"/>
  <c r="V2391" i="1" s="1"/>
  <c r="J2392" i="1"/>
  <c r="U2392" i="1" s="1"/>
  <c r="V2392" i="1" s="1"/>
  <c r="J2393" i="1"/>
  <c r="U2393" i="1" s="1"/>
  <c r="V2393" i="1" s="1"/>
  <c r="J2394" i="1"/>
  <c r="U2394" i="1" s="1"/>
  <c r="V2394" i="1" s="1"/>
  <c r="J2395" i="1"/>
  <c r="U2395" i="1" s="1"/>
  <c r="V2395" i="1" s="1"/>
  <c r="J2396" i="1"/>
  <c r="U2396" i="1" s="1"/>
  <c r="V2396" i="1" s="1"/>
  <c r="J2397" i="1"/>
  <c r="U2397" i="1" s="1"/>
  <c r="V2397" i="1" s="1"/>
  <c r="J2398" i="1"/>
  <c r="U2398" i="1" s="1"/>
  <c r="V2398" i="1" s="1"/>
  <c r="J2399" i="1"/>
  <c r="U2399" i="1" s="1"/>
  <c r="V2399" i="1" s="1"/>
  <c r="J2400" i="1"/>
  <c r="U2400" i="1" s="1"/>
  <c r="V2400" i="1" s="1"/>
  <c r="J2401" i="1"/>
  <c r="U2401" i="1" s="1"/>
  <c r="V2401" i="1" s="1"/>
  <c r="J2402" i="1"/>
  <c r="U2402" i="1" s="1"/>
  <c r="V2402" i="1" s="1"/>
  <c r="J2403" i="1"/>
  <c r="U2403" i="1" s="1"/>
  <c r="V2403" i="1" s="1"/>
  <c r="J2404" i="1"/>
  <c r="U2404" i="1" s="1"/>
  <c r="V2404" i="1" s="1"/>
  <c r="J2405" i="1"/>
  <c r="U2405" i="1" s="1"/>
  <c r="V2405" i="1" s="1"/>
  <c r="J2406" i="1"/>
  <c r="U2406" i="1" s="1"/>
  <c r="V2406" i="1" s="1"/>
  <c r="J2407" i="1"/>
  <c r="U2407" i="1" s="1"/>
  <c r="V2407" i="1" s="1"/>
  <c r="J2408" i="1"/>
  <c r="U2408" i="1" s="1"/>
  <c r="V2408" i="1" s="1"/>
  <c r="J2409" i="1"/>
  <c r="U2409" i="1" s="1"/>
  <c r="V2409" i="1" s="1"/>
  <c r="J2410" i="1"/>
  <c r="U2410" i="1" s="1"/>
  <c r="V2410" i="1" s="1"/>
  <c r="J2411" i="1"/>
  <c r="U2411" i="1" s="1"/>
  <c r="V2411" i="1" s="1"/>
  <c r="J2412" i="1"/>
  <c r="U2412" i="1" s="1"/>
  <c r="V2412" i="1" s="1"/>
  <c r="J2413" i="1"/>
  <c r="U2413" i="1" s="1"/>
  <c r="V2413" i="1" s="1"/>
  <c r="J2414" i="1"/>
  <c r="U2414" i="1" s="1"/>
  <c r="V2414" i="1" s="1"/>
  <c r="J2415" i="1"/>
  <c r="U2415" i="1" s="1"/>
  <c r="V2415" i="1" s="1"/>
  <c r="J2416" i="1"/>
  <c r="U2416" i="1" s="1"/>
  <c r="V2416" i="1" s="1"/>
  <c r="J2417" i="1"/>
  <c r="U2417" i="1" s="1"/>
  <c r="V2417" i="1" s="1"/>
  <c r="J2418" i="1"/>
  <c r="U2418" i="1" s="1"/>
  <c r="V2418" i="1" s="1"/>
  <c r="J2419" i="1"/>
  <c r="U2419" i="1" s="1"/>
  <c r="V2419" i="1" s="1"/>
  <c r="J2420" i="1"/>
  <c r="U2420" i="1" s="1"/>
  <c r="V2420" i="1" s="1"/>
  <c r="J2421" i="1"/>
  <c r="U2421" i="1" s="1"/>
  <c r="V2421" i="1" s="1"/>
  <c r="J2422" i="1"/>
  <c r="U2422" i="1" s="1"/>
  <c r="V2422" i="1" s="1"/>
  <c r="J2423" i="1"/>
  <c r="U2423" i="1" s="1"/>
  <c r="V2423" i="1" s="1"/>
  <c r="J2424" i="1"/>
  <c r="U2424" i="1" s="1"/>
  <c r="V2424" i="1" s="1"/>
  <c r="J2425" i="1"/>
  <c r="U2425" i="1" s="1"/>
  <c r="V2425" i="1" s="1"/>
  <c r="J2426" i="1"/>
  <c r="U2426" i="1" s="1"/>
  <c r="V2426" i="1" s="1"/>
  <c r="J2427" i="1"/>
  <c r="U2427" i="1" s="1"/>
  <c r="V2427" i="1" s="1"/>
  <c r="J2428" i="1"/>
  <c r="U2428" i="1" s="1"/>
  <c r="J2429" i="1"/>
  <c r="U2429" i="1" s="1"/>
  <c r="V2429" i="1" s="1"/>
  <c r="J2430" i="1"/>
  <c r="U2430" i="1" s="1"/>
  <c r="V2430" i="1" s="1"/>
  <c r="J2431" i="1"/>
  <c r="U2431" i="1" s="1"/>
  <c r="V2431" i="1" s="1"/>
  <c r="J2432" i="1"/>
  <c r="U2432" i="1" s="1"/>
  <c r="V2432" i="1" s="1"/>
  <c r="J2433" i="1"/>
  <c r="U2433" i="1" s="1"/>
  <c r="V2433" i="1" s="1"/>
  <c r="J2434" i="1"/>
  <c r="U2434" i="1" s="1"/>
  <c r="V2434" i="1" s="1"/>
  <c r="J2435" i="1"/>
  <c r="U2435" i="1" s="1"/>
  <c r="V2435" i="1" s="1"/>
  <c r="J2436" i="1"/>
  <c r="U2436" i="1" s="1"/>
  <c r="V2436" i="1" s="1"/>
  <c r="J2437" i="1"/>
  <c r="U2437" i="1" s="1"/>
  <c r="V2437" i="1" s="1"/>
  <c r="J2438" i="1"/>
  <c r="U2438" i="1" s="1"/>
  <c r="V2438" i="1" s="1"/>
  <c r="J2439" i="1"/>
  <c r="U2439" i="1" s="1"/>
  <c r="V2439" i="1" s="1"/>
  <c r="J2440" i="1"/>
  <c r="U2440" i="1" s="1"/>
  <c r="V2440" i="1" s="1"/>
  <c r="J2441" i="1"/>
  <c r="U2441" i="1" s="1"/>
  <c r="V2441" i="1" s="1"/>
  <c r="J2442" i="1"/>
  <c r="U2442" i="1" s="1"/>
  <c r="V2442" i="1" s="1"/>
  <c r="J2443" i="1"/>
  <c r="U2443" i="1" s="1"/>
  <c r="V2443" i="1" s="1"/>
  <c r="J2444" i="1"/>
  <c r="U2444" i="1" s="1"/>
  <c r="V2444" i="1" s="1"/>
  <c r="J2445" i="1"/>
  <c r="U2445" i="1" s="1"/>
  <c r="V2445" i="1" s="1"/>
  <c r="J2446" i="1"/>
  <c r="U2446" i="1" s="1"/>
  <c r="V2446" i="1" s="1"/>
  <c r="J2447" i="1"/>
  <c r="U2447" i="1" s="1"/>
  <c r="V2447" i="1" s="1"/>
  <c r="J2448" i="1"/>
  <c r="U2448" i="1" s="1"/>
  <c r="V2448" i="1" s="1"/>
  <c r="J2449" i="1"/>
  <c r="U2449" i="1" s="1"/>
  <c r="V2449" i="1" s="1"/>
  <c r="J2450" i="1"/>
  <c r="U2450" i="1" s="1"/>
  <c r="V2450" i="1" s="1"/>
  <c r="J2451" i="1"/>
  <c r="U2451" i="1" s="1"/>
  <c r="V2451" i="1" s="1"/>
  <c r="J2452" i="1"/>
  <c r="U2452" i="1" s="1"/>
  <c r="V2452" i="1" s="1"/>
  <c r="J2453" i="1"/>
  <c r="U2453" i="1" s="1"/>
  <c r="V2453" i="1" s="1"/>
  <c r="J2454" i="1"/>
  <c r="U2454" i="1" s="1"/>
  <c r="V2454" i="1" s="1"/>
  <c r="J2455" i="1"/>
  <c r="U2455" i="1" s="1"/>
  <c r="V2455" i="1" s="1"/>
  <c r="J2456" i="1"/>
  <c r="U2456" i="1" s="1"/>
  <c r="V2456" i="1" s="1"/>
  <c r="J2457" i="1"/>
  <c r="U2457" i="1" s="1"/>
  <c r="V2457" i="1" s="1"/>
  <c r="J2458" i="1"/>
  <c r="U2458" i="1" s="1"/>
  <c r="V2458" i="1" s="1"/>
  <c r="J2459" i="1"/>
  <c r="U2459" i="1" s="1"/>
  <c r="V2459" i="1" s="1"/>
  <c r="J2460" i="1"/>
  <c r="U2460" i="1" s="1"/>
  <c r="V2460" i="1" s="1"/>
  <c r="J2461" i="1"/>
  <c r="U2461" i="1" s="1"/>
  <c r="V2461" i="1" s="1"/>
  <c r="J2462" i="1"/>
  <c r="U2462" i="1" s="1"/>
  <c r="V2462" i="1" s="1"/>
  <c r="J2463" i="1"/>
  <c r="U2463" i="1" s="1"/>
  <c r="V2463" i="1" s="1"/>
  <c r="J2464" i="1"/>
  <c r="U2464" i="1" s="1"/>
  <c r="V2464" i="1" s="1"/>
  <c r="J2465" i="1"/>
  <c r="U2465" i="1" s="1"/>
  <c r="V2465" i="1" s="1"/>
  <c r="J2466" i="1"/>
  <c r="U2466" i="1" s="1"/>
  <c r="V2466" i="1" s="1"/>
  <c r="J2467" i="1"/>
  <c r="U2467" i="1" s="1"/>
  <c r="V2467" i="1" s="1"/>
  <c r="J2468" i="1"/>
  <c r="U2468" i="1" s="1"/>
  <c r="V2468" i="1" s="1"/>
  <c r="J2469" i="1"/>
  <c r="U2469" i="1" s="1"/>
  <c r="V2469" i="1" s="1"/>
  <c r="J2470" i="1"/>
  <c r="U2470" i="1" s="1"/>
  <c r="V2470" i="1" s="1"/>
  <c r="J2471" i="1"/>
  <c r="U2471" i="1" s="1"/>
  <c r="J2472" i="1"/>
  <c r="U2472" i="1" s="1"/>
  <c r="V2472" i="1" s="1"/>
  <c r="J2473" i="1"/>
  <c r="U2473" i="1" s="1"/>
  <c r="V2473" i="1" s="1"/>
  <c r="J2474" i="1"/>
  <c r="U2474" i="1" s="1"/>
  <c r="V2474" i="1" s="1"/>
  <c r="J2475" i="1"/>
  <c r="U2475" i="1" s="1"/>
  <c r="V2475" i="1" s="1"/>
  <c r="J2476" i="1"/>
  <c r="U2476" i="1" s="1"/>
  <c r="V2476" i="1" s="1"/>
  <c r="J2477" i="1"/>
  <c r="U2477" i="1" s="1"/>
  <c r="V2477" i="1" s="1"/>
  <c r="J2478" i="1"/>
  <c r="U2478" i="1" s="1"/>
  <c r="V2478" i="1" s="1"/>
  <c r="J2479" i="1"/>
  <c r="U2479" i="1" s="1"/>
  <c r="V2479" i="1" s="1"/>
  <c r="J2480" i="1"/>
  <c r="U2480" i="1" s="1"/>
  <c r="V2480" i="1" s="1"/>
  <c r="J2481" i="1"/>
  <c r="U2481" i="1" s="1"/>
  <c r="V2481" i="1" s="1"/>
  <c r="J2482" i="1"/>
  <c r="U2482" i="1" s="1"/>
  <c r="V2482" i="1" s="1"/>
  <c r="J2483" i="1"/>
  <c r="U2483" i="1" s="1"/>
  <c r="V2483" i="1" s="1"/>
  <c r="J2484" i="1"/>
  <c r="U2484" i="1" s="1"/>
  <c r="V2484" i="1" s="1"/>
  <c r="J2485" i="1"/>
  <c r="U2485" i="1" s="1"/>
  <c r="V2485" i="1" s="1"/>
  <c r="J2486" i="1"/>
  <c r="U2486" i="1" s="1"/>
  <c r="V2486" i="1" s="1"/>
  <c r="J2487" i="1"/>
  <c r="U2487" i="1" s="1"/>
  <c r="V2487" i="1" s="1"/>
  <c r="J2488" i="1"/>
  <c r="U2488" i="1" s="1"/>
  <c r="V2488" i="1" s="1"/>
  <c r="J2489" i="1"/>
  <c r="U2489" i="1" s="1"/>
  <c r="V2489" i="1" s="1"/>
  <c r="J2490" i="1"/>
  <c r="U2490" i="1" s="1"/>
  <c r="V2490" i="1" s="1"/>
  <c r="J2491" i="1"/>
  <c r="U2491" i="1" s="1"/>
  <c r="V2491" i="1" s="1"/>
  <c r="J2492" i="1"/>
  <c r="U2492" i="1" s="1"/>
  <c r="V2492" i="1" s="1"/>
  <c r="J2493" i="1"/>
  <c r="U2493" i="1" s="1"/>
  <c r="V2493" i="1" s="1"/>
  <c r="J2494" i="1"/>
  <c r="U2494" i="1" s="1"/>
  <c r="V2494" i="1" s="1"/>
  <c r="J2495" i="1"/>
  <c r="U2495" i="1" s="1"/>
  <c r="V2495" i="1" s="1"/>
  <c r="J2496" i="1"/>
  <c r="U2496" i="1" s="1"/>
  <c r="V2496" i="1" s="1"/>
  <c r="J2497" i="1"/>
  <c r="U2497" i="1" s="1"/>
  <c r="V2497" i="1" s="1"/>
  <c r="J2498" i="1"/>
  <c r="U2498" i="1" s="1"/>
  <c r="V2498" i="1" s="1"/>
  <c r="J2499" i="1"/>
  <c r="U2499" i="1" s="1"/>
  <c r="V2499" i="1" s="1"/>
  <c r="J2500" i="1"/>
  <c r="U2500" i="1" s="1"/>
  <c r="V2500" i="1" s="1"/>
  <c r="J2501" i="1"/>
  <c r="U2501" i="1" s="1"/>
  <c r="V2501" i="1" s="1"/>
  <c r="J2502" i="1"/>
  <c r="U2502" i="1" s="1"/>
  <c r="V2502" i="1" s="1"/>
  <c r="J2503" i="1"/>
  <c r="U2503" i="1" s="1"/>
  <c r="V2503" i="1" s="1"/>
  <c r="J2504" i="1"/>
  <c r="U2504" i="1" s="1"/>
  <c r="V2504" i="1" s="1"/>
  <c r="J2505" i="1"/>
  <c r="U2505" i="1" s="1"/>
  <c r="V2505" i="1" s="1"/>
  <c r="J2506" i="1"/>
  <c r="U2506" i="1" s="1"/>
  <c r="V2506" i="1" s="1"/>
  <c r="J2507" i="1"/>
  <c r="U2507" i="1" s="1"/>
  <c r="V2507" i="1" s="1"/>
  <c r="J2508" i="1"/>
  <c r="U2508" i="1" s="1"/>
  <c r="V2508" i="1" s="1"/>
  <c r="J2509" i="1"/>
  <c r="U2509" i="1" s="1"/>
  <c r="V2509" i="1" s="1"/>
  <c r="J2510" i="1"/>
  <c r="U2510" i="1" s="1"/>
  <c r="V2510" i="1" s="1"/>
  <c r="J2511" i="1"/>
  <c r="U2511" i="1" s="1"/>
  <c r="V2511" i="1" s="1"/>
  <c r="J2512" i="1"/>
  <c r="U2512" i="1" s="1"/>
  <c r="V2512" i="1" s="1"/>
  <c r="J2513" i="1"/>
  <c r="U2513" i="1" s="1"/>
  <c r="J2514" i="1"/>
  <c r="U2514" i="1" s="1"/>
  <c r="V2514" i="1" s="1"/>
  <c r="J2515" i="1"/>
  <c r="U2515" i="1" s="1"/>
  <c r="V2515" i="1" s="1"/>
  <c r="J2516" i="1"/>
  <c r="U2516" i="1" s="1"/>
  <c r="V2516" i="1" s="1"/>
  <c r="J2517" i="1"/>
  <c r="U2517" i="1" s="1"/>
  <c r="V2517" i="1" s="1"/>
  <c r="J2518" i="1"/>
  <c r="U2518" i="1" s="1"/>
  <c r="V2518" i="1" s="1"/>
  <c r="J2519" i="1"/>
  <c r="U2519" i="1" s="1"/>
  <c r="V2519" i="1" s="1"/>
  <c r="J2520" i="1"/>
  <c r="U2520" i="1" s="1"/>
  <c r="V2520" i="1" s="1"/>
  <c r="J2521" i="1"/>
  <c r="U2521" i="1" s="1"/>
  <c r="V2521" i="1" s="1"/>
  <c r="J2522" i="1"/>
  <c r="U2522" i="1" s="1"/>
  <c r="V2522" i="1" s="1"/>
  <c r="J2523" i="1"/>
  <c r="U2523" i="1" s="1"/>
  <c r="V2523" i="1" s="1"/>
  <c r="J2524" i="1"/>
  <c r="U2524" i="1" s="1"/>
  <c r="V2524" i="1" s="1"/>
  <c r="J2525" i="1"/>
  <c r="U2525" i="1" s="1"/>
  <c r="V2525" i="1" s="1"/>
  <c r="J2526" i="1"/>
  <c r="U2526" i="1" s="1"/>
  <c r="V2526" i="1" s="1"/>
  <c r="J2527" i="1"/>
  <c r="U2527" i="1" s="1"/>
  <c r="V2527" i="1" s="1"/>
  <c r="J2528" i="1"/>
  <c r="U2528" i="1" s="1"/>
  <c r="V2528" i="1" s="1"/>
  <c r="J2529" i="1"/>
  <c r="U2529" i="1" s="1"/>
  <c r="V2529" i="1" s="1"/>
  <c r="J2530" i="1"/>
  <c r="U2530" i="1" s="1"/>
  <c r="V2530" i="1" s="1"/>
  <c r="J2531" i="1"/>
  <c r="U2531" i="1" s="1"/>
  <c r="V2531" i="1" s="1"/>
  <c r="J2532" i="1"/>
  <c r="U2532" i="1" s="1"/>
  <c r="V2532" i="1" s="1"/>
  <c r="J2533" i="1"/>
  <c r="U2533" i="1" s="1"/>
  <c r="V2533" i="1" s="1"/>
  <c r="J2534" i="1"/>
  <c r="U2534" i="1" s="1"/>
  <c r="V2534" i="1" s="1"/>
  <c r="J2535" i="1"/>
  <c r="U2535" i="1" s="1"/>
  <c r="V2535" i="1" s="1"/>
  <c r="J2536" i="1"/>
  <c r="U2536" i="1" s="1"/>
  <c r="V2536" i="1" s="1"/>
  <c r="J2537" i="1"/>
  <c r="U2537" i="1" s="1"/>
  <c r="V2537" i="1" s="1"/>
  <c r="J2538" i="1"/>
  <c r="U2538" i="1" s="1"/>
  <c r="V2538" i="1" s="1"/>
  <c r="J2539" i="1"/>
  <c r="U2539" i="1" s="1"/>
  <c r="V2539" i="1" s="1"/>
  <c r="J2540" i="1"/>
  <c r="U2540" i="1" s="1"/>
  <c r="V2540" i="1" s="1"/>
  <c r="J2541" i="1"/>
  <c r="U2541" i="1" s="1"/>
  <c r="V2541" i="1" s="1"/>
  <c r="J2542" i="1"/>
  <c r="U2542" i="1" s="1"/>
  <c r="V2542" i="1" s="1"/>
  <c r="J2543" i="1"/>
  <c r="U2543" i="1" s="1"/>
  <c r="V2543" i="1" s="1"/>
  <c r="J2544" i="1"/>
  <c r="U2544" i="1" s="1"/>
  <c r="V2544" i="1" s="1"/>
  <c r="J2545" i="1"/>
  <c r="U2545" i="1" s="1"/>
  <c r="V2545" i="1" s="1"/>
  <c r="J2546" i="1"/>
  <c r="U2546" i="1" s="1"/>
  <c r="V2546" i="1" s="1"/>
  <c r="J2547" i="1"/>
  <c r="U2547" i="1" s="1"/>
  <c r="V2547" i="1" s="1"/>
  <c r="J2548" i="1"/>
  <c r="U2548" i="1" s="1"/>
  <c r="V2548" i="1" s="1"/>
  <c r="J2549" i="1"/>
  <c r="U2549" i="1" s="1"/>
  <c r="V2549" i="1" s="1"/>
  <c r="J2550" i="1"/>
  <c r="U2550" i="1" s="1"/>
  <c r="V2550" i="1" s="1"/>
  <c r="J2551" i="1"/>
  <c r="U2551" i="1" s="1"/>
  <c r="V2551" i="1" s="1"/>
  <c r="J2552" i="1"/>
  <c r="U2552" i="1" s="1"/>
  <c r="V2552" i="1" s="1"/>
  <c r="J2553" i="1"/>
  <c r="U2553" i="1" s="1"/>
  <c r="V2553" i="1" s="1"/>
  <c r="J2554" i="1"/>
  <c r="U2554" i="1" s="1"/>
  <c r="V2554" i="1" s="1"/>
  <c r="J2555" i="1"/>
  <c r="U2555" i="1" s="1"/>
  <c r="V2555" i="1" s="1"/>
  <c r="J2556" i="1"/>
  <c r="U2556" i="1" s="1"/>
  <c r="J2557" i="1"/>
  <c r="U2557" i="1" s="1"/>
  <c r="V2557" i="1" s="1"/>
  <c r="J2558" i="1"/>
  <c r="U2558" i="1" s="1"/>
  <c r="V2558" i="1" s="1"/>
  <c r="J2559" i="1"/>
  <c r="U2559" i="1" s="1"/>
  <c r="V2559" i="1" s="1"/>
  <c r="J2560" i="1"/>
  <c r="U2560" i="1" s="1"/>
  <c r="V2560" i="1" s="1"/>
  <c r="J2561" i="1"/>
  <c r="U2561" i="1" s="1"/>
  <c r="V2561" i="1" s="1"/>
  <c r="J2562" i="1"/>
  <c r="U2562" i="1" s="1"/>
  <c r="V2562" i="1" s="1"/>
  <c r="J2563" i="1"/>
  <c r="U2563" i="1" s="1"/>
  <c r="V2563" i="1" s="1"/>
  <c r="J2564" i="1"/>
  <c r="U2564" i="1" s="1"/>
  <c r="V2564" i="1" s="1"/>
  <c r="J2565" i="1"/>
  <c r="U2565" i="1" s="1"/>
  <c r="V2565" i="1" s="1"/>
  <c r="J2566" i="1"/>
  <c r="U2566" i="1" s="1"/>
  <c r="V2566" i="1" s="1"/>
  <c r="J2567" i="1"/>
  <c r="U2567" i="1" s="1"/>
  <c r="V2567" i="1" s="1"/>
  <c r="J2568" i="1"/>
  <c r="U2568" i="1" s="1"/>
  <c r="V2568" i="1" s="1"/>
  <c r="J2569" i="1"/>
  <c r="U2569" i="1" s="1"/>
  <c r="V2569" i="1" s="1"/>
  <c r="J2570" i="1"/>
  <c r="U2570" i="1" s="1"/>
  <c r="V2570" i="1" s="1"/>
  <c r="J2571" i="1"/>
  <c r="U2571" i="1" s="1"/>
  <c r="V2571" i="1" s="1"/>
  <c r="J2572" i="1"/>
  <c r="U2572" i="1" s="1"/>
  <c r="V2572" i="1" s="1"/>
  <c r="J2573" i="1"/>
  <c r="U2573" i="1" s="1"/>
  <c r="V2573" i="1" s="1"/>
  <c r="J2574" i="1"/>
  <c r="U2574" i="1" s="1"/>
  <c r="V2574" i="1" s="1"/>
  <c r="J2575" i="1"/>
  <c r="U2575" i="1" s="1"/>
  <c r="V2575" i="1" s="1"/>
  <c r="J2576" i="1"/>
  <c r="U2576" i="1" s="1"/>
  <c r="V2576" i="1" s="1"/>
  <c r="J2577" i="1"/>
  <c r="U2577" i="1" s="1"/>
  <c r="V2577" i="1" s="1"/>
  <c r="J2578" i="1"/>
  <c r="U2578" i="1" s="1"/>
  <c r="V2578" i="1" s="1"/>
  <c r="J2579" i="1"/>
  <c r="U2579" i="1" s="1"/>
  <c r="V2579" i="1" s="1"/>
  <c r="J2580" i="1"/>
  <c r="U2580" i="1" s="1"/>
  <c r="V2580" i="1" s="1"/>
  <c r="J2581" i="1"/>
  <c r="U2581" i="1" s="1"/>
  <c r="V2581" i="1" s="1"/>
  <c r="J2582" i="1"/>
  <c r="U2582" i="1" s="1"/>
  <c r="V2582" i="1" s="1"/>
  <c r="J2583" i="1"/>
  <c r="U2583" i="1" s="1"/>
  <c r="V2583" i="1" s="1"/>
  <c r="J2584" i="1"/>
  <c r="U2584" i="1" s="1"/>
  <c r="V2584" i="1" s="1"/>
  <c r="J2585" i="1"/>
  <c r="U2585" i="1" s="1"/>
  <c r="V2585" i="1" s="1"/>
  <c r="J2586" i="1"/>
  <c r="U2586" i="1" s="1"/>
  <c r="V2586" i="1" s="1"/>
  <c r="J2587" i="1"/>
  <c r="U2587" i="1" s="1"/>
  <c r="V2587" i="1" s="1"/>
  <c r="J2588" i="1"/>
  <c r="U2588" i="1" s="1"/>
  <c r="V2588" i="1" s="1"/>
  <c r="J2589" i="1"/>
  <c r="U2589" i="1" s="1"/>
  <c r="V2589" i="1" s="1"/>
  <c r="J2590" i="1"/>
  <c r="U2590" i="1" s="1"/>
  <c r="V2590" i="1" s="1"/>
  <c r="J2591" i="1"/>
  <c r="U2591" i="1" s="1"/>
  <c r="V2591" i="1" s="1"/>
  <c r="J2592" i="1"/>
  <c r="U2592" i="1" s="1"/>
  <c r="V2592" i="1" s="1"/>
  <c r="J2593" i="1"/>
  <c r="U2593" i="1" s="1"/>
  <c r="V2593" i="1" s="1"/>
  <c r="J2594" i="1"/>
  <c r="U2594" i="1" s="1"/>
  <c r="V2594" i="1" s="1"/>
  <c r="J2595" i="1"/>
  <c r="U2595" i="1" s="1"/>
  <c r="V2595" i="1" s="1"/>
  <c r="J2596" i="1"/>
  <c r="U2596" i="1" s="1"/>
  <c r="V2596" i="1" s="1"/>
  <c r="J2597" i="1"/>
  <c r="U2597" i="1" s="1"/>
  <c r="V2597" i="1" s="1"/>
  <c r="J2598" i="1"/>
  <c r="U2598" i="1" s="1"/>
  <c r="V2598" i="1" s="1"/>
  <c r="J2599" i="1"/>
  <c r="U2599" i="1" s="1"/>
  <c r="J2600" i="1"/>
  <c r="U2600" i="1" s="1"/>
  <c r="V2600" i="1" s="1"/>
  <c r="J2601" i="1"/>
  <c r="U2601" i="1" s="1"/>
  <c r="V2601" i="1" s="1"/>
  <c r="J2602" i="1"/>
  <c r="U2602" i="1" s="1"/>
  <c r="V2602" i="1" s="1"/>
  <c r="J2603" i="1"/>
  <c r="U2603" i="1" s="1"/>
  <c r="V2603" i="1" s="1"/>
  <c r="J2604" i="1"/>
  <c r="U2604" i="1" s="1"/>
  <c r="V2604" i="1" s="1"/>
  <c r="J2605" i="1"/>
  <c r="U2605" i="1" s="1"/>
  <c r="V2605" i="1" s="1"/>
  <c r="J2606" i="1"/>
  <c r="U2606" i="1" s="1"/>
  <c r="V2606" i="1" s="1"/>
  <c r="J2607" i="1"/>
  <c r="U2607" i="1" s="1"/>
  <c r="V2607" i="1" s="1"/>
  <c r="J2608" i="1"/>
  <c r="U2608" i="1" s="1"/>
  <c r="V2608" i="1" s="1"/>
  <c r="J2609" i="1"/>
  <c r="U2609" i="1" s="1"/>
  <c r="V2609" i="1" s="1"/>
  <c r="J2610" i="1"/>
  <c r="U2610" i="1" s="1"/>
  <c r="V2610" i="1" s="1"/>
  <c r="J2611" i="1"/>
  <c r="U2611" i="1" s="1"/>
  <c r="V2611" i="1" s="1"/>
  <c r="J2612" i="1"/>
  <c r="U2612" i="1" s="1"/>
  <c r="V2612" i="1" s="1"/>
  <c r="J2613" i="1"/>
  <c r="U2613" i="1" s="1"/>
  <c r="V2613" i="1" s="1"/>
  <c r="J2614" i="1"/>
  <c r="U2614" i="1" s="1"/>
  <c r="V2614" i="1" s="1"/>
  <c r="J2615" i="1"/>
  <c r="U2615" i="1" s="1"/>
  <c r="V2615" i="1" s="1"/>
  <c r="J2616" i="1"/>
  <c r="U2616" i="1" s="1"/>
  <c r="V2616" i="1" s="1"/>
  <c r="J2617" i="1"/>
  <c r="U2617" i="1" s="1"/>
  <c r="V2617" i="1" s="1"/>
  <c r="J2618" i="1"/>
  <c r="U2618" i="1" s="1"/>
  <c r="V2618" i="1" s="1"/>
  <c r="J2619" i="1"/>
  <c r="U2619" i="1" s="1"/>
  <c r="V2619" i="1" s="1"/>
  <c r="J2620" i="1"/>
  <c r="U2620" i="1" s="1"/>
  <c r="V2620" i="1" s="1"/>
  <c r="J2621" i="1"/>
  <c r="U2621" i="1" s="1"/>
  <c r="V2621" i="1" s="1"/>
  <c r="J2622" i="1"/>
  <c r="U2622" i="1" s="1"/>
  <c r="V2622" i="1" s="1"/>
  <c r="J2623" i="1"/>
  <c r="U2623" i="1" s="1"/>
  <c r="V2623" i="1" s="1"/>
  <c r="J2624" i="1"/>
  <c r="U2624" i="1" s="1"/>
  <c r="V2624" i="1" s="1"/>
  <c r="J2625" i="1"/>
  <c r="U2625" i="1" s="1"/>
  <c r="V2625" i="1" s="1"/>
  <c r="J2626" i="1"/>
  <c r="U2626" i="1" s="1"/>
  <c r="V2626" i="1" s="1"/>
  <c r="J2627" i="1"/>
  <c r="U2627" i="1" s="1"/>
  <c r="V2627" i="1" s="1"/>
  <c r="J2628" i="1"/>
  <c r="U2628" i="1" s="1"/>
  <c r="V2628" i="1" s="1"/>
  <c r="J2629" i="1"/>
  <c r="U2629" i="1" s="1"/>
  <c r="V2629" i="1" s="1"/>
  <c r="J2630" i="1"/>
  <c r="U2630" i="1" s="1"/>
  <c r="V2630" i="1" s="1"/>
  <c r="J2631" i="1"/>
  <c r="U2631" i="1" s="1"/>
  <c r="V2631" i="1" s="1"/>
  <c r="J2632" i="1"/>
  <c r="U2632" i="1" s="1"/>
  <c r="V2632" i="1" s="1"/>
  <c r="J2633" i="1"/>
  <c r="U2633" i="1" s="1"/>
  <c r="V2633" i="1" s="1"/>
  <c r="J2634" i="1"/>
  <c r="U2634" i="1" s="1"/>
  <c r="V2634" i="1" s="1"/>
  <c r="J2635" i="1"/>
  <c r="U2635" i="1" s="1"/>
  <c r="V2635" i="1" s="1"/>
  <c r="J2636" i="1"/>
  <c r="U2636" i="1" s="1"/>
  <c r="V2636" i="1" s="1"/>
  <c r="J2637" i="1"/>
  <c r="U2637" i="1" s="1"/>
  <c r="V2637" i="1" s="1"/>
  <c r="J2638" i="1"/>
  <c r="U2638" i="1" s="1"/>
  <c r="V2638" i="1" s="1"/>
  <c r="J2639" i="1"/>
  <c r="U2639" i="1" s="1"/>
  <c r="V2639" i="1" s="1"/>
  <c r="J2640" i="1"/>
  <c r="U2640" i="1" s="1"/>
  <c r="V2640" i="1" s="1"/>
  <c r="J2641" i="1"/>
  <c r="U2641" i="1" s="1"/>
  <c r="J2642" i="1"/>
  <c r="U2642" i="1" s="1"/>
  <c r="V2642" i="1" s="1"/>
  <c r="J2643" i="1"/>
  <c r="U2643" i="1" s="1"/>
  <c r="V2643" i="1" s="1"/>
  <c r="J2644" i="1"/>
  <c r="U2644" i="1" s="1"/>
  <c r="V2644" i="1" s="1"/>
  <c r="J2645" i="1"/>
  <c r="U2645" i="1" s="1"/>
  <c r="V2645" i="1" s="1"/>
  <c r="J2646" i="1"/>
  <c r="U2646" i="1" s="1"/>
  <c r="V2646" i="1" s="1"/>
  <c r="J2647" i="1"/>
  <c r="U2647" i="1" s="1"/>
  <c r="V2647" i="1" s="1"/>
  <c r="J2648" i="1"/>
  <c r="U2648" i="1" s="1"/>
  <c r="V2648" i="1" s="1"/>
  <c r="J2649" i="1"/>
  <c r="U2649" i="1" s="1"/>
  <c r="V2649" i="1" s="1"/>
  <c r="J2650" i="1"/>
  <c r="U2650" i="1" s="1"/>
  <c r="V2650" i="1" s="1"/>
  <c r="J2651" i="1"/>
  <c r="U2651" i="1" s="1"/>
  <c r="V2651" i="1" s="1"/>
  <c r="J2652" i="1"/>
  <c r="U2652" i="1" s="1"/>
  <c r="V2652" i="1" s="1"/>
  <c r="J2653" i="1"/>
  <c r="U2653" i="1" s="1"/>
  <c r="V2653" i="1" s="1"/>
  <c r="J2654" i="1"/>
  <c r="U2654" i="1" s="1"/>
  <c r="V2654" i="1" s="1"/>
  <c r="J2655" i="1"/>
  <c r="U2655" i="1" s="1"/>
  <c r="V2655" i="1" s="1"/>
  <c r="J2656" i="1"/>
  <c r="U2656" i="1" s="1"/>
  <c r="V2656" i="1" s="1"/>
  <c r="J2657" i="1"/>
  <c r="U2657" i="1" s="1"/>
  <c r="V2657" i="1" s="1"/>
  <c r="J2658" i="1"/>
  <c r="U2658" i="1" s="1"/>
  <c r="V2658" i="1" s="1"/>
  <c r="J2659" i="1"/>
  <c r="U2659" i="1" s="1"/>
  <c r="V2659" i="1" s="1"/>
  <c r="J2660" i="1"/>
  <c r="U2660" i="1" s="1"/>
  <c r="V2660" i="1" s="1"/>
  <c r="J2661" i="1"/>
  <c r="U2661" i="1" s="1"/>
  <c r="V2661" i="1" s="1"/>
  <c r="J2662" i="1"/>
  <c r="U2662" i="1" s="1"/>
  <c r="V2662" i="1" s="1"/>
  <c r="J2663" i="1"/>
  <c r="U2663" i="1" s="1"/>
  <c r="V2663" i="1" s="1"/>
  <c r="J2664" i="1"/>
  <c r="U2664" i="1" s="1"/>
  <c r="V2664" i="1" s="1"/>
  <c r="J2665" i="1"/>
  <c r="U2665" i="1" s="1"/>
  <c r="V2665" i="1" s="1"/>
  <c r="J2666" i="1"/>
  <c r="U2666" i="1" s="1"/>
  <c r="V2666" i="1" s="1"/>
  <c r="J2667" i="1"/>
  <c r="U2667" i="1" s="1"/>
  <c r="V2667" i="1" s="1"/>
  <c r="J2668" i="1"/>
  <c r="U2668" i="1" s="1"/>
  <c r="V2668" i="1" s="1"/>
  <c r="J2669" i="1"/>
  <c r="U2669" i="1" s="1"/>
  <c r="V2669" i="1" s="1"/>
  <c r="J2670" i="1"/>
  <c r="U2670" i="1" s="1"/>
  <c r="V2670" i="1" s="1"/>
  <c r="J2671" i="1"/>
  <c r="U2671" i="1" s="1"/>
  <c r="V2671" i="1" s="1"/>
  <c r="J2672" i="1"/>
  <c r="U2672" i="1" s="1"/>
  <c r="V2672" i="1" s="1"/>
  <c r="J2673" i="1"/>
  <c r="U2673" i="1" s="1"/>
  <c r="J2674" i="1"/>
  <c r="U2674" i="1" s="1"/>
  <c r="V2674" i="1" s="1"/>
  <c r="J2675" i="1"/>
  <c r="U2675" i="1" s="1"/>
  <c r="V2675" i="1" s="1"/>
  <c r="J2676" i="1"/>
  <c r="U2676" i="1" s="1"/>
  <c r="V2676" i="1" s="1"/>
  <c r="J2677" i="1"/>
  <c r="U2677" i="1" s="1"/>
  <c r="V2677" i="1" s="1"/>
  <c r="J2678" i="1"/>
  <c r="U2678" i="1" s="1"/>
  <c r="V2678" i="1" s="1"/>
  <c r="J2679" i="1"/>
  <c r="U2679" i="1" s="1"/>
  <c r="V2679" i="1" s="1"/>
  <c r="J2680" i="1"/>
  <c r="U2680" i="1" s="1"/>
  <c r="V2680" i="1" s="1"/>
  <c r="J2681" i="1"/>
  <c r="U2681" i="1" s="1"/>
  <c r="V2681" i="1" s="1"/>
  <c r="J2682" i="1"/>
  <c r="U2682" i="1" s="1"/>
  <c r="V2682" i="1" s="1"/>
  <c r="J2683" i="1"/>
  <c r="U2683" i="1" s="1"/>
  <c r="V2683" i="1" s="1"/>
  <c r="J2684" i="1"/>
  <c r="U2684" i="1" s="1"/>
  <c r="V2684" i="1" s="1"/>
  <c r="J2685" i="1"/>
  <c r="U2685" i="1" s="1"/>
  <c r="V2685" i="1" s="1"/>
  <c r="J2686" i="1"/>
  <c r="U2686" i="1" s="1"/>
  <c r="V2686" i="1" s="1"/>
  <c r="J2687" i="1"/>
  <c r="U2687" i="1" s="1"/>
  <c r="V2687" i="1" s="1"/>
  <c r="J2688" i="1"/>
  <c r="U2688" i="1" s="1"/>
  <c r="V2688" i="1" s="1"/>
  <c r="J2689" i="1"/>
  <c r="U2689" i="1" s="1"/>
  <c r="V2689" i="1" s="1"/>
  <c r="J2690" i="1"/>
  <c r="U2690" i="1" s="1"/>
  <c r="V2690" i="1" s="1"/>
  <c r="J2691" i="1"/>
  <c r="U2691" i="1" s="1"/>
  <c r="V2691" i="1" s="1"/>
  <c r="J2692" i="1"/>
  <c r="U2692" i="1" s="1"/>
  <c r="V2692" i="1" s="1"/>
  <c r="J2693" i="1"/>
  <c r="U2693" i="1" s="1"/>
  <c r="V2693" i="1" s="1"/>
  <c r="J2694" i="1"/>
  <c r="U2694" i="1" s="1"/>
  <c r="V2694" i="1" s="1"/>
  <c r="J2695" i="1"/>
  <c r="U2695" i="1" s="1"/>
  <c r="V2695" i="1" s="1"/>
  <c r="J2696" i="1"/>
  <c r="U2696" i="1" s="1"/>
  <c r="V2696" i="1" s="1"/>
  <c r="J2697" i="1"/>
  <c r="U2697" i="1" s="1"/>
  <c r="V2697" i="1" s="1"/>
  <c r="J2698" i="1"/>
  <c r="U2698" i="1" s="1"/>
  <c r="V2698" i="1" s="1"/>
  <c r="J2699" i="1"/>
  <c r="U2699" i="1" s="1"/>
  <c r="V2699" i="1" s="1"/>
  <c r="J2700" i="1"/>
  <c r="U2700" i="1" s="1"/>
  <c r="V2700" i="1" s="1"/>
  <c r="J2701" i="1"/>
  <c r="U2701" i="1" s="1"/>
  <c r="J2702" i="1"/>
  <c r="U2702" i="1" s="1"/>
  <c r="V2702" i="1" s="1"/>
  <c r="J2703" i="1"/>
  <c r="U2703" i="1" s="1"/>
  <c r="V2703" i="1" s="1"/>
  <c r="J2704" i="1"/>
  <c r="U2704" i="1" s="1"/>
  <c r="V2704" i="1" s="1"/>
  <c r="J2705" i="1"/>
  <c r="U2705" i="1" s="1"/>
  <c r="V2705" i="1" s="1"/>
  <c r="J2706" i="1"/>
  <c r="U2706" i="1" s="1"/>
  <c r="V2706" i="1" s="1"/>
  <c r="J2707" i="1"/>
  <c r="U2707" i="1" s="1"/>
  <c r="V2707" i="1" s="1"/>
  <c r="J2708" i="1"/>
  <c r="U2708" i="1" s="1"/>
  <c r="V2708" i="1" s="1"/>
  <c r="J2709" i="1"/>
  <c r="U2709" i="1" s="1"/>
  <c r="V2709" i="1" s="1"/>
  <c r="J2710" i="1"/>
  <c r="U2710" i="1" s="1"/>
  <c r="V2710" i="1" s="1"/>
  <c r="J2711" i="1"/>
  <c r="U2711" i="1" s="1"/>
  <c r="V2711" i="1" s="1"/>
  <c r="J2712" i="1"/>
  <c r="U2712" i="1" s="1"/>
  <c r="V2712" i="1" s="1"/>
  <c r="J2713" i="1"/>
  <c r="U2713" i="1" s="1"/>
  <c r="V2713" i="1" s="1"/>
  <c r="J2714" i="1"/>
  <c r="U2714" i="1" s="1"/>
  <c r="V2714" i="1" s="1"/>
  <c r="J2715" i="1"/>
  <c r="U2715" i="1" s="1"/>
  <c r="V2715" i="1" s="1"/>
  <c r="J2716" i="1"/>
  <c r="U2716" i="1" s="1"/>
  <c r="V2716" i="1" s="1"/>
  <c r="J2717" i="1"/>
  <c r="U2717" i="1" s="1"/>
  <c r="V2717" i="1" s="1"/>
  <c r="J2718" i="1"/>
  <c r="U2718" i="1" s="1"/>
  <c r="V2718" i="1" s="1"/>
  <c r="J2719" i="1"/>
  <c r="U2719" i="1" s="1"/>
  <c r="V2719" i="1" s="1"/>
  <c r="J2720" i="1"/>
  <c r="U2720" i="1" s="1"/>
  <c r="V2720" i="1" s="1"/>
  <c r="J2721" i="1"/>
  <c r="U2721" i="1" s="1"/>
  <c r="V2721" i="1" s="1"/>
  <c r="J2722" i="1"/>
  <c r="U2722" i="1" s="1"/>
  <c r="V2722" i="1" s="1"/>
  <c r="J2723" i="1"/>
  <c r="U2723" i="1" s="1"/>
  <c r="V2723" i="1" s="1"/>
  <c r="J2724" i="1"/>
  <c r="U2724" i="1" s="1"/>
  <c r="V2724" i="1" s="1"/>
  <c r="J2725" i="1"/>
  <c r="U2725" i="1" s="1"/>
  <c r="V2725" i="1" s="1"/>
  <c r="J2726" i="1"/>
  <c r="U2726" i="1" s="1"/>
  <c r="V2726" i="1" s="1"/>
  <c r="J2727" i="1"/>
  <c r="U2727" i="1" s="1"/>
  <c r="V2727" i="1" s="1"/>
  <c r="J2728" i="1"/>
  <c r="U2728" i="1" s="1"/>
  <c r="V2728" i="1" s="1"/>
  <c r="J2729" i="1"/>
  <c r="U2729" i="1" s="1"/>
  <c r="V2729" i="1" s="1"/>
  <c r="J2730" i="1"/>
  <c r="U2730" i="1" s="1"/>
  <c r="V2730" i="1" s="1"/>
  <c r="J2731" i="1"/>
  <c r="U2731" i="1" s="1"/>
  <c r="J2732" i="1"/>
  <c r="U2732" i="1" s="1"/>
  <c r="V2732" i="1" s="1"/>
  <c r="J2733" i="1"/>
  <c r="U2733" i="1" s="1"/>
  <c r="V2733" i="1" s="1"/>
  <c r="J2734" i="1"/>
  <c r="U2734" i="1" s="1"/>
  <c r="V2734" i="1" s="1"/>
  <c r="J2735" i="1"/>
  <c r="U2735" i="1" s="1"/>
  <c r="V2735" i="1" s="1"/>
  <c r="J2736" i="1"/>
  <c r="U2736" i="1" s="1"/>
  <c r="V2736" i="1" s="1"/>
  <c r="J2737" i="1"/>
  <c r="U2737" i="1" s="1"/>
  <c r="V2737" i="1" s="1"/>
  <c r="J2738" i="1"/>
  <c r="U2738" i="1" s="1"/>
  <c r="V2738" i="1" s="1"/>
  <c r="J2739" i="1"/>
  <c r="U2739" i="1" s="1"/>
  <c r="V2739" i="1" s="1"/>
  <c r="J2740" i="1"/>
  <c r="U2740" i="1" s="1"/>
  <c r="V2740" i="1" s="1"/>
  <c r="J2741" i="1"/>
  <c r="U2741" i="1" s="1"/>
  <c r="V2741" i="1" s="1"/>
  <c r="J2742" i="1"/>
  <c r="U2742" i="1" s="1"/>
  <c r="V2742" i="1" s="1"/>
  <c r="J2743" i="1"/>
  <c r="U2743" i="1" s="1"/>
  <c r="V2743" i="1" s="1"/>
  <c r="J2744" i="1"/>
  <c r="U2744" i="1" s="1"/>
  <c r="V2744" i="1" s="1"/>
  <c r="J2745" i="1"/>
  <c r="U2745" i="1" s="1"/>
  <c r="V2745" i="1" s="1"/>
  <c r="J2746" i="1"/>
  <c r="U2746" i="1" s="1"/>
  <c r="V2746" i="1" s="1"/>
  <c r="J2747" i="1"/>
  <c r="U2747" i="1" s="1"/>
  <c r="V2747" i="1" s="1"/>
  <c r="J2748" i="1"/>
  <c r="U2748" i="1" s="1"/>
  <c r="V2748" i="1" s="1"/>
  <c r="J2749" i="1"/>
  <c r="U2749" i="1" s="1"/>
  <c r="V2749" i="1" s="1"/>
  <c r="J2750" i="1"/>
  <c r="U2750" i="1" s="1"/>
  <c r="V2750" i="1" s="1"/>
  <c r="J2751" i="1"/>
  <c r="U2751" i="1" s="1"/>
  <c r="V2751" i="1" s="1"/>
  <c r="J2752" i="1"/>
  <c r="U2752" i="1" s="1"/>
  <c r="V2752" i="1" s="1"/>
  <c r="J2753" i="1"/>
  <c r="U2753" i="1" s="1"/>
  <c r="V2753" i="1" s="1"/>
  <c r="J2754" i="1"/>
  <c r="U2754" i="1" s="1"/>
  <c r="V2754" i="1" s="1"/>
  <c r="J2755" i="1"/>
  <c r="U2755" i="1" s="1"/>
  <c r="V2755" i="1" s="1"/>
  <c r="J2756" i="1"/>
  <c r="U2756" i="1" s="1"/>
  <c r="V2756" i="1" s="1"/>
  <c r="J2757" i="1"/>
  <c r="U2757" i="1" s="1"/>
  <c r="V2757" i="1" s="1"/>
  <c r="J2758" i="1"/>
  <c r="U2758" i="1" s="1"/>
  <c r="V2758" i="1" s="1"/>
  <c r="J2759" i="1"/>
  <c r="U2759" i="1" s="1"/>
  <c r="J2760" i="1"/>
  <c r="U2760" i="1" s="1"/>
  <c r="V2760" i="1" s="1"/>
  <c r="J2761" i="1"/>
  <c r="U2761" i="1" s="1"/>
  <c r="V2761" i="1" s="1"/>
  <c r="J2762" i="1"/>
  <c r="U2762" i="1" s="1"/>
  <c r="V2762" i="1" s="1"/>
  <c r="J2763" i="1"/>
  <c r="U2763" i="1" s="1"/>
  <c r="V2763" i="1" s="1"/>
  <c r="J2764" i="1"/>
  <c r="U2764" i="1" s="1"/>
  <c r="V2764" i="1" s="1"/>
  <c r="J2765" i="1"/>
  <c r="U2765" i="1" s="1"/>
  <c r="V2765" i="1" s="1"/>
  <c r="J2766" i="1"/>
  <c r="U2766" i="1" s="1"/>
  <c r="V2766" i="1" s="1"/>
  <c r="J2767" i="1"/>
  <c r="U2767" i="1" s="1"/>
  <c r="V2767" i="1" s="1"/>
  <c r="J2768" i="1"/>
  <c r="U2768" i="1" s="1"/>
  <c r="V2768" i="1" s="1"/>
  <c r="J2769" i="1"/>
  <c r="U2769" i="1" s="1"/>
  <c r="V2769" i="1" s="1"/>
  <c r="J2770" i="1"/>
  <c r="U2770" i="1" s="1"/>
  <c r="V2770" i="1" s="1"/>
  <c r="J2771" i="1"/>
  <c r="U2771" i="1" s="1"/>
  <c r="V2771" i="1" s="1"/>
  <c r="J2772" i="1"/>
  <c r="U2772" i="1" s="1"/>
  <c r="V2772" i="1" s="1"/>
  <c r="J2773" i="1"/>
  <c r="U2773" i="1" s="1"/>
  <c r="V2773" i="1" s="1"/>
  <c r="J2774" i="1"/>
  <c r="U2774" i="1" s="1"/>
  <c r="V2774" i="1" s="1"/>
  <c r="J2775" i="1"/>
  <c r="U2775" i="1" s="1"/>
  <c r="V2775" i="1" s="1"/>
  <c r="J2776" i="1"/>
  <c r="U2776" i="1" s="1"/>
  <c r="V2776" i="1" s="1"/>
  <c r="J2777" i="1"/>
  <c r="U2777" i="1" s="1"/>
  <c r="V2777" i="1" s="1"/>
  <c r="J2778" i="1"/>
  <c r="U2778" i="1" s="1"/>
  <c r="V2778" i="1" s="1"/>
  <c r="J2779" i="1"/>
  <c r="U2779" i="1" s="1"/>
  <c r="V2779" i="1" s="1"/>
  <c r="J2780" i="1"/>
  <c r="U2780" i="1" s="1"/>
  <c r="V2780" i="1" s="1"/>
  <c r="J2781" i="1"/>
  <c r="U2781" i="1" s="1"/>
  <c r="V2781" i="1" s="1"/>
  <c r="J2782" i="1"/>
  <c r="U2782" i="1" s="1"/>
  <c r="V2782" i="1" s="1"/>
  <c r="J2783" i="1"/>
  <c r="U2783" i="1" s="1"/>
  <c r="V2783" i="1" s="1"/>
  <c r="J2784" i="1"/>
  <c r="U2784" i="1" s="1"/>
  <c r="V2784" i="1" s="1"/>
  <c r="J2785" i="1"/>
  <c r="U2785" i="1" s="1"/>
  <c r="V2785" i="1" s="1"/>
  <c r="J2786" i="1"/>
  <c r="U2786" i="1" s="1"/>
  <c r="V2786" i="1" s="1"/>
  <c r="J2787" i="1"/>
  <c r="U2787" i="1" s="1"/>
  <c r="J2788" i="1"/>
  <c r="U2788" i="1" s="1"/>
  <c r="V2788" i="1" s="1"/>
  <c r="J2789" i="1"/>
  <c r="U2789" i="1" s="1"/>
  <c r="V2789" i="1" s="1"/>
  <c r="J2790" i="1"/>
  <c r="U2790" i="1" s="1"/>
  <c r="V2790" i="1" s="1"/>
  <c r="J2791" i="1"/>
  <c r="U2791" i="1" s="1"/>
  <c r="V2791" i="1" s="1"/>
  <c r="J2792" i="1"/>
  <c r="U2792" i="1" s="1"/>
  <c r="V2792" i="1" s="1"/>
  <c r="J2793" i="1"/>
  <c r="U2793" i="1" s="1"/>
  <c r="V2793" i="1" s="1"/>
  <c r="J2794" i="1"/>
  <c r="U2794" i="1" s="1"/>
  <c r="V2794" i="1" s="1"/>
  <c r="J2795" i="1"/>
  <c r="U2795" i="1" s="1"/>
  <c r="V2795" i="1" s="1"/>
  <c r="J2796" i="1"/>
  <c r="U2796" i="1" s="1"/>
  <c r="V2796" i="1" s="1"/>
  <c r="J2797" i="1"/>
  <c r="U2797" i="1" s="1"/>
  <c r="V2797" i="1" s="1"/>
  <c r="J2798" i="1"/>
  <c r="U2798" i="1" s="1"/>
  <c r="V2798" i="1" s="1"/>
  <c r="J2799" i="1"/>
  <c r="U2799" i="1" s="1"/>
  <c r="V2799" i="1" s="1"/>
  <c r="J2800" i="1"/>
  <c r="U2800" i="1" s="1"/>
  <c r="V2800" i="1" s="1"/>
  <c r="J2801" i="1"/>
  <c r="U2801" i="1" s="1"/>
  <c r="V2801" i="1" s="1"/>
  <c r="J2802" i="1"/>
  <c r="U2802" i="1" s="1"/>
  <c r="V2802" i="1" s="1"/>
  <c r="J2803" i="1"/>
  <c r="U2803" i="1" s="1"/>
  <c r="V2803" i="1" s="1"/>
  <c r="J2804" i="1"/>
  <c r="U2804" i="1" s="1"/>
  <c r="V2804" i="1" s="1"/>
  <c r="J2805" i="1"/>
  <c r="U2805" i="1" s="1"/>
  <c r="V2805" i="1" s="1"/>
  <c r="J2806" i="1"/>
  <c r="U2806" i="1" s="1"/>
  <c r="V2806" i="1" s="1"/>
  <c r="J2807" i="1"/>
  <c r="U2807" i="1" s="1"/>
  <c r="V2807" i="1" s="1"/>
  <c r="J2808" i="1"/>
  <c r="U2808" i="1" s="1"/>
  <c r="V2808" i="1" s="1"/>
  <c r="J2809" i="1"/>
  <c r="U2809" i="1" s="1"/>
  <c r="V2809" i="1" s="1"/>
  <c r="J2810" i="1"/>
  <c r="U2810" i="1" s="1"/>
  <c r="V2810" i="1" s="1"/>
  <c r="J2811" i="1"/>
  <c r="U2811" i="1" s="1"/>
  <c r="V2811" i="1" s="1"/>
  <c r="J2812" i="1"/>
  <c r="U2812" i="1" s="1"/>
  <c r="V2812" i="1" s="1"/>
  <c r="J2813" i="1"/>
  <c r="U2813" i="1" s="1"/>
  <c r="V2813" i="1" s="1"/>
  <c r="J2814" i="1"/>
  <c r="U2814" i="1" s="1"/>
  <c r="V2814" i="1" s="1"/>
  <c r="J2815" i="1"/>
  <c r="U2815" i="1" s="1"/>
  <c r="V2815" i="1" s="1"/>
  <c r="J2816" i="1"/>
  <c r="U2816" i="1" s="1"/>
  <c r="J2817" i="1"/>
  <c r="U2817" i="1" s="1"/>
  <c r="V2817" i="1" s="1"/>
  <c r="J2818" i="1"/>
  <c r="U2818" i="1" s="1"/>
  <c r="V2818" i="1" s="1"/>
  <c r="J2819" i="1"/>
  <c r="U2819" i="1" s="1"/>
  <c r="V2819" i="1" s="1"/>
  <c r="J2820" i="1"/>
  <c r="U2820" i="1" s="1"/>
  <c r="V2820" i="1" s="1"/>
  <c r="J2821" i="1"/>
  <c r="U2821" i="1" s="1"/>
  <c r="V2821" i="1" s="1"/>
  <c r="J2822" i="1"/>
  <c r="U2822" i="1" s="1"/>
  <c r="V2822" i="1" s="1"/>
  <c r="J2823" i="1"/>
  <c r="U2823" i="1" s="1"/>
  <c r="V2823" i="1" s="1"/>
  <c r="J2824" i="1"/>
  <c r="U2824" i="1" s="1"/>
  <c r="V2824" i="1" s="1"/>
  <c r="J2825" i="1"/>
  <c r="U2825" i="1" s="1"/>
  <c r="V2825" i="1" s="1"/>
  <c r="J2826" i="1"/>
  <c r="U2826" i="1" s="1"/>
  <c r="V2826" i="1" s="1"/>
  <c r="J2827" i="1"/>
  <c r="U2827" i="1" s="1"/>
  <c r="V2827" i="1" s="1"/>
  <c r="J2828" i="1"/>
  <c r="U2828" i="1" s="1"/>
  <c r="V2828" i="1" s="1"/>
  <c r="J2829" i="1"/>
  <c r="U2829" i="1" s="1"/>
  <c r="V2829" i="1" s="1"/>
  <c r="J2830" i="1"/>
  <c r="U2830" i="1" s="1"/>
  <c r="V2830" i="1" s="1"/>
  <c r="J2831" i="1"/>
  <c r="U2831" i="1" s="1"/>
  <c r="V2831" i="1" s="1"/>
  <c r="J2832" i="1"/>
  <c r="U2832" i="1" s="1"/>
  <c r="V2832" i="1" s="1"/>
  <c r="J2833" i="1"/>
  <c r="U2833" i="1" s="1"/>
  <c r="V2833" i="1" s="1"/>
  <c r="J2834" i="1"/>
  <c r="U2834" i="1" s="1"/>
  <c r="V2834" i="1" s="1"/>
  <c r="J2835" i="1"/>
  <c r="U2835" i="1" s="1"/>
  <c r="V2835" i="1" s="1"/>
  <c r="J2836" i="1"/>
  <c r="U2836" i="1" s="1"/>
  <c r="V2836" i="1" s="1"/>
  <c r="J2837" i="1"/>
  <c r="U2837" i="1" s="1"/>
  <c r="V2837" i="1" s="1"/>
  <c r="J2838" i="1"/>
  <c r="U2838" i="1" s="1"/>
  <c r="V2838" i="1" s="1"/>
  <c r="J2839" i="1"/>
  <c r="U2839" i="1" s="1"/>
  <c r="V2839" i="1" s="1"/>
  <c r="J2840" i="1"/>
  <c r="U2840" i="1" s="1"/>
  <c r="V2840" i="1" s="1"/>
  <c r="J2841" i="1"/>
  <c r="U2841" i="1" s="1"/>
  <c r="V2841" i="1" s="1"/>
  <c r="J2842" i="1"/>
  <c r="U2842" i="1" s="1"/>
  <c r="V2842" i="1" s="1"/>
  <c r="J2843" i="1"/>
  <c r="U2843" i="1" s="1"/>
  <c r="V2843" i="1" s="1"/>
  <c r="J2844" i="1"/>
  <c r="U2844" i="1" s="1"/>
  <c r="J2845" i="1"/>
  <c r="U2845" i="1" s="1"/>
  <c r="V2845" i="1" s="1"/>
  <c r="J2846" i="1"/>
  <c r="U2846" i="1" s="1"/>
  <c r="V2846" i="1" s="1"/>
  <c r="J2847" i="1"/>
  <c r="U2847" i="1" s="1"/>
  <c r="V2847" i="1" s="1"/>
  <c r="J2848" i="1"/>
  <c r="U2848" i="1" s="1"/>
  <c r="V2848" i="1" s="1"/>
  <c r="J2849" i="1"/>
  <c r="U2849" i="1" s="1"/>
  <c r="V2849" i="1" s="1"/>
  <c r="J2850" i="1"/>
  <c r="U2850" i="1" s="1"/>
  <c r="V2850" i="1" s="1"/>
  <c r="J2851" i="1"/>
  <c r="U2851" i="1" s="1"/>
  <c r="V2851" i="1" s="1"/>
  <c r="J2852" i="1"/>
  <c r="U2852" i="1" s="1"/>
  <c r="V2852" i="1" s="1"/>
  <c r="J2853" i="1"/>
  <c r="U2853" i="1" s="1"/>
  <c r="V2853" i="1" s="1"/>
  <c r="J2854" i="1"/>
  <c r="U2854" i="1" s="1"/>
  <c r="V2854" i="1" s="1"/>
  <c r="J2855" i="1"/>
  <c r="U2855" i="1" s="1"/>
  <c r="V2855" i="1" s="1"/>
  <c r="J2856" i="1"/>
  <c r="U2856" i="1" s="1"/>
  <c r="V2856" i="1" s="1"/>
  <c r="J2857" i="1"/>
  <c r="U2857" i="1" s="1"/>
  <c r="V2857" i="1" s="1"/>
  <c r="J2858" i="1"/>
  <c r="U2858" i="1" s="1"/>
  <c r="V2858" i="1" s="1"/>
  <c r="J2859" i="1"/>
  <c r="U2859" i="1" s="1"/>
  <c r="V2859" i="1" s="1"/>
  <c r="J2860" i="1"/>
  <c r="J2861" i="1"/>
  <c r="U2861" i="1" s="1"/>
  <c r="V2861" i="1" s="1"/>
  <c r="J2862" i="1"/>
  <c r="U2862" i="1" s="1"/>
  <c r="V2862" i="1" s="1"/>
  <c r="J2863" i="1"/>
  <c r="U2863" i="1" s="1"/>
  <c r="V2863" i="1" s="1"/>
  <c r="J2864" i="1"/>
  <c r="U2864" i="1" s="1"/>
  <c r="V2864" i="1" s="1"/>
  <c r="J2865" i="1"/>
  <c r="U2865" i="1" s="1"/>
  <c r="V2865" i="1" s="1"/>
  <c r="J2866" i="1"/>
  <c r="U2866" i="1" s="1"/>
  <c r="V2866" i="1" s="1"/>
  <c r="J2867" i="1"/>
  <c r="U2867" i="1" s="1"/>
  <c r="V2867" i="1" s="1"/>
  <c r="J2868" i="1"/>
  <c r="U2868" i="1" s="1"/>
  <c r="V2868" i="1" s="1"/>
  <c r="J2869" i="1"/>
  <c r="U2869" i="1" s="1"/>
  <c r="V2869" i="1" s="1"/>
  <c r="J2870" i="1"/>
  <c r="U2870" i="1" s="1"/>
  <c r="V2870" i="1" s="1"/>
  <c r="J2871" i="1"/>
  <c r="U2871" i="1" s="1"/>
  <c r="V2871" i="1" s="1"/>
  <c r="J2872" i="1"/>
  <c r="U2872" i="1" s="1"/>
  <c r="J2873" i="1"/>
  <c r="U2873" i="1" s="1"/>
  <c r="V2873" i="1" s="1"/>
  <c r="J2874" i="1"/>
  <c r="U2874" i="1" s="1"/>
  <c r="V2874" i="1" s="1"/>
  <c r="J2875" i="1"/>
  <c r="U2875" i="1" s="1"/>
  <c r="V2875" i="1" s="1"/>
  <c r="J2876" i="1"/>
  <c r="U2876" i="1" s="1"/>
  <c r="V2876" i="1" s="1"/>
  <c r="J2877" i="1"/>
  <c r="U2877" i="1" s="1"/>
  <c r="V2877" i="1" s="1"/>
  <c r="J2878" i="1"/>
  <c r="U2878" i="1" s="1"/>
  <c r="V2878" i="1" s="1"/>
  <c r="J2879" i="1"/>
  <c r="U2879" i="1" s="1"/>
  <c r="V2879" i="1" s="1"/>
  <c r="J2880" i="1"/>
  <c r="U2880" i="1" s="1"/>
  <c r="V2880" i="1" s="1"/>
  <c r="J2881" i="1"/>
  <c r="U2881" i="1" s="1"/>
  <c r="V2881" i="1" s="1"/>
  <c r="J2882" i="1"/>
  <c r="U2882" i="1" s="1"/>
  <c r="V2882" i="1" s="1"/>
  <c r="J2883" i="1"/>
  <c r="U2883" i="1" s="1"/>
  <c r="V2883" i="1" s="1"/>
  <c r="J2884" i="1"/>
  <c r="U2884" i="1" s="1"/>
  <c r="V2884" i="1" s="1"/>
  <c r="J2885" i="1"/>
  <c r="U2885" i="1" s="1"/>
  <c r="V2885" i="1" s="1"/>
  <c r="J2886" i="1"/>
  <c r="U2886" i="1" s="1"/>
  <c r="V2886" i="1" s="1"/>
  <c r="J2887" i="1"/>
  <c r="U2887" i="1" s="1"/>
  <c r="V2887" i="1" s="1"/>
  <c r="J2888" i="1"/>
  <c r="U2888" i="1" s="1"/>
  <c r="V2888" i="1" s="1"/>
  <c r="J2889" i="1"/>
  <c r="U2889" i="1" s="1"/>
  <c r="V2889" i="1" s="1"/>
  <c r="J2890" i="1"/>
  <c r="U2890" i="1" s="1"/>
  <c r="V2890" i="1" s="1"/>
  <c r="J2891" i="1"/>
  <c r="U2891" i="1" s="1"/>
  <c r="V2891" i="1" s="1"/>
  <c r="J2892" i="1"/>
  <c r="U2892" i="1" s="1"/>
  <c r="V2892" i="1" s="1"/>
  <c r="J2893" i="1"/>
  <c r="U2893" i="1" s="1"/>
  <c r="V2893" i="1" s="1"/>
  <c r="J2894" i="1"/>
  <c r="U2894" i="1" s="1"/>
  <c r="V2894" i="1" s="1"/>
  <c r="J2895" i="1"/>
  <c r="U2895" i="1" s="1"/>
  <c r="V2895" i="1" s="1"/>
  <c r="J2896" i="1"/>
  <c r="U2896" i="1" s="1"/>
  <c r="V2896" i="1" s="1"/>
  <c r="J2897" i="1"/>
  <c r="U2897" i="1" s="1"/>
  <c r="V2897" i="1" s="1"/>
  <c r="J2898" i="1"/>
  <c r="U2898" i="1" s="1"/>
  <c r="V2898" i="1" s="1"/>
  <c r="J2899" i="1"/>
  <c r="U2899" i="1" s="1"/>
  <c r="V2899" i="1" s="1"/>
  <c r="J2900" i="1"/>
  <c r="U2900" i="1" s="1"/>
  <c r="V2900" i="1" s="1"/>
  <c r="J2901" i="1"/>
  <c r="U2901" i="1" s="1"/>
  <c r="J2902" i="1"/>
  <c r="U2902" i="1" s="1"/>
  <c r="V2902" i="1" s="1"/>
  <c r="J2903" i="1"/>
  <c r="U2903" i="1" s="1"/>
  <c r="V2903" i="1" s="1"/>
  <c r="J2904" i="1"/>
  <c r="U2904" i="1" s="1"/>
  <c r="V2904" i="1" s="1"/>
  <c r="J2905" i="1"/>
  <c r="U2905" i="1" s="1"/>
  <c r="V2905" i="1" s="1"/>
  <c r="J2906" i="1"/>
  <c r="U2906" i="1" s="1"/>
  <c r="V2906" i="1" s="1"/>
  <c r="J2907" i="1"/>
  <c r="U2907" i="1" s="1"/>
  <c r="V2907" i="1" s="1"/>
  <c r="J2908" i="1"/>
  <c r="U2908" i="1" s="1"/>
  <c r="V2908" i="1" s="1"/>
  <c r="J2909" i="1"/>
  <c r="U2909" i="1" s="1"/>
  <c r="V2909" i="1" s="1"/>
  <c r="J2910" i="1"/>
  <c r="U2910" i="1" s="1"/>
  <c r="V2910" i="1" s="1"/>
  <c r="J2911" i="1"/>
  <c r="U2911" i="1" s="1"/>
  <c r="V2911" i="1" s="1"/>
  <c r="J2912" i="1"/>
  <c r="U2912" i="1" s="1"/>
  <c r="V2912" i="1" s="1"/>
  <c r="J2913" i="1"/>
  <c r="U2913" i="1" s="1"/>
  <c r="V2913" i="1" s="1"/>
  <c r="J2914" i="1"/>
  <c r="U2914" i="1" s="1"/>
  <c r="V2914" i="1" s="1"/>
  <c r="J2915" i="1"/>
  <c r="U2915" i="1" s="1"/>
  <c r="V2915" i="1" s="1"/>
  <c r="J2916" i="1"/>
  <c r="U2916" i="1" s="1"/>
  <c r="V2916" i="1" s="1"/>
  <c r="J2917" i="1"/>
  <c r="U2917" i="1" s="1"/>
  <c r="V2917" i="1" s="1"/>
  <c r="J2918" i="1"/>
  <c r="U2918" i="1" s="1"/>
  <c r="V2918" i="1" s="1"/>
  <c r="J2919" i="1"/>
  <c r="U2919" i="1" s="1"/>
  <c r="V2919" i="1" s="1"/>
  <c r="J2920" i="1"/>
  <c r="U2920" i="1" s="1"/>
  <c r="V2920" i="1" s="1"/>
  <c r="J2921" i="1"/>
  <c r="U2921" i="1" s="1"/>
  <c r="V2921" i="1" s="1"/>
  <c r="J2922" i="1"/>
  <c r="U2922" i="1" s="1"/>
  <c r="V2922" i="1" s="1"/>
  <c r="J2923" i="1"/>
  <c r="U2923" i="1" s="1"/>
  <c r="V2923" i="1" s="1"/>
  <c r="J2924" i="1"/>
  <c r="U2924" i="1" s="1"/>
  <c r="V2924" i="1" s="1"/>
  <c r="J2925" i="1"/>
  <c r="U2925" i="1" s="1"/>
  <c r="V2925" i="1" s="1"/>
  <c r="J2926" i="1"/>
  <c r="U2926" i="1" s="1"/>
  <c r="V2926" i="1" s="1"/>
  <c r="J2927" i="1"/>
  <c r="U2927" i="1" s="1"/>
  <c r="V2927" i="1" s="1"/>
  <c r="J2928" i="1"/>
  <c r="U2928" i="1" s="1"/>
  <c r="V2928" i="1" s="1"/>
  <c r="J2929" i="1"/>
  <c r="U2929" i="1" s="1"/>
  <c r="J2930" i="1"/>
  <c r="U2930" i="1" s="1"/>
  <c r="V2930" i="1" s="1"/>
  <c r="J2931" i="1"/>
  <c r="U2931" i="1" s="1"/>
  <c r="V2931" i="1" s="1"/>
  <c r="J2932" i="1"/>
  <c r="U2932" i="1" s="1"/>
  <c r="V2932" i="1" s="1"/>
  <c r="J2933" i="1"/>
  <c r="U2933" i="1" s="1"/>
  <c r="V2933" i="1" s="1"/>
  <c r="J2934" i="1"/>
  <c r="U2934" i="1" s="1"/>
  <c r="V2934" i="1" s="1"/>
  <c r="J2935" i="1"/>
  <c r="U2935" i="1" s="1"/>
  <c r="V2935" i="1" s="1"/>
  <c r="J2936" i="1"/>
  <c r="U2936" i="1" s="1"/>
  <c r="V2936" i="1" s="1"/>
  <c r="J2937" i="1"/>
  <c r="U2937" i="1" s="1"/>
  <c r="V2937" i="1" s="1"/>
  <c r="J2938" i="1"/>
  <c r="U2938" i="1" s="1"/>
  <c r="V2938" i="1" s="1"/>
  <c r="J2939" i="1"/>
  <c r="U2939" i="1" s="1"/>
  <c r="V2939" i="1" s="1"/>
  <c r="J2940" i="1"/>
  <c r="U2940" i="1" s="1"/>
  <c r="V2940" i="1" s="1"/>
  <c r="J2941" i="1"/>
  <c r="U2941" i="1" s="1"/>
  <c r="V2941" i="1" s="1"/>
  <c r="J2942" i="1"/>
  <c r="U2942" i="1" s="1"/>
  <c r="V2942" i="1" s="1"/>
  <c r="J2943" i="1"/>
  <c r="U2943" i="1" s="1"/>
  <c r="V2943" i="1" s="1"/>
  <c r="J2944" i="1"/>
  <c r="U2944" i="1" s="1"/>
  <c r="V2944" i="1" s="1"/>
  <c r="J2945" i="1"/>
  <c r="U2945" i="1" s="1"/>
  <c r="V2945" i="1" s="1"/>
  <c r="J2946" i="1"/>
  <c r="U2946" i="1" s="1"/>
  <c r="V2946" i="1" s="1"/>
  <c r="J2947" i="1"/>
  <c r="U2947" i="1" s="1"/>
  <c r="V2947" i="1" s="1"/>
  <c r="J2948" i="1"/>
  <c r="U2948" i="1" s="1"/>
  <c r="V2948" i="1" s="1"/>
  <c r="J2949" i="1"/>
  <c r="U2949" i="1" s="1"/>
  <c r="V2949" i="1" s="1"/>
  <c r="J2950" i="1"/>
  <c r="U2950" i="1" s="1"/>
  <c r="V2950" i="1" s="1"/>
  <c r="J2951" i="1"/>
  <c r="U2951" i="1" s="1"/>
  <c r="V2951" i="1" s="1"/>
  <c r="J2952" i="1"/>
  <c r="U2952" i="1" s="1"/>
  <c r="V2952" i="1" s="1"/>
  <c r="J2953" i="1"/>
  <c r="U2953" i="1" s="1"/>
  <c r="V2953" i="1" s="1"/>
  <c r="J2954" i="1"/>
  <c r="U2954" i="1" s="1"/>
  <c r="V2954" i="1" s="1"/>
  <c r="J2955" i="1"/>
  <c r="U2955" i="1" s="1"/>
  <c r="V2955" i="1" s="1"/>
  <c r="J2956" i="1"/>
  <c r="U2956" i="1" s="1"/>
  <c r="V2956" i="1" s="1"/>
  <c r="J2957" i="1"/>
  <c r="U2957" i="1" s="1"/>
  <c r="J2958" i="1"/>
  <c r="U2958" i="1" s="1"/>
  <c r="V2958" i="1" s="1"/>
  <c r="J2959" i="1"/>
  <c r="U2959" i="1" s="1"/>
  <c r="V2959" i="1" s="1"/>
  <c r="J2960" i="1"/>
  <c r="U2960" i="1" s="1"/>
  <c r="V2960" i="1" s="1"/>
  <c r="J2961" i="1"/>
  <c r="U2961" i="1" s="1"/>
  <c r="V2961" i="1" s="1"/>
  <c r="J2962" i="1"/>
  <c r="U2962" i="1" s="1"/>
  <c r="V2962" i="1" s="1"/>
  <c r="J2963" i="1"/>
  <c r="U2963" i="1" s="1"/>
  <c r="V2963" i="1" s="1"/>
  <c r="J2964" i="1"/>
  <c r="U2964" i="1" s="1"/>
  <c r="V2964" i="1" s="1"/>
  <c r="J2965" i="1"/>
  <c r="U2965" i="1" s="1"/>
  <c r="V2965" i="1" s="1"/>
  <c r="J2966" i="1"/>
  <c r="U2966" i="1" s="1"/>
  <c r="V2966" i="1" s="1"/>
  <c r="J2967" i="1"/>
  <c r="U2967" i="1" s="1"/>
  <c r="V2967" i="1" s="1"/>
  <c r="J2968" i="1"/>
  <c r="U2968" i="1" s="1"/>
  <c r="V2968" i="1" s="1"/>
  <c r="J2969" i="1"/>
  <c r="U2969" i="1" s="1"/>
  <c r="V2969" i="1" s="1"/>
  <c r="J2970" i="1"/>
  <c r="U2970" i="1" s="1"/>
  <c r="V2970" i="1" s="1"/>
  <c r="J2971" i="1"/>
  <c r="U2971" i="1" s="1"/>
  <c r="V2971" i="1" s="1"/>
  <c r="J2972" i="1"/>
  <c r="U2972" i="1" s="1"/>
  <c r="V2972" i="1" s="1"/>
  <c r="J2973" i="1"/>
  <c r="U2973" i="1" s="1"/>
  <c r="V2973" i="1" s="1"/>
  <c r="J2974" i="1"/>
  <c r="U2974" i="1" s="1"/>
  <c r="V2974" i="1" s="1"/>
  <c r="J2975" i="1"/>
  <c r="U2975" i="1" s="1"/>
  <c r="V2975" i="1" s="1"/>
  <c r="J2976" i="1"/>
  <c r="U2976" i="1" s="1"/>
  <c r="V2976" i="1" s="1"/>
  <c r="J2977" i="1"/>
  <c r="U2977" i="1" s="1"/>
  <c r="V2977" i="1" s="1"/>
  <c r="J2978" i="1"/>
  <c r="U2978" i="1" s="1"/>
  <c r="V2978" i="1" s="1"/>
  <c r="J2979" i="1"/>
  <c r="U2979" i="1" s="1"/>
  <c r="V2979" i="1" s="1"/>
  <c r="J2980" i="1"/>
  <c r="U2980" i="1" s="1"/>
  <c r="V2980" i="1" s="1"/>
  <c r="J2981" i="1"/>
  <c r="U2981" i="1" s="1"/>
  <c r="V2981" i="1" s="1"/>
  <c r="J2982" i="1"/>
  <c r="U2982" i="1" s="1"/>
  <c r="V2982" i="1" s="1"/>
  <c r="J2983" i="1"/>
  <c r="U2983" i="1" s="1"/>
  <c r="V2983" i="1" s="1"/>
  <c r="J2984" i="1"/>
  <c r="U2984" i="1" s="1"/>
  <c r="V2984" i="1" s="1"/>
  <c r="J2985" i="1"/>
  <c r="U2985" i="1" s="1"/>
  <c r="V2985" i="1" s="1"/>
  <c r="J2986" i="1"/>
  <c r="U2986" i="1" s="1"/>
  <c r="V2986" i="1" s="1"/>
  <c r="J2987" i="1"/>
  <c r="U2987" i="1" s="1"/>
  <c r="J2988" i="1"/>
  <c r="U2988" i="1" s="1"/>
  <c r="V2988" i="1" s="1"/>
  <c r="J2989" i="1"/>
  <c r="U2989" i="1" s="1"/>
  <c r="V2989" i="1" s="1"/>
  <c r="J2990" i="1"/>
  <c r="U2990" i="1" s="1"/>
  <c r="V2990" i="1" s="1"/>
  <c r="J2991" i="1"/>
  <c r="U2991" i="1" s="1"/>
  <c r="V2991" i="1" s="1"/>
  <c r="J2992" i="1"/>
  <c r="U2992" i="1" s="1"/>
  <c r="V2992" i="1" s="1"/>
  <c r="J2993" i="1"/>
  <c r="U2993" i="1" s="1"/>
  <c r="V2993" i="1" s="1"/>
  <c r="J2994" i="1"/>
  <c r="U2994" i="1" s="1"/>
  <c r="V2994" i="1" s="1"/>
  <c r="J2995" i="1"/>
  <c r="U2995" i="1" s="1"/>
  <c r="V2995" i="1" s="1"/>
  <c r="J2996" i="1"/>
  <c r="U2996" i="1" s="1"/>
  <c r="V2996" i="1" s="1"/>
  <c r="J2997" i="1"/>
  <c r="U2997" i="1" s="1"/>
  <c r="V2997" i="1" s="1"/>
  <c r="J2998" i="1"/>
  <c r="U2998" i="1" s="1"/>
  <c r="V2998" i="1" s="1"/>
  <c r="J2999" i="1"/>
  <c r="U2999" i="1" s="1"/>
  <c r="V2999" i="1" s="1"/>
  <c r="J3000" i="1"/>
  <c r="U3000" i="1" s="1"/>
  <c r="V3000" i="1" s="1"/>
  <c r="J3001" i="1"/>
  <c r="U3001" i="1" s="1"/>
  <c r="V3001" i="1" s="1"/>
  <c r="J3002" i="1"/>
  <c r="U3002" i="1" s="1"/>
  <c r="V3002" i="1" s="1"/>
  <c r="J3003" i="1"/>
  <c r="U3003" i="1" s="1"/>
  <c r="V3003" i="1" s="1"/>
  <c r="J3004" i="1"/>
  <c r="U3004" i="1" s="1"/>
  <c r="V3004" i="1" s="1"/>
  <c r="J3005" i="1"/>
  <c r="U3005" i="1" s="1"/>
  <c r="V3005" i="1" s="1"/>
  <c r="J3006" i="1"/>
  <c r="U3006" i="1" s="1"/>
  <c r="V3006" i="1" s="1"/>
  <c r="J3007" i="1"/>
  <c r="U3007" i="1" s="1"/>
  <c r="V3007" i="1" s="1"/>
  <c r="J3008" i="1"/>
  <c r="U3008" i="1" s="1"/>
  <c r="V3008" i="1" s="1"/>
  <c r="J3009" i="1"/>
  <c r="U3009" i="1" s="1"/>
  <c r="V3009" i="1" s="1"/>
  <c r="J3010" i="1"/>
  <c r="U3010" i="1" s="1"/>
  <c r="V3010" i="1" s="1"/>
  <c r="J3011" i="1"/>
  <c r="U3011" i="1" s="1"/>
  <c r="V3011" i="1" s="1"/>
  <c r="J3012" i="1"/>
  <c r="U3012" i="1" s="1"/>
  <c r="V3012" i="1" s="1"/>
  <c r="J3013" i="1"/>
  <c r="U3013" i="1" s="1"/>
  <c r="V3013" i="1" s="1"/>
  <c r="J3014" i="1"/>
  <c r="U3014" i="1" s="1"/>
  <c r="V3014" i="1" s="1"/>
  <c r="J3015" i="1"/>
  <c r="U3015" i="1" s="1"/>
  <c r="J3016" i="1"/>
  <c r="U3016" i="1" s="1"/>
  <c r="V3016" i="1" s="1"/>
  <c r="J3017" i="1"/>
  <c r="U3017" i="1" s="1"/>
  <c r="V3017" i="1" s="1"/>
  <c r="J3018" i="1"/>
  <c r="U3018" i="1" s="1"/>
  <c r="V3018" i="1" s="1"/>
  <c r="J3019" i="1"/>
  <c r="U3019" i="1" s="1"/>
  <c r="V3019" i="1" s="1"/>
  <c r="J3020" i="1"/>
  <c r="U3020" i="1" s="1"/>
  <c r="V3020" i="1" s="1"/>
  <c r="J3021" i="1"/>
  <c r="U3021" i="1" s="1"/>
  <c r="V3021" i="1" s="1"/>
  <c r="J3022" i="1"/>
  <c r="U3022" i="1" s="1"/>
  <c r="V3022" i="1" s="1"/>
  <c r="J3023" i="1"/>
  <c r="U3023" i="1" s="1"/>
  <c r="V3023" i="1" s="1"/>
  <c r="J3024" i="1"/>
  <c r="U3024" i="1" s="1"/>
  <c r="V3024" i="1" s="1"/>
  <c r="J3025" i="1"/>
  <c r="U3025" i="1" s="1"/>
  <c r="V3025" i="1" s="1"/>
  <c r="J3026" i="1"/>
  <c r="U3026" i="1" s="1"/>
  <c r="V3026" i="1" s="1"/>
  <c r="J3027" i="1"/>
  <c r="U3027" i="1" s="1"/>
  <c r="V3027" i="1" s="1"/>
  <c r="J3028" i="1"/>
  <c r="U3028" i="1" s="1"/>
  <c r="V3028" i="1" s="1"/>
  <c r="J3029" i="1"/>
  <c r="U3029" i="1" s="1"/>
  <c r="V3029" i="1" s="1"/>
  <c r="J3030" i="1"/>
  <c r="U3030" i="1" s="1"/>
  <c r="V3030" i="1" s="1"/>
  <c r="J3031" i="1"/>
  <c r="U3031" i="1" s="1"/>
  <c r="V3031" i="1" s="1"/>
  <c r="J3032" i="1"/>
  <c r="U3032" i="1" s="1"/>
  <c r="V3032" i="1" s="1"/>
  <c r="J3033" i="1"/>
  <c r="U3033" i="1" s="1"/>
  <c r="V3033" i="1" s="1"/>
  <c r="J3034" i="1"/>
  <c r="U3034" i="1" s="1"/>
  <c r="V3034" i="1" s="1"/>
  <c r="J3035" i="1"/>
  <c r="U3035" i="1" s="1"/>
  <c r="V3035" i="1" s="1"/>
  <c r="J3036" i="1"/>
  <c r="U3036" i="1" s="1"/>
  <c r="V3036" i="1" s="1"/>
  <c r="J3037" i="1"/>
  <c r="U3037" i="1" s="1"/>
  <c r="V3037" i="1" s="1"/>
  <c r="J3038" i="1"/>
  <c r="U3038" i="1" s="1"/>
  <c r="V3038" i="1" s="1"/>
  <c r="J3039" i="1"/>
  <c r="U3039" i="1" s="1"/>
  <c r="V3039" i="1" s="1"/>
  <c r="J3040" i="1"/>
  <c r="U3040" i="1" s="1"/>
  <c r="V3040" i="1" s="1"/>
  <c r="J3041" i="1"/>
  <c r="U3041" i="1" s="1"/>
  <c r="V3041" i="1" s="1"/>
  <c r="J3042" i="1"/>
  <c r="U3042" i="1" s="1"/>
  <c r="V3042" i="1" s="1"/>
  <c r="J3043" i="1"/>
  <c r="U3043" i="1" s="1"/>
  <c r="J3044" i="1"/>
  <c r="U3044" i="1" s="1"/>
  <c r="V3044" i="1" s="1"/>
  <c r="J3045" i="1"/>
  <c r="U3045" i="1" s="1"/>
  <c r="V3045" i="1" s="1"/>
  <c r="J3046" i="1"/>
  <c r="U3046" i="1" s="1"/>
  <c r="V3046" i="1" s="1"/>
  <c r="J3047" i="1"/>
  <c r="U3047" i="1" s="1"/>
  <c r="V3047" i="1" s="1"/>
  <c r="J3048" i="1"/>
  <c r="U3048" i="1" s="1"/>
  <c r="V3048" i="1" s="1"/>
  <c r="J3049" i="1"/>
  <c r="U3049" i="1" s="1"/>
  <c r="V3049" i="1" s="1"/>
  <c r="J3050" i="1"/>
  <c r="U3050" i="1" s="1"/>
  <c r="V3050" i="1" s="1"/>
  <c r="J3051" i="1"/>
  <c r="U3051" i="1" s="1"/>
  <c r="V3051" i="1" s="1"/>
  <c r="J3052" i="1"/>
  <c r="U3052" i="1" s="1"/>
  <c r="V3052" i="1" s="1"/>
  <c r="J3053" i="1"/>
  <c r="U3053" i="1" s="1"/>
  <c r="V3053" i="1" s="1"/>
  <c r="J3054" i="1"/>
  <c r="U3054" i="1" s="1"/>
  <c r="V3054" i="1" s="1"/>
  <c r="J3055" i="1"/>
  <c r="U3055" i="1" s="1"/>
  <c r="V3055" i="1" s="1"/>
  <c r="J3056" i="1"/>
  <c r="U3056" i="1" s="1"/>
  <c r="V3056" i="1" s="1"/>
  <c r="J3057" i="1"/>
  <c r="U3057" i="1" s="1"/>
  <c r="V3057" i="1" s="1"/>
  <c r="J3058" i="1"/>
  <c r="U3058" i="1" s="1"/>
  <c r="V3058" i="1" s="1"/>
  <c r="J3059" i="1"/>
  <c r="U3059" i="1" s="1"/>
  <c r="V3059" i="1" s="1"/>
  <c r="J3060" i="1"/>
  <c r="U3060" i="1" s="1"/>
  <c r="V3060" i="1" s="1"/>
  <c r="J3061" i="1"/>
  <c r="U3061" i="1" s="1"/>
  <c r="V3061" i="1" s="1"/>
  <c r="J3062" i="1"/>
  <c r="U3062" i="1" s="1"/>
  <c r="V3062" i="1" s="1"/>
  <c r="J3063" i="1"/>
  <c r="U3063" i="1" s="1"/>
  <c r="V3063" i="1" s="1"/>
  <c r="J3064" i="1"/>
  <c r="U3064" i="1" s="1"/>
  <c r="V3064" i="1" s="1"/>
  <c r="J3065" i="1"/>
  <c r="U3065" i="1" s="1"/>
  <c r="V3065" i="1" s="1"/>
  <c r="J3066" i="1"/>
  <c r="U3066" i="1" s="1"/>
  <c r="V3066" i="1" s="1"/>
  <c r="J3067" i="1"/>
  <c r="U3067" i="1" s="1"/>
  <c r="V3067" i="1" s="1"/>
  <c r="J3068" i="1"/>
  <c r="U3068" i="1" s="1"/>
  <c r="V3068" i="1" s="1"/>
  <c r="J3069" i="1"/>
  <c r="U3069" i="1" s="1"/>
  <c r="V3069" i="1" s="1"/>
  <c r="J3070" i="1"/>
  <c r="U3070" i="1" s="1"/>
  <c r="V3070" i="1" s="1"/>
  <c r="J3071" i="1"/>
  <c r="U3071" i="1" s="1"/>
  <c r="V3071" i="1" s="1"/>
  <c r="J3072" i="1"/>
  <c r="U3072" i="1" s="1"/>
  <c r="J3073" i="1"/>
  <c r="U3073" i="1" s="1"/>
  <c r="V3073" i="1" s="1"/>
  <c r="J3074" i="1"/>
  <c r="U3074" i="1" s="1"/>
  <c r="V3074" i="1" s="1"/>
  <c r="J3075" i="1"/>
  <c r="U3075" i="1" s="1"/>
  <c r="V3075" i="1" s="1"/>
  <c r="J3076" i="1"/>
  <c r="U3076" i="1" s="1"/>
  <c r="V3076" i="1" s="1"/>
  <c r="J3077" i="1"/>
  <c r="U3077" i="1" s="1"/>
  <c r="V3077" i="1" s="1"/>
  <c r="J3078" i="1"/>
  <c r="U3078" i="1" s="1"/>
  <c r="V3078" i="1" s="1"/>
  <c r="J3079" i="1"/>
  <c r="U3079" i="1" s="1"/>
  <c r="V3079" i="1" s="1"/>
  <c r="J3080" i="1"/>
  <c r="U3080" i="1" s="1"/>
  <c r="V3080" i="1" s="1"/>
  <c r="J3081" i="1"/>
  <c r="U3081" i="1" s="1"/>
  <c r="V3081" i="1" s="1"/>
  <c r="J3082" i="1"/>
  <c r="U3082" i="1" s="1"/>
  <c r="V3082" i="1" s="1"/>
  <c r="J3083" i="1"/>
  <c r="U3083" i="1" s="1"/>
  <c r="V3083" i="1" s="1"/>
  <c r="J3084" i="1"/>
  <c r="U3084" i="1" s="1"/>
  <c r="V3084" i="1" s="1"/>
  <c r="J3085" i="1"/>
  <c r="U3085" i="1" s="1"/>
  <c r="V3085" i="1" s="1"/>
  <c r="J3086" i="1"/>
  <c r="U3086" i="1" s="1"/>
  <c r="V3086" i="1" s="1"/>
  <c r="J3087" i="1"/>
  <c r="U3087" i="1" s="1"/>
  <c r="V3087" i="1" s="1"/>
  <c r="J3088" i="1"/>
  <c r="U3088" i="1" s="1"/>
  <c r="V3088" i="1" s="1"/>
  <c r="J3089" i="1"/>
  <c r="U3089" i="1" s="1"/>
  <c r="V3089" i="1" s="1"/>
  <c r="J3090" i="1"/>
  <c r="U3090" i="1" s="1"/>
  <c r="V3090" i="1" s="1"/>
  <c r="J3091" i="1"/>
  <c r="U3091" i="1" s="1"/>
  <c r="V3091" i="1" s="1"/>
  <c r="J3092" i="1"/>
  <c r="U3092" i="1" s="1"/>
  <c r="V3092" i="1" s="1"/>
  <c r="J3093" i="1"/>
  <c r="U3093" i="1" s="1"/>
  <c r="J3094" i="1"/>
  <c r="U3094" i="1" s="1"/>
  <c r="V3094" i="1" s="1"/>
  <c r="J3095" i="1"/>
  <c r="U3095" i="1" s="1"/>
  <c r="V3095" i="1" s="1"/>
  <c r="J3096" i="1"/>
  <c r="U3096" i="1" s="1"/>
  <c r="V3096" i="1" s="1"/>
  <c r="J3097" i="1"/>
  <c r="U3097" i="1" s="1"/>
  <c r="V3097" i="1" s="1"/>
  <c r="J3098" i="1"/>
  <c r="U3098" i="1" s="1"/>
  <c r="V3098" i="1" s="1"/>
  <c r="J3099" i="1"/>
  <c r="U3099" i="1" s="1"/>
  <c r="V3099" i="1" s="1"/>
  <c r="J3100" i="1"/>
  <c r="U3100" i="1" s="1"/>
  <c r="V3100" i="1" s="1"/>
  <c r="J3101" i="1"/>
  <c r="U3101" i="1" s="1"/>
  <c r="V3101" i="1" s="1"/>
  <c r="J3102" i="1"/>
  <c r="U3102" i="1" s="1"/>
  <c r="V3102" i="1" s="1"/>
  <c r="J3103" i="1"/>
  <c r="U3103" i="1" s="1"/>
  <c r="V3103" i="1" s="1"/>
  <c r="J3104" i="1"/>
  <c r="U3104" i="1" s="1"/>
  <c r="V3104" i="1" s="1"/>
  <c r="J3105" i="1"/>
  <c r="U3105" i="1" s="1"/>
  <c r="V3105" i="1" s="1"/>
  <c r="J3106" i="1"/>
  <c r="U3106" i="1" s="1"/>
  <c r="V3106" i="1" s="1"/>
  <c r="J3107" i="1"/>
  <c r="U3107" i="1" s="1"/>
  <c r="V3107" i="1" s="1"/>
  <c r="J3108" i="1"/>
  <c r="U3108" i="1" s="1"/>
  <c r="V3108" i="1" s="1"/>
  <c r="J3109" i="1"/>
  <c r="U3109" i="1" s="1"/>
  <c r="V3109" i="1" s="1"/>
  <c r="J3110" i="1"/>
  <c r="U3110" i="1" s="1"/>
  <c r="V3110" i="1" s="1"/>
  <c r="J3111" i="1"/>
  <c r="U3111" i="1" s="1"/>
  <c r="V3111" i="1" s="1"/>
  <c r="J3112" i="1"/>
  <c r="U3112" i="1" s="1"/>
  <c r="V3112" i="1" s="1"/>
  <c r="J3113" i="1"/>
  <c r="U3113" i="1" s="1"/>
  <c r="V3113" i="1" s="1"/>
  <c r="J3114" i="1"/>
  <c r="U3114" i="1" s="1"/>
  <c r="V3114" i="1" s="1"/>
  <c r="J3115" i="1"/>
  <c r="U3115" i="1" s="1"/>
  <c r="V3115" i="1" s="1"/>
  <c r="J3116" i="1"/>
  <c r="U3116" i="1" s="1"/>
  <c r="V3116" i="1" s="1"/>
  <c r="J3117" i="1"/>
  <c r="U3117" i="1" s="1"/>
  <c r="V3117" i="1" s="1"/>
  <c r="J3118" i="1"/>
  <c r="U3118" i="1" s="1"/>
  <c r="V3118" i="1" s="1"/>
  <c r="J3119" i="1"/>
  <c r="U3119" i="1" s="1"/>
  <c r="V3119" i="1" s="1"/>
  <c r="J3120" i="1"/>
  <c r="U3120" i="1" s="1"/>
  <c r="V3120" i="1" s="1"/>
  <c r="J3121" i="1"/>
  <c r="U3121" i="1" s="1"/>
  <c r="V3121" i="1" s="1"/>
  <c r="J3122" i="1"/>
  <c r="U3122" i="1" s="1"/>
  <c r="V3122" i="1" s="1"/>
  <c r="J3123" i="1"/>
  <c r="U3123" i="1" s="1"/>
  <c r="V3123" i="1" s="1"/>
  <c r="J3124" i="1"/>
  <c r="U3124" i="1" s="1"/>
  <c r="V3124" i="1" s="1"/>
  <c r="J3125" i="1"/>
  <c r="U3125" i="1" s="1"/>
  <c r="V3125" i="1" s="1"/>
  <c r="J3126" i="1"/>
  <c r="U3126" i="1" s="1"/>
  <c r="V3126" i="1" s="1"/>
  <c r="J3127" i="1"/>
  <c r="U3127" i="1" s="1"/>
  <c r="V3127" i="1" s="1"/>
  <c r="J3128" i="1"/>
  <c r="U3128" i="1" s="1"/>
  <c r="V3128" i="1" s="1"/>
  <c r="J3129" i="1"/>
  <c r="U3129" i="1" s="1"/>
  <c r="V3129" i="1" s="1"/>
  <c r="J3130" i="1"/>
  <c r="U3130" i="1" s="1"/>
  <c r="V3130" i="1" s="1"/>
  <c r="J3131" i="1"/>
  <c r="U3131" i="1" s="1"/>
  <c r="V3131" i="1" s="1"/>
  <c r="J3132" i="1"/>
  <c r="U3132" i="1" s="1"/>
  <c r="V3132" i="1" s="1"/>
  <c r="J3133" i="1"/>
  <c r="U3133" i="1" s="1"/>
  <c r="V3133" i="1" s="1"/>
  <c r="J3134" i="1"/>
  <c r="U3134" i="1" s="1"/>
  <c r="V3134" i="1" s="1"/>
  <c r="J3135" i="1"/>
  <c r="U3135" i="1" s="1"/>
  <c r="V3135" i="1" s="1"/>
  <c r="J3136" i="1"/>
  <c r="U3136" i="1" s="1"/>
  <c r="J3137" i="1"/>
  <c r="U3137" i="1" s="1"/>
  <c r="V3137" i="1" s="1"/>
  <c r="J3138" i="1"/>
  <c r="U3138" i="1" s="1"/>
  <c r="V3138" i="1" s="1"/>
  <c r="J3139" i="1"/>
  <c r="U3139" i="1" s="1"/>
  <c r="V3139" i="1" s="1"/>
  <c r="J3140" i="1"/>
  <c r="U3140" i="1" s="1"/>
  <c r="V3140" i="1" s="1"/>
  <c r="J3141" i="1"/>
  <c r="U3141" i="1" s="1"/>
  <c r="V3141" i="1" s="1"/>
  <c r="J3142" i="1"/>
  <c r="U3142" i="1" s="1"/>
  <c r="V3142" i="1" s="1"/>
  <c r="J3143" i="1"/>
  <c r="U3143" i="1" s="1"/>
  <c r="V3143" i="1" s="1"/>
  <c r="J3144" i="1"/>
  <c r="U3144" i="1" s="1"/>
  <c r="V3144" i="1" s="1"/>
  <c r="J3145" i="1"/>
  <c r="U3145" i="1" s="1"/>
  <c r="V3145" i="1" s="1"/>
  <c r="J3146" i="1"/>
  <c r="U3146" i="1" s="1"/>
  <c r="V3146" i="1" s="1"/>
  <c r="J3147" i="1"/>
  <c r="U3147" i="1" s="1"/>
  <c r="V3147" i="1" s="1"/>
  <c r="J3148" i="1"/>
  <c r="U3148" i="1" s="1"/>
  <c r="V3148" i="1" s="1"/>
  <c r="J3149" i="1"/>
  <c r="U3149" i="1" s="1"/>
  <c r="V3149" i="1" s="1"/>
  <c r="J3150" i="1"/>
  <c r="U3150" i="1" s="1"/>
  <c r="V3150" i="1" s="1"/>
  <c r="J3151" i="1"/>
  <c r="U3151" i="1" s="1"/>
  <c r="V3151" i="1" s="1"/>
  <c r="J3152" i="1"/>
  <c r="U3152" i="1" s="1"/>
  <c r="V3152" i="1" s="1"/>
  <c r="J3153" i="1"/>
  <c r="U3153" i="1" s="1"/>
  <c r="V3153" i="1" s="1"/>
  <c r="J3154" i="1"/>
  <c r="U3154" i="1" s="1"/>
  <c r="V3154" i="1" s="1"/>
  <c r="J3155" i="1"/>
  <c r="U3155" i="1" s="1"/>
  <c r="V3155" i="1" s="1"/>
  <c r="J3156" i="1"/>
  <c r="U3156" i="1" s="1"/>
  <c r="V3156" i="1" s="1"/>
  <c r="J3157" i="1"/>
  <c r="U3157" i="1" s="1"/>
  <c r="J3158" i="1"/>
  <c r="U3158" i="1" s="1"/>
  <c r="V3158" i="1" s="1"/>
  <c r="J3159" i="1"/>
  <c r="U3159" i="1" s="1"/>
  <c r="V3159" i="1" s="1"/>
  <c r="J3160" i="1"/>
  <c r="U3160" i="1" s="1"/>
  <c r="V3160" i="1" s="1"/>
  <c r="J3161" i="1"/>
  <c r="U3161" i="1" s="1"/>
  <c r="V3161" i="1" s="1"/>
  <c r="J3162" i="1"/>
  <c r="U3162" i="1" s="1"/>
  <c r="V3162" i="1" s="1"/>
  <c r="J3163" i="1"/>
  <c r="U3163" i="1" s="1"/>
  <c r="V3163" i="1" s="1"/>
  <c r="J3164" i="1"/>
  <c r="U3164" i="1" s="1"/>
  <c r="V3164" i="1" s="1"/>
  <c r="J3165" i="1"/>
  <c r="U3165" i="1" s="1"/>
  <c r="V3165" i="1" s="1"/>
  <c r="J3166" i="1"/>
  <c r="U3166" i="1" s="1"/>
  <c r="V3166" i="1" s="1"/>
  <c r="J3167" i="1"/>
  <c r="U3167" i="1" s="1"/>
  <c r="V3167" i="1" s="1"/>
  <c r="J3168" i="1"/>
  <c r="U3168" i="1" s="1"/>
  <c r="V3168" i="1" s="1"/>
  <c r="J3169" i="1"/>
  <c r="U3169" i="1" s="1"/>
  <c r="V3169" i="1" s="1"/>
  <c r="J3170" i="1"/>
  <c r="U3170" i="1" s="1"/>
  <c r="V3170" i="1" s="1"/>
  <c r="J3171" i="1"/>
  <c r="U3171" i="1" s="1"/>
  <c r="V3171" i="1" s="1"/>
  <c r="J3172" i="1"/>
  <c r="U3172" i="1" s="1"/>
  <c r="V3172" i="1" s="1"/>
  <c r="J3173" i="1"/>
  <c r="U3173" i="1" s="1"/>
  <c r="V3173" i="1" s="1"/>
  <c r="J3174" i="1"/>
  <c r="U3174" i="1" s="1"/>
  <c r="V3174" i="1" s="1"/>
  <c r="J3175" i="1"/>
  <c r="U3175" i="1" s="1"/>
  <c r="V3175" i="1" s="1"/>
  <c r="J3176" i="1"/>
  <c r="U3176" i="1" s="1"/>
  <c r="V3176" i="1" s="1"/>
  <c r="J3177" i="1"/>
  <c r="U3177" i="1" s="1"/>
  <c r="V3177" i="1" s="1"/>
  <c r="J3178" i="1"/>
  <c r="U3178" i="1" s="1"/>
  <c r="V3178" i="1" s="1"/>
  <c r="J3179" i="1"/>
  <c r="U3179" i="1" s="1"/>
  <c r="V3179" i="1" s="1"/>
  <c r="J3180" i="1"/>
  <c r="U3180" i="1" s="1"/>
  <c r="V3180" i="1" s="1"/>
  <c r="J3181" i="1"/>
  <c r="U3181" i="1" s="1"/>
  <c r="V3181" i="1" s="1"/>
  <c r="J3182" i="1"/>
  <c r="U3182" i="1" s="1"/>
  <c r="V3182" i="1" s="1"/>
  <c r="J3183" i="1"/>
  <c r="U3183" i="1" s="1"/>
  <c r="V3183" i="1" s="1"/>
  <c r="J3184" i="1"/>
  <c r="U3184" i="1" s="1"/>
  <c r="V3184" i="1" s="1"/>
  <c r="J3185" i="1"/>
  <c r="U3185" i="1" s="1"/>
  <c r="V3185" i="1" s="1"/>
  <c r="J3186" i="1"/>
  <c r="U3186" i="1" s="1"/>
  <c r="V3186" i="1" s="1"/>
  <c r="J3187" i="1"/>
  <c r="U3187" i="1" s="1"/>
  <c r="V3187" i="1" s="1"/>
  <c r="J3188" i="1"/>
  <c r="U3188" i="1" s="1"/>
  <c r="V3188" i="1" s="1"/>
  <c r="J3189" i="1"/>
  <c r="U3189" i="1" s="1"/>
  <c r="V3189" i="1" s="1"/>
  <c r="J3190" i="1"/>
  <c r="U3190" i="1" s="1"/>
  <c r="V3190" i="1" s="1"/>
  <c r="J3191" i="1"/>
  <c r="U3191" i="1" s="1"/>
  <c r="V3191" i="1" s="1"/>
  <c r="J3192" i="1"/>
  <c r="U3192" i="1" s="1"/>
  <c r="V3192" i="1" s="1"/>
  <c r="J3193" i="1"/>
  <c r="U3193" i="1" s="1"/>
  <c r="V3193" i="1" s="1"/>
  <c r="J3194" i="1"/>
  <c r="U3194" i="1" s="1"/>
  <c r="V3194" i="1" s="1"/>
  <c r="J3195" i="1"/>
  <c r="U3195" i="1" s="1"/>
  <c r="V3195" i="1" s="1"/>
  <c r="J3196" i="1"/>
  <c r="U3196" i="1" s="1"/>
  <c r="V3196" i="1" s="1"/>
  <c r="J3197" i="1"/>
  <c r="U3197" i="1" s="1"/>
  <c r="V3197" i="1" s="1"/>
  <c r="J3198" i="1"/>
  <c r="U3198" i="1" s="1"/>
  <c r="V3198" i="1" s="1"/>
  <c r="J3199" i="1"/>
  <c r="U3199" i="1" s="1"/>
  <c r="V3199" i="1" s="1"/>
  <c r="J3200" i="1"/>
  <c r="U3200" i="1" s="1"/>
  <c r="J3201" i="1"/>
  <c r="U3201" i="1" s="1"/>
  <c r="V3201" i="1" s="1"/>
  <c r="J3202" i="1"/>
  <c r="U3202" i="1" s="1"/>
  <c r="V3202" i="1" s="1"/>
  <c r="J3203" i="1"/>
  <c r="U3203" i="1" s="1"/>
  <c r="V3203" i="1" s="1"/>
  <c r="J3204" i="1"/>
  <c r="U3204" i="1" s="1"/>
  <c r="V3204" i="1" s="1"/>
  <c r="J3205" i="1"/>
  <c r="U3205" i="1" s="1"/>
  <c r="V3205" i="1" s="1"/>
  <c r="J3206" i="1"/>
  <c r="U3206" i="1" s="1"/>
  <c r="V3206" i="1" s="1"/>
  <c r="J3207" i="1"/>
  <c r="U3207" i="1" s="1"/>
  <c r="V3207" i="1" s="1"/>
  <c r="J3208" i="1"/>
  <c r="U3208" i="1" s="1"/>
  <c r="V3208" i="1" s="1"/>
  <c r="J3209" i="1"/>
  <c r="U3209" i="1" s="1"/>
  <c r="V3209" i="1" s="1"/>
  <c r="J3210" i="1"/>
  <c r="U3210" i="1" s="1"/>
  <c r="V3210" i="1" s="1"/>
  <c r="J3211" i="1"/>
  <c r="U3211" i="1" s="1"/>
  <c r="V3211" i="1" s="1"/>
  <c r="J3212" i="1"/>
  <c r="U3212" i="1" s="1"/>
  <c r="V3212" i="1" s="1"/>
  <c r="J3213" i="1"/>
  <c r="U3213" i="1" s="1"/>
  <c r="V3213" i="1" s="1"/>
  <c r="J3214" i="1"/>
  <c r="U3214" i="1" s="1"/>
  <c r="V3214" i="1" s="1"/>
  <c r="J3215" i="1"/>
  <c r="U3215" i="1" s="1"/>
  <c r="V3215" i="1" s="1"/>
  <c r="J3216" i="1"/>
  <c r="U3216" i="1" s="1"/>
  <c r="V3216" i="1" s="1"/>
  <c r="J3217" i="1"/>
  <c r="U3217" i="1" s="1"/>
  <c r="V3217" i="1" s="1"/>
  <c r="J3218" i="1"/>
  <c r="U3218" i="1" s="1"/>
  <c r="V3218" i="1" s="1"/>
  <c r="J3219" i="1"/>
  <c r="U3219" i="1" s="1"/>
  <c r="V3219" i="1" s="1"/>
  <c r="J3220" i="1"/>
  <c r="U3220" i="1" s="1"/>
  <c r="V3220" i="1" s="1"/>
  <c r="J3221" i="1"/>
  <c r="U3221" i="1" s="1"/>
  <c r="J3222" i="1"/>
  <c r="U3222" i="1" s="1"/>
  <c r="V3222" i="1" s="1"/>
  <c r="J3223" i="1"/>
  <c r="U3223" i="1" s="1"/>
  <c r="V3223" i="1" s="1"/>
  <c r="J3224" i="1"/>
  <c r="U3224" i="1" s="1"/>
  <c r="V3224" i="1" s="1"/>
  <c r="J3225" i="1"/>
  <c r="U3225" i="1" s="1"/>
  <c r="V3225" i="1" s="1"/>
  <c r="J3226" i="1"/>
  <c r="U3226" i="1" s="1"/>
  <c r="V3226" i="1" s="1"/>
  <c r="J3227" i="1"/>
  <c r="U3227" i="1" s="1"/>
  <c r="V3227" i="1" s="1"/>
  <c r="J3228" i="1"/>
  <c r="U3228" i="1" s="1"/>
  <c r="V3228" i="1" s="1"/>
  <c r="J3229" i="1"/>
  <c r="U3229" i="1" s="1"/>
  <c r="V3229" i="1" s="1"/>
  <c r="J3230" i="1"/>
  <c r="U3230" i="1" s="1"/>
  <c r="V3230" i="1" s="1"/>
  <c r="J3231" i="1"/>
  <c r="U3231" i="1" s="1"/>
  <c r="V3231" i="1" s="1"/>
  <c r="J3232" i="1"/>
  <c r="U3232" i="1" s="1"/>
  <c r="V3232" i="1" s="1"/>
  <c r="J3233" i="1"/>
  <c r="U3233" i="1" s="1"/>
  <c r="V3233" i="1" s="1"/>
  <c r="J3234" i="1"/>
  <c r="U3234" i="1" s="1"/>
  <c r="V3234" i="1" s="1"/>
  <c r="J3235" i="1"/>
  <c r="U3235" i="1" s="1"/>
  <c r="V3235" i="1" s="1"/>
  <c r="J3236" i="1"/>
  <c r="U3236" i="1" s="1"/>
  <c r="V3236" i="1" s="1"/>
  <c r="J3237" i="1"/>
  <c r="U3237" i="1" s="1"/>
  <c r="V3237" i="1" s="1"/>
  <c r="J3238" i="1"/>
  <c r="U3238" i="1" s="1"/>
  <c r="V3238" i="1" s="1"/>
  <c r="J3239" i="1"/>
  <c r="U3239" i="1" s="1"/>
  <c r="V3239" i="1" s="1"/>
  <c r="J3240" i="1"/>
  <c r="U3240" i="1" s="1"/>
  <c r="V3240" i="1" s="1"/>
  <c r="J3241" i="1"/>
  <c r="U3241" i="1" s="1"/>
  <c r="V3241" i="1" s="1"/>
  <c r="J3242" i="1"/>
  <c r="U3242" i="1" s="1"/>
  <c r="V3242" i="1" s="1"/>
  <c r="J3243" i="1"/>
  <c r="U3243" i="1" s="1"/>
  <c r="V3243" i="1" s="1"/>
  <c r="J3244" i="1"/>
  <c r="U3244" i="1" s="1"/>
  <c r="V3244" i="1" s="1"/>
  <c r="J3245" i="1"/>
  <c r="U3245" i="1" s="1"/>
  <c r="V3245" i="1" s="1"/>
  <c r="J3246" i="1"/>
  <c r="U3246" i="1" s="1"/>
  <c r="V3246" i="1" s="1"/>
  <c r="J3247" i="1"/>
  <c r="U3247" i="1" s="1"/>
  <c r="V3247" i="1" s="1"/>
  <c r="J3248" i="1"/>
  <c r="U3248" i="1" s="1"/>
  <c r="V3248" i="1" s="1"/>
  <c r="J3249" i="1"/>
  <c r="U3249" i="1" s="1"/>
  <c r="V3249" i="1" s="1"/>
  <c r="J3250" i="1"/>
  <c r="U3250" i="1" s="1"/>
  <c r="V3250" i="1" s="1"/>
  <c r="J3251" i="1"/>
  <c r="U3251" i="1" s="1"/>
  <c r="V3251" i="1" s="1"/>
  <c r="J3252" i="1"/>
  <c r="U3252" i="1" s="1"/>
  <c r="V3252" i="1" s="1"/>
  <c r="J3253" i="1"/>
  <c r="U3253" i="1" s="1"/>
  <c r="V3253" i="1" s="1"/>
  <c r="J3254" i="1"/>
  <c r="U3254" i="1" s="1"/>
  <c r="V3254" i="1" s="1"/>
  <c r="J3255" i="1"/>
  <c r="U3255" i="1" s="1"/>
  <c r="V3255" i="1" s="1"/>
  <c r="J3256" i="1"/>
  <c r="U3256" i="1" s="1"/>
  <c r="V3256" i="1" s="1"/>
  <c r="J3257" i="1"/>
  <c r="U3257" i="1" s="1"/>
  <c r="V3257" i="1" s="1"/>
  <c r="J3258" i="1"/>
  <c r="U3258" i="1" s="1"/>
  <c r="V3258" i="1" s="1"/>
  <c r="J3259" i="1"/>
  <c r="U3259" i="1" s="1"/>
  <c r="V3259" i="1" s="1"/>
  <c r="J3260" i="1"/>
  <c r="U3260" i="1" s="1"/>
  <c r="V3260" i="1" s="1"/>
  <c r="J3261" i="1"/>
  <c r="U3261" i="1" s="1"/>
  <c r="V3261" i="1" s="1"/>
  <c r="J3262" i="1"/>
  <c r="U3262" i="1" s="1"/>
  <c r="V3262" i="1" s="1"/>
  <c r="J3263" i="1"/>
  <c r="U3263" i="1" s="1"/>
  <c r="V3263" i="1" s="1"/>
  <c r="J3264" i="1"/>
  <c r="U3264" i="1" s="1"/>
  <c r="J3265" i="1"/>
  <c r="U3265" i="1" s="1"/>
  <c r="V3265" i="1" s="1"/>
  <c r="J3266" i="1"/>
  <c r="U3266" i="1" s="1"/>
  <c r="V3266" i="1" s="1"/>
  <c r="J3267" i="1"/>
  <c r="U3267" i="1" s="1"/>
  <c r="V3267" i="1" s="1"/>
  <c r="J3268" i="1"/>
  <c r="U3268" i="1" s="1"/>
  <c r="V3268" i="1" s="1"/>
  <c r="J3269" i="1"/>
  <c r="U3269" i="1" s="1"/>
  <c r="V3269" i="1" s="1"/>
  <c r="J3270" i="1"/>
  <c r="U3270" i="1" s="1"/>
  <c r="V3270" i="1" s="1"/>
  <c r="J3271" i="1"/>
  <c r="U3271" i="1" s="1"/>
  <c r="V3271" i="1" s="1"/>
  <c r="J3272" i="1"/>
  <c r="U3272" i="1" s="1"/>
  <c r="V3272" i="1" s="1"/>
  <c r="J3273" i="1"/>
  <c r="U3273" i="1" s="1"/>
  <c r="V3273" i="1" s="1"/>
  <c r="J3274" i="1"/>
  <c r="U3274" i="1" s="1"/>
  <c r="V3274" i="1" s="1"/>
  <c r="J3275" i="1"/>
  <c r="U3275" i="1" s="1"/>
  <c r="V3275" i="1" s="1"/>
  <c r="J3276" i="1"/>
  <c r="U3276" i="1" s="1"/>
  <c r="V3276" i="1" s="1"/>
  <c r="J3277" i="1"/>
  <c r="U3277" i="1" s="1"/>
  <c r="V3277" i="1" s="1"/>
  <c r="J3278" i="1"/>
  <c r="U3278" i="1" s="1"/>
  <c r="V3278" i="1" s="1"/>
  <c r="J3279" i="1"/>
  <c r="U3279" i="1" s="1"/>
  <c r="V3279" i="1" s="1"/>
  <c r="J3280" i="1"/>
  <c r="U3280" i="1" s="1"/>
  <c r="V3280" i="1" s="1"/>
  <c r="J3281" i="1"/>
  <c r="U3281" i="1" s="1"/>
  <c r="V3281" i="1" s="1"/>
  <c r="J3282" i="1"/>
  <c r="U3282" i="1" s="1"/>
  <c r="V3282" i="1" s="1"/>
  <c r="J3283" i="1"/>
  <c r="U3283" i="1" s="1"/>
  <c r="V3283" i="1" s="1"/>
  <c r="J3284" i="1"/>
  <c r="U3284" i="1" s="1"/>
  <c r="V3284" i="1" s="1"/>
  <c r="J3285" i="1"/>
  <c r="U3285" i="1" s="1"/>
  <c r="J3286" i="1"/>
  <c r="U3286" i="1" s="1"/>
  <c r="V3286" i="1" s="1"/>
  <c r="J3287" i="1"/>
  <c r="U3287" i="1" s="1"/>
  <c r="V3287" i="1" s="1"/>
  <c r="J3288" i="1"/>
  <c r="U3288" i="1" s="1"/>
  <c r="V3288" i="1" s="1"/>
  <c r="J3289" i="1"/>
  <c r="U3289" i="1" s="1"/>
  <c r="V3289" i="1" s="1"/>
  <c r="J3290" i="1"/>
  <c r="U3290" i="1" s="1"/>
  <c r="V3290" i="1" s="1"/>
  <c r="J3291" i="1"/>
  <c r="U3291" i="1" s="1"/>
  <c r="V3291" i="1" s="1"/>
  <c r="J3292" i="1"/>
  <c r="U3292" i="1" s="1"/>
  <c r="V3292" i="1" s="1"/>
  <c r="J3293" i="1"/>
  <c r="U3293" i="1" s="1"/>
  <c r="V3293" i="1" s="1"/>
  <c r="J3294" i="1"/>
  <c r="U3294" i="1" s="1"/>
  <c r="V3294" i="1" s="1"/>
  <c r="J3295" i="1"/>
  <c r="U3295" i="1" s="1"/>
  <c r="V3295" i="1" s="1"/>
  <c r="J3296" i="1"/>
  <c r="U3296" i="1" s="1"/>
  <c r="V3296" i="1" s="1"/>
  <c r="J3297" i="1"/>
  <c r="U3297" i="1" s="1"/>
  <c r="V3297" i="1" s="1"/>
  <c r="J3298" i="1"/>
  <c r="U3298" i="1" s="1"/>
  <c r="V3298" i="1" s="1"/>
  <c r="J3299" i="1"/>
  <c r="U3299" i="1" s="1"/>
  <c r="V3299" i="1" s="1"/>
  <c r="J3300" i="1"/>
  <c r="U3300" i="1" s="1"/>
  <c r="V3300" i="1" s="1"/>
  <c r="J3301" i="1"/>
  <c r="U3301" i="1" s="1"/>
  <c r="V3301" i="1" s="1"/>
  <c r="J3302" i="1"/>
  <c r="U3302" i="1" s="1"/>
  <c r="V3302" i="1" s="1"/>
  <c r="J3303" i="1"/>
  <c r="U3303" i="1" s="1"/>
  <c r="V3303" i="1" s="1"/>
  <c r="J3304" i="1"/>
  <c r="U3304" i="1" s="1"/>
  <c r="V3304" i="1" s="1"/>
  <c r="J3305" i="1"/>
  <c r="U3305" i="1" s="1"/>
  <c r="V3305" i="1" s="1"/>
  <c r="J3306" i="1"/>
  <c r="U3306" i="1" s="1"/>
  <c r="V3306" i="1" s="1"/>
  <c r="J3307" i="1"/>
  <c r="U3307" i="1" s="1"/>
  <c r="V3307" i="1" s="1"/>
  <c r="J3308" i="1"/>
  <c r="U3308" i="1" s="1"/>
  <c r="V3308" i="1" s="1"/>
  <c r="J3309" i="1"/>
  <c r="U3309" i="1" s="1"/>
  <c r="V3309" i="1" s="1"/>
  <c r="J3310" i="1"/>
  <c r="U3310" i="1" s="1"/>
  <c r="V3310" i="1" s="1"/>
  <c r="J3311" i="1"/>
  <c r="U3311" i="1" s="1"/>
  <c r="V3311" i="1" s="1"/>
  <c r="J3312" i="1"/>
  <c r="U3312" i="1" s="1"/>
  <c r="V3312" i="1" s="1"/>
  <c r="J3313" i="1"/>
  <c r="U3313" i="1" s="1"/>
  <c r="V3313" i="1" s="1"/>
  <c r="J3314" i="1"/>
  <c r="U3314" i="1" s="1"/>
  <c r="V3314" i="1" s="1"/>
  <c r="J3315" i="1"/>
  <c r="U3315" i="1" s="1"/>
  <c r="V3315" i="1" s="1"/>
  <c r="J3316" i="1"/>
  <c r="U3316" i="1" s="1"/>
  <c r="V3316" i="1" s="1"/>
  <c r="J3317" i="1"/>
  <c r="U3317" i="1" s="1"/>
  <c r="V3317" i="1" s="1"/>
  <c r="J3318" i="1"/>
  <c r="U3318" i="1" s="1"/>
  <c r="V3318" i="1" s="1"/>
  <c r="J3319" i="1"/>
  <c r="U3319" i="1" s="1"/>
  <c r="V3319" i="1" s="1"/>
  <c r="J3320" i="1"/>
  <c r="U3320" i="1" s="1"/>
  <c r="V3320" i="1" s="1"/>
  <c r="J3321" i="1"/>
  <c r="U3321" i="1" s="1"/>
  <c r="V3321" i="1" s="1"/>
  <c r="J3322" i="1"/>
  <c r="U3322" i="1" s="1"/>
  <c r="V3322" i="1" s="1"/>
  <c r="J3323" i="1"/>
  <c r="U3323" i="1" s="1"/>
  <c r="V3323" i="1" s="1"/>
  <c r="J3324" i="1"/>
  <c r="U3324" i="1" s="1"/>
  <c r="V3324" i="1" s="1"/>
  <c r="J3325" i="1"/>
  <c r="U3325" i="1" s="1"/>
  <c r="V3325" i="1" s="1"/>
  <c r="J3326" i="1"/>
  <c r="U3326" i="1" s="1"/>
  <c r="V3326" i="1" s="1"/>
  <c r="J3327" i="1"/>
  <c r="U3327" i="1" s="1"/>
  <c r="V3327" i="1" s="1"/>
  <c r="J3328" i="1"/>
  <c r="U3328" i="1" s="1"/>
  <c r="J3329" i="1"/>
  <c r="U3329" i="1" s="1"/>
  <c r="V3329" i="1" s="1"/>
  <c r="J3330" i="1"/>
  <c r="U3330" i="1" s="1"/>
  <c r="V3330" i="1" s="1"/>
  <c r="J3331" i="1"/>
  <c r="U3331" i="1" s="1"/>
  <c r="V3331" i="1" s="1"/>
  <c r="J3332" i="1"/>
  <c r="U3332" i="1" s="1"/>
  <c r="V3332" i="1" s="1"/>
  <c r="J3333" i="1"/>
  <c r="U3333" i="1" s="1"/>
  <c r="V3333" i="1" s="1"/>
  <c r="J3334" i="1"/>
  <c r="U3334" i="1" s="1"/>
  <c r="V3334" i="1" s="1"/>
  <c r="J3335" i="1"/>
  <c r="U3335" i="1" s="1"/>
  <c r="V3335" i="1" s="1"/>
  <c r="J3336" i="1"/>
  <c r="U3336" i="1" s="1"/>
  <c r="V3336" i="1" s="1"/>
  <c r="J3337" i="1"/>
  <c r="U3337" i="1" s="1"/>
  <c r="V3337" i="1" s="1"/>
  <c r="J3338" i="1"/>
  <c r="U3338" i="1" s="1"/>
  <c r="V3338" i="1" s="1"/>
  <c r="J3339" i="1"/>
  <c r="U3339" i="1" s="1"/>
  <c r="V3339" i="1" s="1"/>
  <c r="J3340" i="1"/>
  <c r="U3340" i="1" s="1"/>
  <c r="V3340" i="1" s="1"/>
  <c r="J3341" i="1"/>
  <c r="U3341" i="1" s="1"/>
  <c r="V3341" i="1" s="1"/>
  <c r="J3342" i="1"/>
  <c r="U3342" i="1" s="1"/>
  <c r="V3342" i="1" s="1"/>
  <c r="J3343" i="1"/>
  <c r="U3343" i="1" s="1"/>
  <c r="V3343" i="1" s="1"/>
  <c r="J3344" i="1"/>
  <c r="U3344" i="1" s="1"/>
  <c r="V3344" i="1" s="1"/>
  <c r="J3345" i="1"/>
  <c r="U3345" i="1" s="1"/>
  <c r="V3345" i="1" s="1"/>
  <c r="J3346" i="1"/>
  <c r="U3346" i="1" s="1"/>
  <c r="V3346" i="1" s="1"/>
  <c r="J3347" i="1"/>
  <c r="U3347" i="1" s="1"/>
  <c r="V3347" i="1" s="1"/>
  <c r="J3348" i="1"/>
  <c r="U3348" i="1" s="1"/>
  <c r="V3348" i="1" s="1"/>
  <c r="J3349" i="1"/>
  <c r="U3349" i="1" s="1"/>
  <c r="J3350" i="1"/>
  <c r="U3350" i="1" s="1"/>
  <c r="V3350" i="1" s="1"/>
  <c r="J3351" i="1"/>
  <c r="U3351" i="1" s="1"/>
  <c r="V3351" i="1" s="1"/>
  <c r="J3352" i="1"/>
  <c r="U3352" i="1" s="1"/>
  <c r="V3352" i="1" s="1"/>
  <c r="J3353" i="1"/>
  <c r="U3353" i="1" s="1"/>
  <c r="V3353" i="1" s="1"/>
  <c r="J3354" i="1"/>
  <c r="U3354" i="1" s="1"/>
  <c r="V3354" i="1" s="1"/>
  <c r="J3355" i="1"/>
  <c r="U3355" i="1" s="1"/>
  <c r="V3355" i="1" s="1"/>
  <c r="J3356" i="1"/>
  <c r="U3356" i="1" s="1"/>
  <c r="V3356" i="1" s="1"/>
  <c r="J3357" i="1"/>
  <c r="U3357" i="1" s="1"/>
  <c r="V3357" i="1" s="1"/>
  <c r="J3358" i="1"/>
  <c r="U3358" i="1" s="1"/>
  <c r="V3358" i="1" s="1"/>
  <c r="J3359" i="1"/>
  <c r="U3359" i="1" s="1"/>
  <c r="V3359" i="1" s="1"/>
  <c r="J3360" i="1"/>
  <c r="U3360" i="1" s="1"/>
  <c r="V3360" i="1" s="1"/>
  <c r="J3361" i="1"/>
  <c r="U3361" i="1" s="1"/>
  <c r="V3361" i="1" s="1"/>
  <c r="J3362" i="1"/>
  <c r="U3362" i="1" s="1"/>
  <c r="V3362" i="1" s="1"/>
  <c r="J3363" i="1"/>
  <c r="U3363" i="1" s="1"/>
  <c r="V3363" i="1" s="1"/>
  <c r="J3364" i="1"/>
  <c r="U3364" i="1" s="1"/>
  <c r="V3364" i="1" s="1"/>
  <c r="J3365" i="1"/>
  <c r="U3365" i="1" s="1"/>
  <c r="V3365" i="1" s="1"/>
  <c r="J3366" i="1"/>
  <c r="U3366" i="1" s="1"/>
  <c r="V3366" i="1" s="1"/>
  <c r="J3367" i="1"/>
  <c r="U3367" i="1" s="1"/>
  <c r="V3367" i="1" s="1"/>
  <c r="J3368" i="1"/>
  <c r="U3368" i="1" s="1"/>
  <c r="V3368" i="1" s="1"/>
  <c r="J3369" i="1"/>
  <c r="U3369" i="1" s="1"/>
  <c r="V3369" i="1" s="1"/>
  <c r="J3370" i="1"/>
  <c r="U3370" i="1" s="1"/>
  <c r="V3370" i="1" s="1"/>
  <c r="J3371" i="1"/>
  <c r="U3371" i="1" s="1"/>
  <c r="V3371" i="1" s="1"/>
  <c r="J3372" i="1"/>
  <c r="U3372" i="1" s="1"/>
  <c r="V3372" i="1" s="1"/>
  <c r="J3373" i="1"/>
  <c r="U3373" i="1" s="1"/>
  <c r="V3373" i="1" s="1"/>
  <c r="J3374" i="1"/>
  <c r="U3374" i="1" s="1"/>
  <c r="V3374" i="1" s="1"/>
  <c r="J3375" i="1"/>
  <c r="U3375" i="1" s="1"/>
  <c r="V3375" i="1" s="1"/>
  <c r="J3376" i="1"/>
  <c r="U3376" i="1" s="1"/>
  <c r="V3376" i="1" s="1"/>
  <c r="J3377" i="1"/>
  <c r="U3377" i="1" s="1"/>
  <c r="V3377" i="1" s="1"/>
  <c r="J3378" i="1"/>
  <c r="U3378" i="1" s="1"/>
  <c r="V3378" i="1" s="1"/>
  <c r="J3379" i="1"/>
  <c r="U3379" i="1" s="1"/>
  <c r="V3379" i="1" s="1"/>
  <c r="J3380" i="1"/>
  <c r="U3380" i="1" s="1"/>
  <c r="V3380" i="1" s="1"/>
  <c r="J3381" i="1"/>
  <c r="U3381" i="1" s="1"/>
  <c r="V3381" i="1" s="1"/>
  <c r="J3382" i="1"/>
  <c r="U3382" i="1" s="1"/>
  <c r="V3382" i="1" s="1"/>
  <c r="J3383" i="1"/>
  <c r="U3383" i="1" s="1"/>
  <c r="V3383" i="1" s="1"/>
  <c r="J3384" i="1"/>
  <c r="U3384" i="1" s="1"/>
  <c r="V3384" i="1" s="1"/>
  <c r="J3385" i="1"/>
  <c r="U3385" i="1" s="1"/>
  <c r="V3385" i="1" s="1"/>
  <c r="J3386" i="1"/>
  <c r="U3386" i="1" s="1"/>
  <c r="V3386" i="1" s="1"/>
  <c r="J3387" i="1"/>
  <c r="U3387" i="1" s="1"/>
  <c r="V3387" i="1" s="1"/>
  <c r="J3388" i="1"/>
  <c r="U3388" i="1" s="1"/>
  <c r="V3388" i="1" s="1"/>
  <c r="J3389" i="1"/>
  <c r="U3389" i="1" s="1"/>
  <c r="V3389" i="1" s="1"/>
  <c r="J3390" i="1"/>
  <c r="U3390" i="1" s="1"/>
  <c r="V3390" i="1" s="1"/>
  <c r="J3391" i="1"/>
  <c r="U3391" i="1" s="1"/>
  <c r="V3391" i="1" s="1"/>
  <c r="J3392" i="1"/>
  <c r="U3392" i="1" s="1"/>
  <c r="J3393" i="1"/>
  <c r="U3393" i="1" s="1"/>
  <c r="V3393" i="1" s="1"/>
  <c r="J3394" i="1"/>
  <c r="U3394" i="1" s="1"/>
  <c r="V3394" i="1" s="1"/>
  <c r="J3395" i="1"/>
  <c r="U3395" i="1" s="1"/>
  <c r="V3395" i="1" s="1"/>
  <c r="J3396" i="1"/>
  <c r="U3396" i="1" s="1"/>
  <c r="V3396" i="1" s="1"/>
  <c r="J3397" i="1"/>
  <c r="U3397" i="1" s="1"/>
  <c r="V3397" i="1" s="1"/>
  <c r="J3398" i="1"/>
  <c r="U3398" i="1" s="1"/>
  <c r="V3398" i="1" s="1"/>
  <c r="J3399" i="1"/>
  <c r="U3399" i="1" s="1"/>
  <c r="V3399" i="1" s="1"/>
  <c r="J3400" i="1"/>
  <c r="U3400" i="1" s="1"/>
  <c r="V3400" i="1" s="1"/>
  <c r="J3401" i="1"/>
  <c r="U3401" i="1" s="1"/>
  <c r="V3401" i="1" s="1"/>
  <c r="J3402" i="1"/>
  <c r="U3402" i="1" s="1"/>
  <c r="V3402" i="1" s="1"/>
  <c r="J3403" i="1"/>
  <c r="U3403" i="1" s="1"/>
  <c r="V3403" i="1" s="1"/>
  <c r="J3404" i="1"/>
  <c r="U3404" i="1" s="1"/>
  <c r="V3404" i="1" s="1"/>
  <c r="J3405" i="1"/>
  <c r="U3405" i="1" s="1"/>
  <c r="V3405" i="1" s="1"/>
  <c r="J3406" i="1"/>
  <c r="U3406" i="1" s="1"/>
  <c r="V3406" i="1" s="1"/>
  <c r="J3407" i="1"/>
  <c r="U3407" i="1" s="1"/>
  <c r="V3407" i="1" s="1"/>
  <c r="J3408" i="1"/>
  <c r="U3408" i="1" s="1"/>
  <c r="V3408" i="1" s="1"/>
  <c r="J3409" i="1"/>
  <c r="U3409" i="1" s="1"/>
  <c r="V3409" i="1" s="1"/>
  <c r="J3410" i="1"/>
  <c r="U3410" i="1" s="1"/>
  <c r="V3410" i="1" s="1"/>
  <c r="J3411" i="1"/>
  <c r="U3411" i="1" s="1"/>
  <c r="V3411" i="1" s="1"/>
  <c r="J3412" i="1"/>
  <c r="U3412" i="1" s="1"/>
  <c r="V3412" i="1" s="1"/>
  <c r="J3413" i="1"/>
  <c r="U3413" i="1" s="1"/>
  <c r="J3414" i="1"/>
  <c r="U3414" i="1" s="1"/>
  <c r="V3414" i="1" s="1"/>
  <c r="J3415" i="1"/>
  <c r="U3415" i="1" s="1"/>
  <c r="V3415" i="1" s="1"/>
  <c r="J3416" i="1"/>
  <c r="U3416" i="1" s="1"/>
  <c r="V3416" i="1" s="1"/>
  <c r="J3417" i="1"/>
  <c r="U3417" i="1" s="1"/>
  <c r="V3417" i="1" s="1"/>
  <c r="J3418" i="1"/>
  <c r="U3418" i="1" s="1"/>
  <c r="V3418" i="1" s="1"/>
  <c r="J3419" i="1"/>
  <c r="U3419" i="1" s="1"/>
  <c r="V3419" i="1" s="1"/>
  <c r="J3420" i="1"/>
  <c r="U3420" i="1" s="1"/>
  <c r="V3420" i="1" s="1"/>
  <c r="J3421" i="1"/>
  <c r="U3421" i="1" s="1"/>
  <c r="V3421" i="1" s="1"/>
  <c r="J3422" i="1"/>
  <c r="U3422" i="1" s="1"/>
  <c r="V3422" i="1" s="1"/>
  <c r="J3423" i="1"/>
  <c r="U3423" i="1" s="1"/>
  <c r="V3423" i="1" s="1"/>
  <c r="J3424" i="1"/>
  <c r="U3424" i="1" s="1"/>
  <c r="V3424" i="1" s="1"/>
  <c r="J3425" i="1"/>
  <c r="U3425" i="1" s="1"/>
  <c r="V3425" i="1" s="1"/>
  <c r="J3426" i="1"/>
  <c r="U3426" i="1" s="1"/>
  <c r="V3426" i="1" s="1"/>
  <c r="J3427" i="1"/>
  <c r="U3427" i="1" s="1"/>
  <c r="V3427" i="1" s="1"/>
  <c r="J3428" i="1"/>
  <c r="U3428" i="1" s="1"/>
  <c r="V3428" i="1" s="1"/>
  <c r="J3429" i="1"/>
  <c r="U3429" i="1" s="1"/>
  <c r="V3429" i="1" s="1"/>
  <c r="J3430" i="1"/>
  <c r="U3430" i="1" s="1"/>
  <c r="V3430" i="1" s="1"/>
  <c r="J3431" i="1"/>
  <c r="U3431" i="1" s="1"/>
  <c r="V3431" i="1" s="1"/>
  <c r="J3432" i="1"/>
  <c r="U3432" i="1" s="1"/>
  <c r="V3432" i="1" s="1"/>
  <c r="J3433" i="1"/>
  <c r="U3433" i="1" s="1"/>
  <c r="V3433" i="1" s="1"/>
  <c r="J3434" i="1"/>
  <c r="U3434" i="1" s="1"/>
  <c r="V3434" i="1" s="1"/>
  <c r="J3435" i="1"/>
  <c r="U3435" i="1" s="1"/>
  <c r="V3435" i="1" s="1"/>
  <c r="J3436" i="1"/>
  <c r="U3436" i="1" s="1"/>
  <c r="V3436" i="1" s="1"/>
  <c r="J3437" i="1"/>
  <c r="U3437" i="1" s="1"/>
  <c r="V3437" i="1" s="1"/>
  <c r="J3438" i="1"/>
  <c r="U3438" i="1" s="1"/>
  <c r="V3438" i="1" s="1"/>
  <c r="J3439" i="1"/>
  <c r="U3439" i="1" s="1"/>
  <c r="V3439" i="1" s="1"/>
  <c r="J3440" i="1"/>
  <c r="U3440" i="1" s="1"/>
  <c r="V3440" i="1" s="1"/>
  <c r="J3441" i="1"/>
  <c r="U3441" i="1" s="1"/>
  <c r="V3441" i="1" s="1"/>
  <c r="J3442" i="1"/>
  <c r="U3442" i="1" s="1"/>
  <c r="V3442" i="1" s="1"/>
  <c r="J3443" i="1"/>
  <c r="U3443" i="1" s="1"/>
  <c r="V3443" i="1" s="1"/>
  <c r="J3444" i="1"/>
  <c r="U3444" i="1" s="1"/>
  <c r="V3444" i="1" s="1"/>
  <c r="J3445" i="1"/>
  <c r="U3445" i="1" s="1"/>
  <c r="V3445" i="1" s="1"/>
  <c r="J3446" i="1"/>
  <c r="U3446" i="1" s="1"/>
  <c r="V3446" i="1" s="1"/>
  <c r="J3447" i="1"/>
  <c r="U3447" i="1" s="1"/>
  <c r="V3447" i="1" s="1"/>
  <c r="J3448" i="1"/>
  <c r="U3448" i="1" s="1"/>
  <c r="V3448" i="1" s="1"/>
  <c r="J3449" i="1"/>
  <c r="U3449" i="1" s="1"/>
  <c r="V3449" i="1" s="1"/>
  <c r="J3450" i="1"/>
  <c r="U3450" i="1" s="1"/>
  <c r="V3450" i="1" s="1"/>
  <c r="J3451" i="1"/>
  <c r="U3451" i="1" s="1"/>
  <c r="V3451" i="1" s="1"/>
  <c r="J3452" i="1"/>
  <c r="U3452" i="1" s="1"/>
  <c r="J3453" i="1"/>
  <c r="U3453" i="1" s="1"/>
  <c r="V3453" i="1" s="1"/>
  <c r="J3454" i="1"/>
  <c r="U3454" i="1" s="1"/>
  <c r="V3454" i="1" s="1"/>
  <c r="J3455" i="1"/>
  <c r="U3455" i="1" s="1"/>
  <c r="V3455" i="1" s="1"/>
  <c r="J3456" i="1"/>
  <c r="U3456" i="1" s="1"/>
  <c r="V3456" i="1" s="1"/>
  <c r="J3457" i="1"/>
  <c r="U3457" i="1" s="1"/>
  <c r="V3457" i="1" s="1"/>
  <c r="J3458" i="1"/>
  <c r="U3458" i="1" s="1"/>
  <c r="V3458" i="1" s="1"/>
  <c r="J3459" i="1"/>
  <c r="U3459" i="1" s="1"/>
  <c r="V3459" i="1" s="1"/>
  <c r="J3460" i="1"/>
  <c r="U3460" i="1" s="1"/>
  <c r="V3460" i="1" s="1"/>
  <c r="J3461" i="1"/>
  <c r="U3461" i="1" s="1"/>
  <c r="V3461" i="1" s="1"/>
  <c r="J3462" i="1"/>
  <c r="U3462" i="1" s="1"/>
  <c r="V3462" i="1" s="1"/>
  <c r="J3463" i="1"/>
  <c r="U3463" i="1" s="1"/>
  <c r="V3463" i="1" s="1"/>
  <c r="J3464" i="1"/>
  <c r="U3464" i="1" s="1"/>
  <c r="V3464" i="1" s="1"/>
  <c r="J3465" i="1"/>
  <c r="U3465" i="1" s="1"/>
  <c r="V3465" i="1" s="1"/>
  <c r="J3466" i="1"/>
  <c r="U3466" i="1" s="1"/>
  <c r="V3466" i="1" s="1"/>
  <c r="J3467" i="1"/>
  <c r="U3467" i="1" s="1"/>
  <c r="V3467" i="1" s="1"/>
  <c r="J3468" i="1"/>
  <c r="U3468" i="1" s="1"/>
  <c r="J3469" i="1"/>
  <c r="U3469" i="1" s="1"/>
  <c r="V3469" i="1" s="1"/>
  <c r="J3470" i="1"/>
  <c r="U3470" i="1" s="1"/>
  <c r="V3470" i="1" s="1"/>
  <c r="J3471" i="1"/>
  <c r="U3471" i="1" s="1"/>
  <c r="V3471" i="1" s="1"/>
  <c r="J3472" i="1"/>
  <c r="U3472" i="1" s="1"/>
  <c r="V3472" i="1" s="1"/>
  <c r="J3473" i="1"/>
  <c r="U3473" i="1" s="1"/>
  <c r="V3473" i="1" s="1"/>
  <c r="J3474" i="1"/>
  <c r="U3474" i="1" s="1"/>
  <c r="V3474" i="1" s="1"/>
  <c r="J3475" i="1"/>
  <c r="U3475" i="1" s="1"/>
  <c r="V3475" i="1" s="1"/>
  <c r="J3476" i="1"/>
  <c r="U3476" i="1" s="1"/>
  <c r="V3476" i="1" s="1"/>
  <c r="J3477" i="1"/>
  <c r="U3477" i="1" s="1"/>
  <c r="V3477" i="1" s="1"/>
  <c r="J3478" i="1"/>
  <c r="U3478" i="1" s="1"/>
  <c r="V3478" i="1" s="1"/>
  <c r="J3479" i="1"/>
  <c r="U3479" i="1" s="1"/>
  <c r="V3479" i="1" s="1"/>
  <c r="J3480" i="1"/>
  <c r="U3480" i="1" s="1"/>
  <c r="V3480" i="1" s="1"/>
  <c r="J3481" i="1"/>
  <c r="U3481" i="1" s="1"/>
  <c r="V3481" i="1" s="1"/>
  <c r="J3482" i="1"/>
  <c r="U3482" i="1" s="1"/>
  <c r="V3482" i="1" s="1"/>
  <c r="J3483" i="1"/>
  <c r="U3483" i="1" s="1"/>
  <c r="V3483" i="1" s="1"/>
  <c r="J3484" i="1"/>
  <c r="U3484" i="1" s="1"/>
  <c r="J3485" i="1"/>
  <c r="U3485" i="1" s="1"/>
  <c r="V3485" i="1" s="1"/>
  <c r="J3486" i="1"/>
  <c r="U3486" i="1" s="1"/>
  <c r="V3486" i="1" s="1"/>
  <c r="J3487" i="1"/>
  <c r="U3487" i="1" s="1"/>
  <c r="V3487" i="1" s="1"/>
  <c r="J3488" i="1"/>
  <c r="U3488" i="1" s="1"/>
  <c r="V3488" i="1" s="1"/>
  <c r="J3489" i="1"/>
  <c r="U3489" i="1" s="1"/>
  <c r="V3489" i="1" s="1"/>
  <c r="J3490" i="1"/>
  <c r="U3490" i="1" s="1"/>
  <c r="V3490" i="1" s="1"/>
  <c r="J3491" i="1"/>
  <c r="U3491" i="1" s="1"/>
  <c r="V3491" i="1" s="1"/>
  <c r="J3492" i="1"/>
  <c r="U3492" i="1" s="1"/>
  <c r="V3492" i="1" s="1"/>
  <c r="J3493" i="1"/>
  <c r="U3493" i="1" s="1"/>
  <c r="V3493" i="1" s="1"/>
  <c r="J3494" i="1"/>
  <c r="U3494" i="1" s="1"/>
  <c r="V3494" i="1" s="1"/>
  <c r="J3495" i="1"/>
  <c r="U3495" i="1" s="1"/>
  <c r="V3495" i="1" s="1"/>
  <c r="J3496" i="1"/>
  <c r="U3496" i="1" s="1"/>
  <c r="V3496" i="1" s="1"/>
  <c r="J3497" i="1"/>
  <c r="U3497" i="1" s="1"/>
  <c r="V3497" i="1" s="1"/>
  <c r="J3498" i="1"/>
  <c r="U3498" i="1" s="1"/>
  <c r="V3498" i="1" s="1"/>
  <c r="J3499" i="1"/>
  <c r="U3499" i="1" s="1"/>
  <c r="V3499" i="1" s="1"/>
  <c r="J3500" i="1"/>
  <c r="U3500" i="1" s="1"/>
  <c r="J3501" i="1"/>
  <c r="U3501" i="1" s="1"/>
  <c r="V3501" i="1" s="1"/>
  <c r="J3502" i="1"/>
  <c r="U3502" i="1" s="1"/>
  <c r="V3502" i="1" s="1"/>
  <c r="J3503" i="1"/>
  <c r="U3503" i="1" s="1"/>
  <c r="V3503" i="1" s="1"/>
  <c r="J3504" i="1"/>
  <c r="U3504" i="1" s="1"/>
  <c r="V3504" i="1" s="1"/>
  <c r="J3505" i="1"/>
  <c r="U3505" i="1" s="1"/>
  <c r="V3505" i="1" s="1"/>
  <c r="J3506" i="1"/>
  <c r="U3506" i="1" s="1"/>
  <c r="V3506" i="1" s="1"/>
  <c r="J3507" i="1"/>
  <c r="U3507" i="1" s="1"/>
  <c r="V3507" i="1" s="1"/>
  <c r="J3508" i="1"/>
  <c r="U3508" i="1" s="1"/>
  <c r="V3508" i="1" s="1"/>
  <c r="J3509" i="1"/>
  <c r="U3509" i="1" s="1"/>
  <c r="V3509" i="1" s="1"/>
  <c r="J3510" i="1"/>
  <c r="U3510" i="1" s="1"/>
  <c r="V3510" i="1" s="1"/>
  <c r="J3511" i="1"/>
  <c r="U3511" i="1" s="1"/>
  <c r="V3511" i="1" s="1"/>
  <c r="J3512" i="1"/>
  <c r="U3512" i="1" s="1"/>
  <c r="V3512" i="1" s="1"/>
  <c r="J3513" i="1"/>
  <c r="U3513" i="1" s="1"/>
  <c r="V3513" i="1" s="1"/>
  <c r="J3514" i="1"/>
  <c r="U3514" i="1" s="1"/>
  <c r="V3514" i="1" s="1"/>
  <c r="J3515" i="1"/>
  <c r="U3515" i="1" s="1"/>
  <c r="V3515" i="1" s="1"/>
  <c r="J3516" i="1"/>
  <c r="U3516" i="1" s="1"/>
  <c r="J3517" i="1"/>
  <c r="U3517" i="1" s="1"/>
  <c r="V3517" i="1" s="1"/>
  <c r="J3518" i="1"/>
  <c r="U3518" i="1" s="1"/>
  <c r="V3518" i="1" s="1"/>
  <c r="J3519" i="1"/>
  <c r="U3519" i="1" s="1"/>
  <c r="V3519" i="1" s="1"/>
  <c r="J3520" i="1"/>
  <c r="U3520" i="1" s="1"/>
  <c r="V3520" i="1" s="1"/>
  <c r="J3521" i="1"/>
  <c r="U3521" i="1" s="1"/>
  <c r="V3521" i="1" s="1"/>
  <c r="J3522" i="1"/>
  <c r="U3522" i="1" s="1"/>
  <c r="V3522" i="1" s="1"/>
  <c r="J3523" i="1"/>
  <c r="U3523" i="1" s="1"/>
  <c r="V3523" i="1" s="1"/>
  <c r="J3524" i="1"/>
  <c r="U3524" i="1" s="1"/>
  <c r="V3524" i="1" s="1"/>
  <c r="J3525" i="1"/>
  <c r="U3525" i="1" s="1"/>
  <c r="V3525" i="1" s="1"/>
  <c r="J3526" i="1"/>
  <c r="U3526" i="1" s="1"/>
  <c r="V3526" i="1" s="1"/>
  <c r="J3527" i="1"/>
  <c r="U3527" i="1" s="1"/>
  <c r="V3527" i="1" s="1"/>
  <c r="J3528" i="1"/>
  <c r="U3528" i="1" s="1"/>
  <c r="V3528" i="1" s="1"/>
  <c r="J3529" i="1"/>
  <c r="U3529" i="1" s="1"/>
  <c r="V3529" i="1" s="1"/>
  <c r="J3530" i="1"/>
  <c r="U3530" i="1" s="1"/>
  <c r="V3530" i="1" s="1"/>
  <c r="J3531" i="1"/>
  <c r="U3531" i="1" s="1"/>
  <c r="V3531" i="1" s="1"/>
  <c r="J3532" i="1"/>
  <c r="U3532" i="1" s="1"/>
  <c r="J3533" i="1"/>
  <c r="U3533" i="1" s="1"/>
  <c r="V3533" i="1" s="1"/>
  <c r="J3534" i="1"/>
  <c r="U3534" i="1" s="1"/>
  <c r="V3534" i="1" s="1"/>
  <c r="J3535" i="1"/>
  <c r="U3535" i="1" s="1"/>
  <c r="V3535" i="1" s="1"/>
  <c r="J3536" i="1"/>
  <c r="U3536" i="1" s="1"/>
  <c r="V3536" i="1" s="1"/>
  <c r="J3537" i="1"/>
  <c r="U3537" i="1" s="1"/>
  <c r="V3537" i="1" s="1"/>
  <c r="J3538" i="1"/>
  <c r="U3538" i="1" s="1"/>
  <c r="V3538" i="1" s="1"/>
  <c r="J3539" i="1"/>
  <c r="U3539" i="1" s="1"/>
  <c r="V3539" i="1" s="1"/>
  <c r="J3540" i="1"/>
  <c r="U3540" i="1" s="1"/>
  <c r="V3540" i="1" s="1"/>
  <c r="J3541" i="1"/>
  <c r="U3541" i="1" s="1"/>
  <c r="V3541" i="1" s="1"/>
  <c r="J3542" i="1"/>
  <c r="U3542" i="1" s="1"/>
  <c r="V3542" i="1" s="1"/>
  <c r="J3543" i="1"/>
  <c r="U3543" i="1" s="1"/>
  <c r="V3543" i="1" s="1"/>
  <c r="J3544" i="1"/>
  <c r="U3544" i="1" s="1"/>
  <c r="V3544" i="1" s="1"/>
  <c r="J3545" i="1"/>
  <c r="U3545" i="1" s="1"/>
  <c r="V3545" i="1" s="1"/>
  <c r="J3546" i="1"/>
  <c r="U3546" i="1" s="1"/>
  <c r="V3546" i="1" s="1"/>
  <c r="J3547" i="1"/>
  <c r="U3547" i="1" s="1"/>
  <c r="V3547" i="1" s="1"/>
  <c r="J3548" i="1"/>
  <c r="U3548" i="1" s="1"/>
  <c r="J3549" i="1"/>
  <c r="U3549" i="1" s="1"/>
  <c r="V3549" i="1" s="1"/>
  <c r="J3550" i="1"/>
  <c r="U3550" i="1" s="1"/>
  <c r="V3550" i="1" s="1"/>
  <c r="J3551" i="1"/>
  <c r="U3551" i="1" s="1"/>
  <c r="V3551" i="1" s="1"/>
  <c r="J3552" i="1"/>
  <c r="U3552" i="1" s="1"/>
  <c r="V3552" i="1" s="1"/>
  <c r="J3553" i="1"/>
  <c r="U3553" i="1" s="1"/>
  <c r="V3553" i="1" s="1"/>
  <c r="J3554" i="1"/>
  <c r="U3554" i="1" s="1"/>
  <c r="V3554" i="1" s="1"/>
  <c r="J3555" i="1"/>
  <c r="U3555" i="1" s="1"/>
  <c r="V3555" i="1" s="1"/>
  <c r="J3556" i="1"/>
  <c r="U3556" i="1" s="1"/>
  <c r="V3556" i="1" s="1"/>
  <c r="J3557" i="1"/>
  <c r="U3557" i="1" s="1"/>
  <c r="V3557" i="1" s="1"/>
  <c r="J3558" i="1"/>
  <c r="U3558" i="1" s="1"/>
  <c r="V3558" i="1" s="1"/>
  <c r="J3559" i="1"/>
  <c r="U3559" i="1" s="1"/>
  <c r="V3559" i="1" s="1"/>
  <c r="J3560" i="1"/>
  <c r="U3560" i="1" s="1"/>
  <c r="V3560" i="1" s="1"/>
  <c r="J3561" i="1"/>
  <c r="U3561" i="1" s="1"/>
  <c r="V3561" i="1" s="1"/>
  <c r="J3562" i="1"/>
  <c r="U3562" i="1" s="1"/>
  <c r="V3562" i="1" s="1"/>
  <c r="J3563" i="1"/>
  <c r="U3563" i="1" s="1"/>
  <c r="V3563" i="1" s="1"/>
  <c r="J3564" i="1"/>
  <c r="U3564" i="1" s="1"/>
  <c r="J3565" i="1"/>
  <c r="U3565" i="1" s="1"/>
  <c r="V3565" i="1" s="1"/>
  <c r="J3566" i="1"/>
  <c r="U3566" i="1" s="1"/>
  <c r="V3566" i="1" s="1"/>
  <c r="J3567" i="1"/>
  <c r="U3567" i="1" s="1"/>
  <c r="V3567" i="1" s="1"/>
  <c r="J3568" i="1"/>
  <c r="U3568" i="1" s="1"/>
  <c r="V3568" i="1" s="1"/>
  <c r="J3569" i="1"/>
  <c r="U3569" i="1" s="1"/>
  <c r="V3569" i="1" s="1"/>
  <c r="J3570" i="1"/>
  <c r="U3570" i="1" s="1"/>
  <c r="V3570" i="1" s="1"/>
  <c r="J3571" i="1"/>
  <c r="U3571" i="1" s="1"/>
  <c r="V3571" i="1" s="1"/>
  <c r="J3572" i="1"/>
  <c r="U3572" i="1" s="1"/>
  <c r="V3572" i="1" s="1"/>
  <c r="J3573" i="1"/>
  <c r="U3573" i="1" s="1"/>
  <c r="V3573" i="1" s="1"/>
  <c r="J3574" i="1"/>
  <c r="U3574" i="1" s="1"/>
  <c r="V3574" i="1" s="1"/>
  <c r="J3575" i="1"/>
  <c r="U3575" i="1" s="1"/>
  <c r="V3575" i="1" s="1"/>
  <c r="J3576" i="1"/>
  <c r="U3576" i="1" s="1"/>
  <c r="V3576" i="1" s="1"/>
  <c r="J3577" i="1"/>
  <c r="U3577" i="1" s="1"/>
  <c r="V3577" i="1" s="1"/>
  <c r="J3578" i="1"/>
  <c r="U3578" i="1" s="1"/>
  <c r="V3578" i="1" s="1"/>
  <c r="J3579" i="1"/>
  <c r="U3579" i="1" s="1"/>
  <c r="V3579" i="1" s="1"/>
  <c r="J3580" i="1"/>
  <c r="U3580" i="1" s="1"/>
  <c r="J3581" i="1"/>
  <c r="U3581" i="1" s="1"/>
  <c r="V3581" i="1" s="1"/>
  <c r="J3582" i="1"/>
  <c r="U3582" i="1" s="1"/>
  <c r="V3582" i="1" s="1"/>
  <c r="J3583" i="1"/>
  <c r="U3583" i="1" s="1"/>
  <c r="V3583" i="1" s="1"/>
  <c r="J3584" i="1"/>
  <c r="U3584" i="1" s="1"/>
  <c r="V3584" i="1" s="1"/>
  <c r="J3585" i="1"/>
  <c r="U3585" i="1" s="1"/>
  <c r="V3585" i="1" s="1"/>
  <c r="J3586" i="1"/>
  <c r="U3586" i="1" s="1"/>
  <c r="V3586" i="1" s="1"/>
  <c r="J3587" i="1"/>
  <c r="U3587" i="1" s="1"/>
  <c r="V3587" i="1" s="1"/>
  <c r="J3588" i="1"/>
  <c r="U3588" i="1" s="1"/>
  <c r="V3588" i="1" s="1"/>
  <c r="J3589" i="1"/>
  <c r="U3589" i="1" s="1"/>
  <c r="V3589" i="1" s="1"/>
  <c r="J3590" i="1"/>
  <c r="U3590" i="1" s="1"/>
  <c r="V3590" i="1" s="1"/>
  <c r="J3591" i="1"/>
  <c r="U3591" i="1" s="1"/>
  <c r="V3591" i="1" s="1"/>
  <c r="J3592" i="1"/>
  <c r="U3592" i="1" s="1"/>
  <c r="V3592" i="1" s="1"/>
  <c r="J3593" i="1"/>
  <c r="U3593" i="1" s="1"/>
  <c r="V3593" i="1" s="1"/>
  <c r="J3594" i="1"/>
  <c r="U3594" i="1" s="1"/>
  <c r="V3594" i="1" s="1"/>
  <c r="J3595" i="1"/>
  <c r="U3595" i="1" s="1"/>
  <c r="V3595" i="1" s="1"/>
  <c r="J3596" i="1"/>
  <c r="U3596" i="1" s="1"/>
  <c r="J3597" i="1"/>
  <c r="U3597" i="1" s="1"/>
  <c r="V3597" i="1" s="1"/>
  <c r="J3598" i="1"/>
  <c r="U3598" i="1" s="1"/>
  <c r="V3598" i="1" s="1"/>
  <c r="J3599" i="1"/>
  <c r="U3599" i="1" s="1"/>
  <c r="V3599" i="1" s="1"/>
  <c r="J3600" i="1"/>
  <c r="U3600" i="1" s="1"/>
  <c r="V3600" i="1" s="1"/>
  <c r="J3601" i="1"/>
  <c r="U3601" i="1" s="1"/>
  <c r="V3601" i="1" s="1"/>
  <c r="J3602" i="1"/>
  <c r="U3602" i="1" s="1"/>
  <c r="V3602" i="1" s="1"/>
  <c r="J3603" i="1"/>
  <c r="U3603" i="1" s="1"/>
  <c r="V3603" i="1" s="1"/>
  <c r="J3604" i="1"/>
  <c r="U3604" i="1" s="1"/>
  <c r="V3604" i="1" s="1"/>
  <c r="J3605" i="1"/>
  <c r="U3605" i="1" s="1"/>
  <c r="V3605" i="1" s="1"/>
  <c r="J3606" i="1"/>
  <c r="U3606" i="1" s="1"/>
  <c r="V3606" i="1" s="1"/>
  <c r="J3607" i="1"/>
  <c r="U3607" i="1" s="1"/>
  <c r="V3607" i="1" s="1"/>
  <c r="J3608" i="1"/>
  <c r="U3608" i="1" s="1"/>
  <c r="V3608" i="1" s="1"/>
  <c r="J3609" i="1"/>
  <c r="U3609" i="1" s="1"/>
  <c r="V3609" i="1" s="1"/>
  <c r="J3610" i="1"/>
  <c r="U3610" i="1" s="1"/>
  <c r="V3610" i="1" s="1"/>
  <c r="J3611" i="1"/>
  <c r="U3611" i="1" s="1"/>
  <c r="V3611" i="1" s="1"/>
  <c r="J3612" i="1"/>
  <c r="U3612" i="1" s="1"/>
  <c r="J3613" i="1"/>
  <c r="U3613" i="1" s="1"/>
  <c r="V3613" i="1" s="1"/>
  <c r="J3614" i="1"/>
  <c r="U3614" i="1" s="1"/>
  <c r="V3614" i="1" s="1"/>
  <c r="J3615" i="1"/>
  <c r="U3615" i="1" s="1"/>
  <c r="V3615" i="1" s="1"/>
  <c r="J3616" i="1"/>
  <c r="U3616" i="1" s="1"/>
  <c r="V3616" i="1" s="1"/>
  <c r="J3617" i="1"/>
  <c r="U3617" i="1" s="1"/>
  <c r="V3617" i="1" s="1"/>
  <c r="J3618" i="1"/>
  <c r="U3618" i="1" s="1"/>
  <c r="V3618" i="1" s="1"/>
  <c r="J3619" i="1"/>
  <c r="U3619" i="1" s="1"/>
  <c r="V3619" i="1" s="1"/>
  <c r="J3620" i="1"/>
  <c r="U3620" i="1" s="1"/>
  <c r="V3620" i="1" s="1"/>
  <c r="J3621" i="1"/>
  <c r="U3621" i="1" s="1"/>
  <c r="V3621" i="1" s="1"/>
  <c r="J3622" i="1"/>
  <c r="U3622" i="1" s="1"/>
  <c r="V3622" i="1" s="1"/>
  <c r="J3623" i="1"/>
  <c r="U3623" i="1" s="1"/>
  <c r="V3623" i="1" s="1"/>
  <c r="J3624" i="1"/>
  <c r="U3624" i="1" s="1"/>
  <c r="V3624" i="1" s="1"/>
  <c r="J3625" i="1"/>
  <c r="U3625" i="1" s="1"/>
  <c r="V3625" i="1" s="1"/>
  <c r="J3626" i="1"/>
  <c r="U3626" i="1" s="1"/>
  <c r="V3626" i="1" s="1"/>
  <c r="J3627" i="1"/>
  <c r="U3627" i="1" s="1"/>
  <c r="V3627" i="1" s="1"/>
  <c r="J3628" i="1"/>
  <c r="U3628" i="1" s="1"/>
  <c r="J3629" i="1"/>
  <c r="U3629" i="1" s="1"/>
  <c r="V3629" i="1" s="1"/>
  <c r="J3630" i="1"/>
  <c r="U3630" i="1" s="1"/>
  <c r="V3630" i="1" s="1"/>
  <c r="J3631" i="1"/>
  <c r="U3631" i="1" s="1"/>
  <c r="V3631" i="1" s="1"/>
  <c r="J3632" i="1"/>
  <c r="U3632" i="1" s="1"/>
  <c r="V3632" i="1" s="1"/>
  <c r="J3633" i="1"/>
  <c r="U3633" i="1" s="1"/>
  <c r="V3633" i="1" s="1"/>
  <c r="J3634" i="1"/>
  <c r="U3634" i="1" s="1"/>
  <c r="V3634" i="1" s="1"/>
  <c r="J3635" i="1"/>
  <c r="U3635" i="1" s="1"/>
  <c r="V3635" i="1" s="1"/>
  <c r="J3636" i="1"/>
  <c r="U3636" i="1" s="1"/>
  <c r="V3636" i="1" s="1"/>
  <c r="J3637" i="1"/>
  <c r="U3637" i="1" s="1"/>
  <c r="V3637" i="1" s="1"/>
  <c r="J3638" i="1"/>
  <c r="U3638" i="1" s="1"/>
  <c r="V3638" i="1" s="1"/>
  <c r="J3639" i="1"/>
  <c r="U3639" i="1" s="1"/>
  <c r="V3639" i="1" s="1"/>
  <c r="J3640" i="1"/>
  <c r="U3640" i="1" s="1"/>
  <c r="V3640" i="1" s="1"/>
  <c r="J3641" i="1"/>
  <c r="U3641" i="1" s="1"/>
  <c r="V3641" i="1" s="1"/>
  <c r="J3642" i="1"/>
  <c r="U3642" i="1" s="1"/>
  <c r="V3642" i="1" s="1"/>
  <c r="J3643" i="1"/>
  <c r="U3643" i="1" s="1"/>
  <c r="V3643" i="1" s="1"/>
  <c r="J3644" i="1"/>
  <c r="U3644" i="1" s="1"/>
  <c r="J3645" i="1"/>
  <c r="U3645" i="1" s="1"/>
  <c r="V3645" i="1" s="1"/>
  <c r="J3646" i="1"/>
  <c r="U3646" i="1" s="1"/>
  <c r="V3646" i="1" s="1"/>
  <c r="J3647" i="1"/>
  <c r="U3647" i="1" s="1"/>
  <c r="V3647" i="1" s="1"/>
  <c r="J3648" i="1"/>
  <c r="U3648" i="1" s="1"/>
  <c r="V3648" i="1" s="1"/>
  <c r="J3649" i="1"/>
  <c r="U3649" i="1" s="1"/>
  <c r="V3649" i="1" s="1"/>
  <c r="J3650" i="1"/>
  <c r="U3650" i="1" s="1"/>
  <c r="V3650" i="1" s="1"/>
  <c r="J3651" i="1"/>
  <c r="U3651" i="1" s="1"/>
  <c r="V3651" i="1" s="1"/>
  <c r="J3652" i="1"/>
  <c r="U3652" i="1" s="1"/>
  <c r="V3652" i="1" s="1"/>
  <c r="J3653" i="1"/>
  <c r="U3653" i="1" s="1"/>
  <c r="V3653" i="1" s="1"/>
  <c r="J3654" i="1"/>
  <c r="U3654" i="1" s="1"/>
  <c r="V3654" i="1" s="1"/>
  <c r="J3655" i="1"/>
  <c r="U3655" i="1" s="1"/>
  <c r="V3655" i="1" s="1"/>
  <c r="J3656" i="1"/>
  <c r="U3656" i="1" s="1"/>
  <c r="V3656" i="1" s="1"/>
  <c r="J3657" i="1"/>
  <c r="U3657" i="1" s="1"/>
  <c r="V3657" i="1" s="1"/>
  <c r="J3658" i="1"/>
  <c r="U3658" i="1" s="1"/>
  <c r="V3658" i="1" s="1"/>
  <c r="J3659" i="1"/>
  <c r="U3659" i="1" s="1"/>
  <c r="V3659" i="1" s="1"/>
  <c r="J3660" i="1"/>
  <c r="U3660" i="1" s="1"/>
  <c r="J3661" i="1"/>
  <c r="U3661" i="1" s="1"/>
  <c r="V3661" i="1" s="1"/>
  <c r="J3662" i="1"/>
  <c r="U3662" i="1" s="1"/>
  <c r="V3662" i="1" s="1"/>
  <c r="J3663" i="1"/>
  <c r="U3663" i="1" s="1"/>
  <c r="V3663" i="1" s="1"/>
  <c r="J3664" i="1"/>
  <c r="U3664" i="1" s="1"/>
  <c r="V3664" i="1" s="1"/>
  <c r="J3665" i="1"/>
  <c r="U3665" i="1" s="1"/>
  <c r="V3665" i="1" s="1"/>
  <c r="J3666" i="1"/>
  <c r="U3666" i="1" s="1"/>
  <c r="V3666" i="1" s="1"/>
  <c r="J3667" i="1"/>
  <c r="U3667" i="1" s="1"/>
  <c r="V3667" i="1" s="1"/>
  <c r="J3668" i="1"/>
  <c r="U3668" i="1" s="1"/>
  <c r="V3668" i="1" s="1"/>
  <c r="J3669" i="1"/>
  <c r="U3669" i="1" s="1"/>
  <c r="V3669" i="1" s="1"/>
  <c r="J3670" i="1"/>
  <c r="U3670" i="1" s="1"/>
  <c r="V3670" i="1" s="1"/>
  <c r="J3671" i="1"/>
  <c r="U3671" i="1" s="1"/>
  <c r="V3671" i="1" s="1"/>
  <c r="J3672" i="1"/>
  <c r="U3672" i="1" s="1"/>
  <c r="V3672" i="1" s="1"/>
  <c r="J3673" i="1"/>
  <c r="U3673" i="1" s="1"/>
  <c r="V3673" i="1" s="1"/>
  <c r="J3674" i="1"/>
  <c r="U3674" i="1" s="1"/>
  <c r="V3674" i="1" s="1"/>
  <c r="J3675" i="1"/>
  <c r="U3675" i="1" s="1"/>
  <c r="V3675" i="1" s="1"/>
  <c r="J3676" i="1"/>
  <c r="U3676" i="1" s="1"/>
  <c r="J3677" i="1"/>
  <c r="U3677" i="1" s="1"/>
  <c r="V3677" i="1" s="1"/>
  <c r="J3678" i="1"/>
  <c r="U3678" i="1" s="1"/>
  <c r="V3678" i="1" s="1"/>
  <c r="J3679" i="1"/>
  <c r="U3679" i="1" s="1"/>
  <c r="V3679" i="1" s="1"/>
  <c r="J3680" i="1"/>
  <c r="U3680" i="1" s="1"/>
  <c r="V3680" i="1" s="1"/>
  <c r="J3681" i="1"/>
  <c r="U3681" i="1" s="1"/>
  <c r="V3681" i="1" s="1"/>
  <c r="J3682" i="1"/>
  <c r="U3682" i="1" s="1"/>
  <c r="V3682" i="1" s="1"/>
  <c r="J3683" i="1"/>
  <c r="U3683" i="1" s="1"/>
  <c r="V3683" i="1" s="1"/>
  <c r="J3684" i="1"/>
  <c r="U3684" i="1" s="1"/>
  <c r="V3684" i="1" s="1"/>
  <c r="J3685" i="1"/>
  <c r="U3685" i="1" s="1"/>
  <c r="V3685" i="1" s="1"/>
  <c r="J3686" i="1"/>
  <c r="U3686" i="1" s="1"/>
  <c r="V3686" i="1" s="1"/>
  <c r="J3687" i="1"/>
  <c r="U3687" i="1" s="1"/>
  <c r="V3687" i="1" s="1"/>
  <c r="J3688" i="1"/>
  <c r="U3688" i="1" s="1"/>
  <c r="V3688" i="1" s="1"/>
  <c r="J3689" i="1"/>
  <c r="U3689" i="1" s="1"/>
  <c r="V3689" i="1" s="1"/>
  <c r="J3690" i="1"/>
  <c r="U3690" i="1" s="1"/>
  <c r="V3690" i="1" s="1"/>
  <c r="J3691" i="1"/>
  <c r="U3691" i="1" s="1"/>
  <c r="V3691" i="1" s="1"/>
  <c r="J3692" i="1"/>
  <c r="U3692" i="1" s="1"/>
  <c r="J3693" i="1"/>
  <c r="U3693" i="1" s="1"/>
  <c r="V3693" i="1" s="1"/>
  <c r="J3694" i="1"/>
  <c r="U3694" i="1" s="1"/>
  <c r="V3694" i="1" s="1"/>
  <c r="J3695" i="1"/>
  <c r="U3695" i="1" s="1"/>
  <c r="V3695" i="1" s="1"/>
  <c r="J3696" i="1"/>
  <c r="U3696" i="1" s="1"/>
  <c r="V3696" i="1" s="1"/>
  <c r="J3697" i="1"/>
  <c r="U3697" i="1" s="1"/>
  <c r="V3697" i="1" s="1"/>
  <c r="J3698" i="1"/>
  <c r="U3698" i="1" s="1"/>
  <c r="V3698" i="1" s="1"/>
  <c r="J3699" i="1"/>
  <c r="U3699" i="1" s="1"/>
  <c r="V3699" i="1" s="1"/>
  <c r="J3700" i="1"/>
  <c r="U3700" i="1" s="1"/>
  <c r="V3700" i="1" s="1"/>
  <c r="J3701" i="1"/>
  <c r="U3701" i="1" s="1"/>
  <c r="V3701" i="1" s="1"/>
  <c r="J3702" i="1"/>
  <c r="U3702" i="1" s="1"/>
  <c r="V3702" i="1" s="1"/>
  <c r="J3703" i="1"/>
  <c r="U3703" i="1" s="1"/>
  <c r="V3703" i="1" s="1"/>
  <c r="J3704" i="1"/>
  <c r="U3704" i="1" s="1"/>
  <c r="V3704" i="1" s="1"/>
  <c r="J3705" i="1"/>
  <c r="U3705" i="1" s="1"/>
  <c r="V3705" i="1" s="1"/>
  <c r="J3706" i="1"/>
  <c r="U3706" i="1" s="1"/>
  <c r="V3706" i="1" s="1"/>
  <c r="J3707" i="1"/>
  <c r="U3707" i="1" s="1"/>
  <c r="V3707" i="1" s="1"/>
  <c r="J3708" i="1"/>
  <c r="U3708" i="1" s="1"/>
  <c r="J3709" i="1"/>
  <c r="U3709" i="1" s="1"/>
  <c r="V3709" i="1" s="1"/>
  <c r="J3710" i="1"/>
  <c r="U3710" i="1" s="1"/>
  <c r="V3710" i="1" s="1"/>
  <c r="J3711" i="1"/>
  <c r="U3711" i="1" s="1"/>
  <c r="V3711" i="1" s="1"/>
  <c r="J3712" i="1"/>
  <c r="U3712" i="1" s="1"/>
  <c r="V3712" i="1" s="1"/>
  <c r="J3713" i="1"/>
  <c r="U3713" i="1" s="1"/>
  <c r="V3713" i="1" s="1"/>
  <c r="J3714" i="1"/>
  <c r="U3714" i="1" s="1"/>
  <c r="V3714" i="1" s="1"/>
  <c r="J3715" i="1"/>
  <c r="U3715" i="1" s="1"/>
  <c r="V3715" i="1" s="1"/>
  <c r="J3716" i="1"/>
  <c r="U3716" i="1" s="1"/>
  <c r="V3716" i="1" s="1"/>
  <c r="J3717" i="1"/>
  <c r="U3717" i="1" s="1"/>
  <c r="V3717" i="1" s="1"/>
  <c r="J3718" i="1"/>
  <c r="U3718" i="1" s="1"/>
  <c r="V3718" i="1" s="1"/>
  <c r="J3719" i="1"/>
  <c r="U3719" i="1" s="1"/>
  <c r="V3719" i="1" s="1"/>
  <c r="J3720" i="1"/>
  <c r="U3720" i="1" s="1"/>
  <c r="V3720" i="1" s="1"/>
  <c r="J3721" i="1"/>
  <c r="U3721" i="1" s="1"/>
  <c r="V3721" i="1" s="1"/>
  <c r="J3722" i="1"/>
  <c r="U3722" i="1" s="1"/>
  <c r="V3722" i="1" s="1"/>
  <c r="J3723" i="1"/>
  <c r="U3723" i="1" s="1"/>
  <c r="V3723" i="1" s="1"/>
  <c r="J3724" i="1"/>
  <c r="U3724" i="1" s="1"/>
  <c r="J3725" i="1"/>
  <c r="U3725" i="1" s="1"/>
  <c r="V3725" i="1" s="1"/>
  <c r="J3726" i="1"/>
  <c r="U3726" i="1" s="1"/>
  <c r="V3726" i="1" s="1"/>
  <c r="J3727" i="1"/>
  <c r="U3727" i="1" s="1"/>
  <c r="V3727" i="1" s="1"/>
  <c r="J3728" i="1"/>
  <c r="U3728" i="1" s="1"/>
  <c r="V3728" i="1" s="1"/>
  <c r="J3729" i="1"/>
  <c r="U3729" i="1" s="1"/>
  <c r="V3729" i="1" s="1"/>
  <c r="J3730" i="1"/>
  <c r="U3730" i="1" s="1"/>
  <c r="V3730" i="1" s="1"/>
  <c r="J3731" i="1"/>
  <c r="U3731" i="1" s="1"/>
  <c r="V3731" i="1" s="1"/>
  <c r="J3732" i="1"/>
  <c r="U3732" i="1" s="1"/>
  <c r="V3732" i="1" s="1"/>
  <c r="J3733" i="1"/>
  <c r="U3733" i="1" s="1"/>
  <c r="V3733" i="1" s="1"/>
  <c r="J3734" i="1"/>
  <c r="U3734" i="1" s="1"/>
  <c r="V3734" i="1" s="1"/>
  <c r="J3735" i="1"/>
  <c r="U3735" i="1" s="1"/>
  <c r="V3735" i="1" s="1"/>
  <c r="J3736" i="1"/>
  <c r="U3736" i="1" s="1"/>
  <c r="V3736" i="1" s="1"/>
  <c r="J3737" i="1"/>
  <c r="U3737" i="1" s="1"/>
  <c r="V3737" i="1" s="1"/>
  <c r="J3738" i="1"/>
  <c r="U3738" i="1" s="1"/>
  <c r="V3738" i="1" s="1"/>
  <c r="J3739" i="1"/>
  <c r="U3739" i="1" s="1"/>
  <c r="V3739" i="1" s="1"/>
  <c r="J3740" i="1"/>
  <c r="U3740" i="1" s="1"/>
  <c r="J3741" i="1"/>
  <c r="U3741" i="1" s="1"/>
  <c r="V3741" i="1" s="1"/>
  <c r="J3742" i="1"/>
  <c r="U3742" i="1" s="1"/>
  <c r="V3742" i="1" s="1"/>
  <c r="J3743" i="1"/>
  <c r="U3743" i="1" s="1"/>
  <c r="V3743" i="1" s="1"/>
  <c r="J3744" i="1"/>
  <c r="U3744" i="1" s="1"/>
  <c r="V3744" i="1" s="1"/>
  <c r="J3745" i="1"/>
  <c r="U3745" i="1" s="1"/>
  <c r="V3745" i="1" s="1"/>
  <c r="J3746" i="1"/>
  <c r="U3746" i="1" s="1"/>
  <c r="V3746" i="1" s="1"/>
  <c r="J3747" i="1"/>
  <c r="U3747" i="1" s="1"/>
  <c r="V3747" i="1" s="1"/>
  <c r="J3748" i="1"/>
  <c r="U3748" i="1" s="1"/>
  <c r="V3748" i="1" s="1"/>
  <c r="J3749" i="1"/>
  <c r="U3749" i="1" s="1"/>
  <c r="V3749" i="1" s="1"/>
  <c r="J3750" i="1"/>
  <c r="U3750" i="1" s="1"/>
  <c r="V3750" i="1" s="1"/>
  <c r="J3751" i="1"/>
  <c r="U3751" i="1" s="1"/>
  <c r="V3751" i="1" s="1"/>
  <c r="J3752" i="1"/>
  <c r="U3752" i="1" s="1"/>
  <c r="V3752" i="1" s="1"/>
  <c r="J3753" i="1"/>
  <c r="U3753" i="1" s="1"/>
  <c r="V3753" i="1" s="1"/>
  <c r="J3754" i="1"/>
  <c r="U3754" i="1" s="1"/>
  <c r="V3754" i="1" s="1"/>
  <c r="J3755" i="1"/>
  <c r="U3755" i="1" s="1"/>
  <c r="V3755" i="1" s="1"/>
  <c r="J3756" i="1"/>
  <c r="U3756" i="1" s="1"/>
  <c r="J3757" i="1"/>
  <c r="U3757" i="1" s="1"/>
  <c r="V3757" i="1" s="1"/>
  <c r="J3758" i="1"/>
  <c r="U3758" i="1" s="1"/>
  <c r="V3758" i="1" s="1"/>
  <c r="J3759" i="1"/>
  <c r="U3759" i="1" s="1"/>
  <c r="V3759" i="1" s="1"/>
  <c r="J3760" i="1"/>
  <c r="U3760" i="1" s="1"/>
  <c r="V3760" i="1" s="1"/>
  <c r="J3761" i="1"/>
  <c r="U3761" i="1" s="1"/>
  <c r="V3761" i="1" s="1"/>
  <c r="J3762" i="1"/>
  <c r="U3762" i="1" s="1"/>
  <c r="V3762" i="1" s="1"/>
  <c r="J3763" i="1"/>
  <c r="U3763" i="1" s="1"/>
  <c r="V3763" i="1" s="1"/>
  <c r="J3764" i="1"/>
  <c r="U3764" i="1" s="1"/>
  <c r="V3764" i="1" s="1"/>
  <c r="J3765" i="1"/>
  <c r="U3765" i="1" s="1"/>
  <c r="V3765" i="1" s="1"/>
  <c r="J3766" i="1"/>
  <c r="U3766" i="1" s="1"/>
  <c r="V3766" i="1" s="1"/>
  <c r="J3767" i="1"/>
  <c r="U3767" i="1" s="1"/>
  <c r="V3767" i="1" s="1"/>
  <c r="J3768" i="1"/>
  <c r="U3768" i="1" s="1"/>
  <c r="V3768" i="1" s="1"/>
  <c r="J3769" i="1"/>
  <c r="U3769" i="1" s="1"/>
  <c r="V3769" i="1" s="1"/>
  <c r="J3770" i="1"/>
  <c r="U3770" i="1" s="1"/>
  <c r="V3770" i="1" s="1"/>
  <c r="J3771" i="1"/>
  <c r="U3771" i="1" s="1"/>
  <c r="V3771" i="1" s="1"/>
  <c r="J3772" i="1"/>
  <c r="U3772" i="1" s="1"/>
  <c r="J3773" i="1"/>
  <c r="U3773" i="1" s="1"/>
  <c r="V3773" i="1" s="1"/>
  <c r="J3774" i="1"/>
  <c r="U3774" i="1" s="1"/>
  <c r="V3774" i="1" s="1"/>
  <c r="J3775" i="1"/>
  <c r="U3775" i="1" s="1"/>
  <c r="V3775" i="1" s="1"/>
  <c r="J3776" i="1"/>
  <c r="U3776" i="1" s="1"/>
  <c r="V3776" i="1" s="1"/>
  <c r="J3777" i="1"/>
  <c r="U3777" i="1" s="1"/>
  <c r="V3777" i="1" s="1"/>
  <c r="J3778" i="1"/>
  <c r="U3778" i="1" s="1"/>
  <c r="V3778" i="1" s="1"/>
  <c r="J3779" i="1"/>
  <c r="U3779" i="1" s="1"/>
  <c r="V3779" i="1" s="1"/>
  <c r="J3780" i="1"/>
  <c r="U3780" i="1" s="1"/>
  <c r="V3780" i="1" s="1"/>
  <c r="J3781" i="1"/>
  <c r="U3781" i="1" s="1"/>
  <c r="V3781" i="1" s="1"/>
  <c r="J3782" i="1"/>
  <c r="U3782" i="1" s="1"/>
  <c r="V3782" i="1" s="1"/>
  <c r="J3783" i="1"/>
  <c r="U3783" i="1" s="1"/>
  <c r="V3783" i="1" s="1"/>
  <c r="J3784" i="1"/>
  <c r="U3784" i="1" s="1"/>
  <c r="V3784" i="1" s="1"/>
  <c r="J3785" i="1"/>
  <c r="U3785" i="1" s="1"/>
  <c r="V3785" i="1" s="1"/>
  <c r="J3786" i="1"/>
  <c r="U3786" i="1" s="1"/>
  <c r="V3786" i="1" s="1"/>
  <c r="J3787" i="1"/>
  <c r="U3787" i="1" s="1"/>
  <c r="V3787" i="1" s="1"/>
  <c r="J3788" i="1"/>
  <c r="U3788" i="1" s="1"/>
  <c r="J3789" i="1"/>
  <c r="U3789" i="1" s="1"/>
  <c r="V3789" i="1" s="1"/>
  <c r="J3790" i="1"/>
  <c r="U3790" i="1" s="1"/>
  <c r="V3790" i="1" s="1"/>
  <c r="J3791" i="1"/>
  <c r="U3791" i="1" s="1"/>
  <c r="V3791" i="1" s="1"/>
  <c r="J3792" i="1"/>
  <c r="U3792" i="1" s="1"/>
  <c r="V3792" i="1" s="1"/>
  <c r="J3793" i="1"/>
  <c r="U3793" i="1" s="1"/>
  <c r="V3793" i="1" s="1"/>
  <c r="J3794" i="1"/>
  <c r="U3794" i="1" s="1"/>
  <c r="V3794" i="1" s="1"/>
  <c r="J3795" i="1"/>
  <c r="U3795" i="1" s="1"/>
  <c r="V3795" i="1" s="1"/>
  <c r="J3796" i="1"/>
  <c r="U3796" i="1" s="1"/>
  <c r="V3796" i="1" s="1"/>
  <c r="J3797" i="1"/>
  <c r="U3797" i="1" s="1"/>
  <c r="V3797" i="1" s="1"/>
  <c r="J3798" i="1"/>
  <c r="U3798" i="1" s="1"/>
  <c r="V3798" i="1" s="1"/>
  <c r="J3799" i="1"/>
  <c r="U3799" i="1" s="1"/>
  <c r="V3799" i="1" s="1"/>
  <c r="J3800" i="1"/>
  <c r="U3800" i="1" s="1"/>
  <c r="V3800" i="1" s="1"/>
  <c r="J3801" i="1"/>
  <c r="U3801" i="1" s="1"/>
  <c r="V3801" i="1" s="1"/>
  <c r="J3802" i="1"/>
  <c r="U3802" i="1" s="1"/>
  <c r="V3802" i="1" s="1"/>
  <c r="J3803" i="1"/>
  <c r="U3803" i="1" s="1"/>
  <c r="V3803" i="1" s="1"/>
  <c r="J3804" i="1"/>
  <c r="U3804" i="1" s="1"/>
  <c r="J3805" i="1"/>
  <c r="U3805" i="1" s="1"/>
  <c r="V3805" i="1" s="1"/>
  <c r="J3806" i="1"/>
  <c r="U3806" i="1" s="1"/>
  <c r="V3806" i="1" s="1"/>
  <c r="J3807" i="1"/>
  <c r="U3807" i="1" s="1"/>
  <c r="V3807" i="1" s="1"/>
  <c r="J3808" i="1"/>
  <c r="U3808" i="1" s="1"/>
  <c r="V3808" i="1" s="1"/>
  <c r="J3809" i="1"/>
  <c r="U3809" i="1" s="1"/>
  <c r="V3809" i="1" s="1"/>
  <c r="J3810" i="1"/>
  <c r="U3810" i="1" s="1"/>
  <c r="V3810" i="1" s="1"/>
  <c r="J3811" i="1"/>
  <c r="U3811" i="1" s="1"/>
  <c r="V3811" i="1" s="1"/>
  <c r="J3812" i="1"/>
  <c r="U3812" i="1" s="1"/>
  <c r="V3812" i="1" s="1"/>
  <c r="J3813" i="1"/>
  <c r="U3813" i="1" s="1"/>
  <c r="V3813" i="1" s="1"/>
  <c r="J3814" i="1"/>
  <c r="U3814" i="1" s="1"/>
  <c r="V3814" i="1" s="1"/>
  <c r="J3815" i="1"/>
  <c r="U3815" i="1" s="1"/>
  <c r="V3815" i="1" s="1"/>
  <c r="J3816" i="1"/>
  <c r="U3816" i="1" s="1"/>
  <c r="V3816" i="1" s="1"/>
  <c r="J3817" i="1"/>
  <c r="U3817" i="1" s="1"/>
  <c r="V3817" i="1" s="1"/>
  <c r="J3818" i="1"/>
  <c r="U3818" i="1" s="1"/>
  <c r="V3818" i="1" s="1"/>
  <c r="J3819" i="1"/>
  <c r="U3819" i="1" s="1"/>
  <c r="V3819" i="1" s="1"/>
  <c r="J3820" i="1"/>
  <c r="U3820" i="1" s="1"/>
  <c r="J3821" i="1"/>
  <c r="U3821" i="1" s="1"/>
  <c r="V3821" i="1" s="1"/>
  <c r="J3822" i="1"/>
  <c r="U3822" i="1" s="1"/>
  <c r="V3822" i="1" s="1"/>
  <c r="J3823" i="1"/>
  <c r="U3823" i="1" s="1"/>
  <c r="V3823" i="1" s="1"/>
  <c r="J3824" i="1"/>
  <c r="U3824" i="1" s="1"/>
  <c r="V3824" i="1" s="1"/>
  <c r="J3825" i="1"/>
  <c r="U3825" i="1" s="1"/>
  <c r="V3825" i="1" s="1"/>
  <c r="J3826" i="1"/>
  <c r="U3826" i="1" s="1"/>
  <c r="V3826" i="1" s="1"/>
  <c r="J3827" i="1"/>
  <c r="U3827" i="1" s="1"/>
  <c r="V3827" i="1" s="1"/>
  <c r="J3828" i="1"/>
  <c r="U3828" i="1" s="1"/>
  <c r="V3828" i="1" s="1"/>
  <c r="J3829" i="1"/>
  <c r="U3829" i="1" s="1"/>
  <c r="V3829" i="1" s="1"/>
  <c r="J3830" i="1"/>
  <c r="U3830" i="1" s="1"/>
  <c r="V3830" i="1" s="1"/>
  <c r="J3831" i="1"/>
  <c r="U3831" i="1" s="1"/>
  <c r="V3831" i="1" s="1"/>
  <c r="J3832" i="1"/>
  <c r="U3832" i="1" s="1"/>
  <c r="V3832" i="1" s="1"/>
  <c r="J3833" i="1"/>
  <c r="U3833" i="1" s="1"/>
  <c r="V3833" i="1" s="1"/>
  <c r="J3834" i="1"/>
  <c r="U3834" i="1" s="1"/>
  <c r="V3834" i="1" s="1"/>
  <c r="J3835" i="1"/>
  <c r="U3835" i="1" s="1"/>
  <c r="V3835" i="1" s="1"/>
  <c r="J3836" i="1"/>
  <c r="U3836" i="1" s="1"/>
  <c r="J3837" i="1"/>
  <c r="U3837" i="1" s="1"/>
  <c r="V3837" i="1" s="1"/>
  <c r="J3838" i="1"/>
  <c r="U3838" i="1" s="1"/>
  <c r="V3838" i="1" s="1"/>
  <c r="J3839" i="1"/>
  <c r="U3839" i="1" s="1"/>
  <c r="V3839" i="1" s="1"/>
  <c r="J3840" i="1"/>
  <c r="U3840" i="1" s="1"/>
  <c r="V3840" i="1" s="1"/>
  <c r="J3841" i="1"/>
  <c r="U3841" i="1" s="1"/>
  <c r="V3841" i="1" s="1"/>
  <c r="J3842" i="1"/>
  <c r="U3842" i="1" s="1"/>
  <c r="V3842" i="1" s="1"/>
  <c r="J3843" i="1"/>
  <c r="U3843" i="1" s="1"/>
  <c r="V3843" i="1" s="1"/>
  <c r="J3844" i="1"/>
  <c r="U3844" i="1" s="1"/>
  <c r="V3844" i="1" s="1"/>
  <c r="J3845" i="1"/>
  <c r="U3845" i="1" s="1"/>
  <c r="V3845" i="1" s="1"/>
  <c r="J3846" i="1"/>
  <c r="U3846" i="1" s="1"/>
  <c r="V3846" i="1" s="1"/>
  <c r="J3847" i="1"/>
  <c r="U3847" i="1" s="1"/>
  <c r="V3847" i="1" s="1"/>
  <c r="J3848" i="1"/>
  <c r="U3848" i="1" s="1"/>
  <c r="V3848" i="1" s="1"/>
  <c r="J3849" i="1"/>
  <c r="U3849" i="1" s="1"/>
  <c r="V3849" i="1" s="1"/>
  <c r="J3850" i="1"/>
  <c r="U3850" i="1" s="1"/>
  <c r="V3850" i="1" s="1"/>
  <c r="J3851" i="1"/>
  <c r="U3851" i="1" s="1"/>
  <c r="V3851" i="1" s="1"/>
  <c r="J3852" i="1"/>
  <c r="U3852" i="1" s="1"/>
  <c r="J3853" i="1"/>
  <c r="U3853" i="1" s="1"/>
  <c r="V3853" i="1" s="1"/>
  <c r="J3854" i="1"/>
  <c r="U3854" i="1" s="1"/>
  <c r="V3854" i="1" s="1"/>
  <c r="J3855" i="1"/>
  <c r="U3855" i="1" s="1"/>
  <c r="V3855" i="1" s="1"/>
  <c r="J3856" i="1"/>
  <c r="U3856" i="1" s="1"/>
  <c r="V3856" i="1" s="1"/>
  <c r="J3857" i="1"/>
  <c r="U3857" i="1" s="1"/>
  <c r="V3857" i="1" s="1"/>
  <c r="J3858" i="1"/>
  <c r="U3858" i="1" s="1"/>
  <c r="V3858" i="1" s="1"/>
  <c r="J3859" i="1"/>
  <c r="U3859" i="1" s="1"/>
  <c r="V3859" i="1" s="1"/>
  <c r="J3860" i="1"/>
  <c r="U3860" i="1" s="1"/>
  <c r="V3860" i="1" s="1"/>
  <c r="J3861" i="1"/>
  <c r="U3861" i="1" s="1"/>
  <c r="V3861" i="1" s="1"/>
  <c r="J3862" i="1"/>
  <c r="U3862" i="1" s="1"/>
  <c r="V3862" i="1" s="1"/>
  <c r="J3863" i="1"/>
  <c r="U3863" i="1" s="1"/>
  <c r="V3863" i="1" s="1"/>
  <c r="J3864" i="1"/>
  <c r="U3864" i="1" s="1"/>
  <c r="V3864" i="1" s="1"/>
  <c r="J3865" i="1"/>
  <c r="U3865" i="1" s="1"/>
  <c r="V3865" i="1" s="1"/>
  <c r="J3866" i="1"/>
  <c r="U3866" i="1" s="1"/>
  <c r="V3866" i="1" s="1"/>
  <c r="J3867" i="1"/>
  <c r="U3867" i="1" s="1"/>
  <c r="V3867" i="1" s="1"/>
  <c r="J3868" i="1"/>
  <c r="U3868" i="1" s="1"/>
  <c r="J3869" i="1"/>
  <c r="U3869" i="1" s="1"/>
  <c r="V3869" i="1" s="1"/>
  <c r="J3870" i="1"/>
  <c r="U3870" i="1" s="1"/>
  <c r="V3870" i="1" s="1"/>
  <c r="J3871" i="1"/>
  <c r="U3871" i="1" s="1"/>
  <c r="V3871" i="1" s="1"/>
  <c r="J3872" i="1"/>
  <c r="U3872" i="1" s="1"/>
  <c r="V3872" i="1" s="1"/>
  <c r="J3873" i="1"/>
  <c r="U3873" i="1" s="1"/>
  <c r="V3873" i="1" s="1"/>
  <c r="J3874" i="1"/>
  <c r="U3874" i="1" s="1"/>
  <c r="V3874" i="1" s="1"/>
  <c r="J3875" i="1"/>
  <c r="U3875" i="1" s="1"/>
  <c r="V3875" i="1" s="1"/>
  <c r="J3876" i="1"/>
  <c r="U3876" i="1" s="1"/>
  <c r="V3876" i="1" s="1"/>
  <c r="J3877" i="1"/>
  <c r="U3877" i="1" s="1"/>
  <c r="V3877" i="1" s="1"/>
  <c r="J3878" i="1"/>
  <c r="U3878" i="1" s="1"/>
  <c r="V3878" i="1" s="1"/>
  <c r="J3879" i="1"/>
  <c r="U3879" i="1" s="1"/>
  <c r="V3879" i="1" s="1"/>
  <c r="J3880" i="1"/>
  <c r="U3880" i="1" s="1"/>
  <c r="V3880" i="1" s="1"/>
  <c r="J3881" i="1"/>
  <c r="U3881" i="1" s="1"/>
  <c r="V3881" i="1" s="1"/>
  <c r="J3882" i="1"/>
  <c r="U3882" i="1" s="1"/>
  <c r="V3882" i="1" s="1"/>
  <c r="J3883" i="1"/>
  <c r="U3883" i="1" s="1"/>
  <c r="V3883" i="1" s="1"/>
  <c r="J3884" i="1"/>
  <c r="U3884" i="1" s="1"/>
  <c r="J3885" i="1"/>
  <c r="U3885" i="1" s="1"/>
  <c r="V3885" i="1" s="1"/>
  <c r="J3886" i="1"/>
  <c r="U3886" i="1" s="1"/>
  <c r="V3886" i="1" s="1"/>
  <c r="J3887" i="1"/>
  <c r="U3887" i="1" s="1"/>
  <c r="V3887" i="1" s="1"/>
  <c r="J3888" i="1"/>
  <c r="U3888" i="1" s="1"/>
  <c r="V3888" i="1" s="1"/>
  <c r="J3889" i="1"/>
  <c r="U3889" i="1" s="1"/>
  <c r="V3889" i="1" s="1"/>
  <c r="J3890" i="1"/>
  <c r="U3890" i="1" s="1"/>
  <c r="V3890" i="1" s="1"/>
  <c r="J3891" i="1"/>
  <c r="U3891" i="1" s="1"/>
  <c r="V3891" i="1" s="1"/>
  <c r="J3892" i="1"/>
  <c r="U3892" i="1" s="1"/>
  <c r="V3892" i="1" s="1"/>
  <c r="J3893" i="1"/>
  <c r="U3893" i="1" s="1"/>
  <c r="V3893" i="1" s="1"/>
  <c r="J3894" i="1"/>
  <c r="U3894" i="1" s="1"/>
  <c r="V3894" i="1" s="1"/>
  <c r="J3895" i="1"/>
  <c r="U3895" i="1" s="1"/>
  <c r="V3895" i="1" s="1"/>
  <c r="J3896" i="1"/>
  <c r="U3896" i="1" s="1"/>
  <c r="V3896" i="1" s="1"/>
  <c r="J3897" i="1"/>
  <c r="U3897" i="1" s="1"/>
  <c r="V3897" i="1" s="1"/>
  <c r="J3898" i="1"/>
  <c r="U3898" i="1" s="1"/>
  <c r="V3898" i="1" s="1"/>
  <c r="J3899" i="1"/>
  <c r="U3899" i="1" s="1"/>
  <c r="V3899" i="1" s="1"/>
  <c r="J3900" i="1"/>
  <c r="U3900" i="1" s="1"/>
  <c r="J3901" i="1"/>
  <c r="U3901" i="1" s="1"/>
  <c r="V3901" i="1" s="1"/>
  <c r="J3902" i="1"/>
  <c r="U3902" i="1" s="1"/>
  <c r="V3902" i="1" s="1"/>
  <c r="J3903" i="1"/>
  <c r="U3903" i="1" s="1"/>
  <c r="V3903" i="1" s="1"/>
  <c r="J3904" i="1"/>
  <c r="U3904" i="1" s="1"/>
  <c r="V3904" i="1" s="1"/>
  <c r="J3905" i="1"/>
  <c r="U3905" i="1" s="1"/>
  <c r="V3905" i="1" s="1"/>
  <c r="J3906" i="1"/>
  <c r="U3906" i="1" s="1"/>
  <c r="V3906" i="1" s="1"/>
  <c r="J3907" i="1"/>
  <c r="U3907" i="1" s="1"/>
  <c r="V3907" i="1" s="1"/>
  <c r="J3908" i="1"/>
  <c r="U3908" i="1" s="1"/>
  <c r="V3908" i="1" s="1"/>
  <c r="J3909" i="1"/>
  <c r="U3909" i="1" s="1"/>
  <c r="V3909" i="1" s="1"/>
  <c r="J3910" i="1"/>
  <c r="U3910" i="1" s="1"/>
  <c r="V3910" i="1" s="1"/>
  <c r="J3911" i="1"/>
  <c r="U3911" i="1" s="1"/>
  <c r="V3911" i="1" s="1"/>
  <c r="J3912" i="1"/>
  <c r="U3912" i="1" s="1"/>
  <c r="V3912" i="1" s="1"/>
  <c r="J3913" i="1"/>
  <c r="U3913" i="1" s="1"/>
  <c r="V3913" i="1" s="1"/>
  <c r="J3914" i="1"/>
  <c r="U3914" i="1" s="1"/>
  <c r="V3914" i="1" s="1"/>
  <c r="J3915" i="1"/>
  <c r="U3915" i="1" s="1"/>
  <c r="V3915" i="1" s="1"/>
  <c r="J3916" i="1"/>
  <c r="U3916" i="1" s="1"/>
  <c r="J3917" i="1"/>
  <c r="U3917" i="1" s="1"/>
  <c r="V3917" i="1" s="1"/>
  <c r="J3918" i="1"/>
  <c r="U3918" i="1" s="1"/>
  <c r="V3918" i="1" s="1"/>
  <c r="J3919" i="1"/>
  <c r="U3919" i="1" s="1"/>
  <c r="V3919" i="1" s="1"/>
  <c r="J3920" i="1"/>
  <c r="U3920" i="1" s="1"/>
  <c r="V3920" i="1" s="1"/>
  <c r="J3921" i="1"/>
  <c r="U3921" i="1" s="1"/>
  <c r="V3921" i="1" s="1"/>
  <c r="J3922" i="1"/>
  <c r="U3922" i="1" s="1"/>
  <c r="V3922" i="1" s="1"/>
  <c r="J3923" i="1"/>
  <c r="U3923" i="1" s="1"/>
  <c r="V3923" i="1" s="1"/>
  <c r="J3924" i="1"/>
  <c r="U3924" i="1" s="1"/>
  <c r="V3924" i="1" s="1"/>
  <c r="J3925" i="1"/>
  <c r="U3925" i="1" s="1"/>
  <c r="V3925" i="1" s="1"/>
  <c r="J3926" i="1"/>
  <c r="U3926" i="1" s="1"/>
  <c r="V3926" i="1" s="1"/>
  <c r="J3927" i="1"/>
  <c r="U3927" i="1" s="1"/>
  <c r="V3927" i="1" s="1"/>
  <c r="J3928" i="1"/>
  <c r="U3928" i="1" s="1"/>
  <c r="V3928" i="1" s="1"/>
  <c r="J3929" i="1"/>
  <c r="U3929" i="1" s="1"/>
  <c r="V3929" i="1" s="1"/>
  <c r="J3930" i="1"/>
  <c r="U3930" i="1" s="1"/>
  <c r="V3930" i="1" s="1"/>
  <c r="J3931" i="1"/>
  <c r="U3931" i="1" s="1"/>
  <c r="V3931" i="1" s="1"/>
  <c r="J3932" i="1"/>
  <c r="U3932" i="1" s="1"/>
  <c r="J3933" i="1"/>
  <c r="U3933" i="1" s="1"/>
  <c r="V3933" i="1" s="1"/>
  <c r="J3934" i="1"/>
  <c r="U3934" i="1" s="1"/>
  <c r="V3934" i="1" s="1"/>
  <c r="J3935" i="1"/>
  <c r="U3935" i="1" s="1"/>
  <c r="V3935" i="1" s="1"/>
  <c r="J3936" i="1"/>
  <c r="U3936" i="1" s="1"/>
  <c r="V3936" i="1" s="1"/>
  <c r="J3937" i="1"/>
  <c r="U3937" i="1" s="1"/>
  <c r="V3937" i="1" s="1"/>
  <c r="J3938" i="1"/>
  <c r="U3938" i="1" s="1"/>
  <c r="V3938" i="1" s="1"/>
  <c r="J3939" i="1"/>
  <c r="U3939" i="1" s="1"/>
  <c r="V3939" i="1" s="1"/>
  <c r="J3940" i="1"/>
  <c r="U3940" i="1" s="1"/>
  <c r="V3940" i="1" s="1"/>
  <c r="J3941" i="1"/>
  <c r="U3941" i="1" s="1"/>
  <c r="V3941" i="1" s="1"/>
  <c r="J3942" i="1"/>
  <c r="U3942" i="1" s="1"/>
  <c r="V3942" i="1" s="1"/>
  <c r="J3943" i="1"/>
  <c r="U3943" i="1" s="1"/>
  <c r="V3943" i="1" s="1"/>
  <c r="J3944" i="1"/>
  <c r="U3944" i="1" s="1"/>
  <c r="V3944" i="1" s="1"/>
  <c r="J3945" i="1"/>
  <c r="U3945" i="1" s="1"/>
  <c r="V3945" i="1" s="1"/>
  <c r="J3946" i="1"/>
  <c r="U3946" i="1" s="1"/>
  <c r="V3946" i="1" s="1"/>
  <c r="J3947" i="1"/>
  <c r="U3947" i="1" s="1"/>
  <c r="V3947" i="1" s="1"/>
  <c r="J3948" i="1"/>
  <c r="U3948" i="1" s="1"/>
  <c r="J3949" i="1"/>
  <c r="U3949" i="1" s="1"/>
  <c r="V3949" i="1" s="1"/>
  <c r="J3950" i="1"/>
  <c r="U3950" i="1" s="1"/>
  <c r="V3950" i="1" s="1"/>
  <c r="J3951" i="1"/>
  <c r="U3951" i="1" s="1"/>
  <c r="V3951" i="1" s="1"/>
  <c r="J3952" i="1"/>
  <c r="U3952" i="1" s="1"/>
  <c r="V3952" i="1" s="1"/>
  <c r="J3953" i="1"/>
  <c r="U3953" i="1" s="1"/>
  <c r="V3953" i="1" s="1"/>
  <c r="J3954" i="1"/>
  <c r="U3954" i="1" s="1"/>
  <c r="V3954" i="1" s="1"/>
  <c r="J3955" i="1"/>
  <c r="U3955" i="1" s="1"/>
  <c r="V3955" i="1" s="1"/>
  <c r="J3956" i="1"/>
  <c r="U3956" i="1" s="1"/>
  <c r="V3956" i="1" s="1"/>
  <c r="J3957" i="1"/>
  <c r="U3957" i="1" s="1"/>
  <c r="V3957" i="1" s="1"/>
  <c r="J3958" i="1"/>
  <c r="U3958" i="1" s="1"/>
  <c r="V3958" i="1" s="1"/>
  <c r="J3959" i="1"/>
  <c r="U3959" i="1" s="1"/>
  <c r="J3960" i="1"/>
  <c r="U3960" i="1" s="1"/>
  <c r="V3960" i="1" s="1"/>
  <c r="J3961" i="1"/>
  <c r="U3961" i="1" s="1"/>
  <c r="V3961" i="1" s="1"/>
  <c r="J3962" i="1"/>
  <c r="U3962" i="1" s="1"/>
  <c r="V3962" i="1" s="1"/>
  <c r="J3963" i="1"/>
  <c r="U3963" i="1" s="1"/>
  <c r="V3963" i="1" s="1"/>
  <c r="J3964" i="1"/>
  <c r="U3964" i="1" s="1"/>
  <c r="V3964" i="1" s="1"/>
  <c r="J3965" i="1"/>
  <c r="U3965" i="1" s="1"/>
  <c r="V3965" i="1" s="1"/>
  <c r="J3966" i="1"/>
  <c r="U3966" i="1" s="1"/>
  <c r="V3966" i="1" s="1"/>
  <c r="J3967" i="1"/>
  <c r="U3967" i="1" s="1"/>
  <c r="J3968" i="1"/>
  <c r="U3968" i="1" s="1"/>
  <c r="V3968" i="1" s="1"/>
  <c r="J3969" i="1"/>
  <c r="U3969" i="1" s="1"/>
  <c r="V3969" i="1" s="1"/>
  <c r="J3970" i="1"/>
  <c r="U3970" i="1" s="1"/>
  <c r="V3970" i="1" s="1"/>
  <c r="J3971" i="1"/>
  <c r="U3971" i="1" s="1"/>
  <c r="V3971" i="1" s="1"/>
  <c r="J3972" i="1"/>
  <c r="U3972" i="1" s="1"/>
  <c r="V3972" i="1" s="1"/>
  <c r="J3973" i="1"/>
  <c r="U3973" i="1" s="1"/>
  <c r="V3973" i="1" s="1"/>
  <c r="J3974" i="1"/>
  <c r="U3974" i="1" s="1"/>
  <c r="V3974" i="1" s="1"/>
  <c r="J3975" i="1"/>
  <c r="U3975" i="1" s="1"/>
  <c r="J3976" i="1"/>
  <c r="U3976" i="1" s="1"/>
  <c r="V3976" i="1" s="1"/>
  <c r="J3977" i="1"/>
  <c r="U3977" i="1" s="1"/>
  <c r="V3977" i="1" s="1"/>
  <c r="J3978" i="1"/>
  <c r="U3978" i="1" s="1"/>
  <c r="V3978" i="1" s="1"/>
  <c r="J3979" i="1"/>
  <c r="U3979" i="1" s="1"/>
  <c r="V3979" i="1" s="1"/>
  <c r="J3980" i="1"/>
  <c r="U3980" i="1" s="1"/>
  <c r="V3980" i="1" s="1"/>
  <c r="J3981" i="1"/>
  <c r="U3981" i="1" s="1"/>
  <c r="V3981" i="1" s="1"/>
  <c r="J3982" i="1"/>
  <c r="U3982" i="1" s="1"/>
  <c r="V3982" i="1" s="1"/>
  <c r="J3983" i="1"/>
  <c r="U3983" i="1" s="1"/>
  <c r="J3984" i="1"/>
  <c r="U3984" i="1" s="1"/>
  <c r="V3984" i="1" s="1"/>
  <c r="J3985" i="1"/>
  <c r="U3985" i="1" s="1"/>
  <c r="V3985" i="1" s="1"/>
  <c r="J3986" i="1"/>
  <c r="U3986" i="1" s="1"/>
  <c r="V3986" i="1" s="1"/>
  <c r="J3987" i="1"/>
  <c r="U3987" i="1" s="1"/>
  <c r="V3987" i="1" s="1"/>
  <c r="J3988" i="1"/>
  <c r="U3988" i="1" s="1"/>
  <c r="V3988" i="1" s="1"/>
  <c r="J3989" i="1"/>
  <c r="U3989" i="1" s="1"/>
  <c r="V3989" i="1" s="1"/>
  <c r="J3990" i="1"/>
  <c r="U3990" i="1" s="1"/>
  <c r="V3990" i="1" s="1"/>
  <c r="J3991" i="1"/>
  <c r="U3991" i="1" s="1"/>
  <c r="J3992" i="1"/>
  <c r="U3992" i="1" s="1"/>
  <c r="V3992" i="1" s="1"/>
  <c r="J3993" i="1"/>
  <c r="U3993" i="1" s="1"/>
  <c r="V3993" i="1" s="1"/>
  <c r="J3994" i="1"/>
  <c r="U3994" i="1" s="1"/>
  <c r="V3994" i="1" s="1"/>
  <c r="J3995" i="1"/>
  <c r="U3995" i="1" s="1"/>
  <c r="V3995" i="1" s="1"/>
  <c r="J3996" i="1"/>
  <c r="U3996" i="1" s="1"/>
  <c r="V3996" i="1" s="1"/>
  <c r="J3997" i="1"/>
  <c r="U3997" i="1" s="1"/>
  <c r="V3997" i="1" s="1"/>
  <c r="J3998" i="1"/>
  <c r="U3998" i="1" s="1"/>
  <c r="V3998" i="1" s="1"/>
  <c r="J3999" i="1"/>
  <c r="U3999" i="1" s="1"/>
  <c r="J4000" i="1"/>
  <c r="U4000" i="1" s="1"/>
  <c r="V4000" i="1" s="1"/>
  <c r="J4001" i="1"/>
  <c r="U4001" i="1" s="1"/>
  <c r="V4001" i="1" s="1"/>
  <c r="J4002" i="1"/>
  <c r="U4002" i="1" s="1"/>
  <c r="V4002" i="1" s="1"/>
  <c r="J4003" i="1"/>
  <c r="U4003" i="1" s="1"/>
  <c r="V4003" i="1" s="1"/>
  <c r="J4004" i="1"/>
  <c r="U4004" i="1" s="1"/>
  <c r="V4004" i="1" s="1"/>
  <c r="J4005" i="1"/>
  <c r="U4005" i="1" s="1"/>
  <c r="V4005" i="1" s="1"/>
  <c r="J4006" i="1"/>
  <c r="U4006" i="1" s="1"/>
  <c r="V4006" i="1" s="1"/>
  <c r="J4007" i="1"/>
  <c r="U4007" i="1" s="1"/>
  <c r="J4008" i="1"/>
  <c r="U4008" i="1" s="1"/>
  <c r="V4008" i="1" s="1"/>
  <c r="J4009" i="1"/>
  <c r="U4009" i="1" s="1"/>
  <c r="V4009" i="1" s="1"/>
  <c r="J4010" i="1"/>
  <c r="U4010" i="1" s="1"/>
  <c r="V4010" i="1" s="1"/>
  <c r="J4011" i="1"/>
  <c r="U4011" i="1" s="1"/>
  <c r="V4011" i="1" s="1"/>
  <c r="J4012" i="1"/>
  <c r="U4012" i="1" s="1"/>
  <c r="V4012" i="1" s="1"/>
  <c r="J4013" i="1"/>
  <c r="U4013" i="1" s="1"/>
  <c r="V4013" i="1" s="1"/>
  <c r="J4014" i="1"/>
  <c r="U4014" i="1" s="1"/>
  <c r="V4014" i="1" s="1"/>
  <c r="J4015" i="1"/>
  <c r="U4015" i="1" s="1"/>
  <c r="J4016" i="1"/>
  <c r="U4016" i="1" s="1"/>
  <c r="V4016" i="1" s="1"/>
  <c r="J4017" i="1"/>
  <c r="U4017" i="1" s="1"/>
  <c r="V4017" i="1" s="1"/>
  <c r="J4018" i="1"/>
  <c r="U4018" i="1" s="1"/>
  <c r="V4018" i="1" s="1"/>
  <c r="J4019" i="1"/>
  <c r="U4019" i="1" s="1"/>
  <c r="V4019" i="1" s="1"/>
  <c r="J4020" i="1"/>
  <c r="U4020" i="1" s="1"/>
  <c r="V4020" i="1" s="1"/>
  <c r="J4021" i="1"/>
  <c r="U4021" i="1" s="1"/>
  <c r="V4021" i="1" s="1"/>
  <c r="J4022" i="1"/>
  <c r="U4022" i="1" s="1"/>
  <c r="V4022" i="1" s="1"/>
  <c r="J4023" i="1"/>
  <c r="U4023" i="1" s="1"/>
  <c r="J4024" i="1"/>
  <c r="U4024" i="1" s="1"/>
  <c r="V4024" i="1" s="1"/>
  <c r="J4025" i="1"/>
  <c r="U4025" i="1" s="1"/>
  <c r="V4025" i="1" s="1"/>
  <c r="J4026" i="1"/>
  <c r="U4026" i="1" s="1"/>
  <c r="V4026" i="1" s="1"/>
  <c r="J4027" i="1"/>
  <c r="U4027" i="1" s="1"/>
  <c r="V4027" i="1" s="1"/>
  <c r="J4028" i="1"/>
  <c r="U4028" i="1" s="1"/>
  <c r="V4028" i="1" s="1"/>
  <c r="J4029" i="1"/>
  <c r="U4029" i="1" s="1"/>
  <c r="V4029" i="1" s="1"/>
  <c r="J4030" i="1"/>
  <c r="U4030" i="1" s="1"/>
  <c r="V4030" i="1" s="1"/>
  <c r="J4031" i="1"/>
  <c r="U4031" i="1" s="1"/>
  <c r="J4032" i="1"/>
  <c r="U4032" i="1" s="1"/>
  <c r="V4032" i="1" s="1"/>
  <c r="J4033" i="1"/>
  <c r="U4033" i="1" s="1"/>
  <c r="V4033" i="1" s="1"/>
  <c r="J4034" i="1"/>
  <c r="U4034" i="1" s="1"/>
  <c r="V4034" i="1" s="1"/>
  <c r="J4035" i="1"/>
  <c r="U4035" i="1" s="1"/>
  <c r="V4035" i="1" s="1"/>
  <c r="J4036" i="1"/>
  <c r="U4036" i="1" s="1"/>
  <c r="V4036" i="1" s="1"/>
  <c r="J4037" i="1"/>
  <c r="U4037" i="1" s="1"/>
  <c r="V4037" i="1" s="1"/>
  <c r="J4038" i="1"/>
  <c r="U4038" i="1" s="1"/>
  <c r="V4038" i="1" s="1"/>
  <c r="J4039" i="1"/>
  <c r="U4039" i="1" s="1"/>
  <c r="J4040" i="1"/>
  <c r="U4040" i="1" s="1"/>
  <c r="V4040" i="1" s="1"/>
  <c r="J4041" i="1"/>
  <c r="U4041" i="1" s="1"/>
  <c r="V4041" i="1" s="1"/>
  <c r="J4042" i="1"/>
  <c r="U4042" i="1" s="1"/>
  <c r="V4042" i="1" s="1"/>
  <c r="J4043" i="1"/>
  <c r="U4043" i="1" s="1"/>
  <c r="V4043" i="1" s="1"/>
  <c r="J4044" i="1"/>
  <c r="U4044" i="1" s="1"/>
  <c r="V4044" i="1" s="1"/>
  <c r="J4045" i="1"/>
  <c r="U4045" i="1" s="1"/>
  <c r="V4045" i="1" s="1"/>
  <c r="J4046" i="1"/>
  <c r="U4046" i="1" s="1"/>
  <c r="V4046" i="1" s="1"/>
  <c r="J4047" i="1"/>
  <c r="U4047" i="1" s="1"/>
  <c r="J4048" i="1"/>
  <c r="U4048" i="1" s="1"/>
  <c r="V4048" i="1" s="1"/>
  <c r="J4049" i="1"/>
  <c r="U4049" i="1" s="1"/>
  <c r="V4049" i="1" s="1"/>
  <c r="J4050" i="1"/>
  <c r="U4050" i="1" s="1"/>
  <c r="V4050" i="1" s="1"/>
  <c r="J4051" i="1"/>
  <c r="U4051" i="1" s="1"/>
  <c r="V4051" i="1" s="1"/>
  <c r="J4052" i="1"/>
  <c r="U4052" i="1" s="1"/>
  <c r="V4052" i="1" s="1"/>
  <c r="J4053" i="1"/>
  <c r="U4053" i="1" s="1"/>
  <c r="V4053" i="1" s="1"/>
  <c r="J4054" i="1"/>
  <c r="U4054" i="1" s="1"/>
  <c r="V4054" i="1" s="1"/>
  <c r="J4055" i="1"/>
  <c r="U4055" i="1" s="1"/>
  <c r="J4056" i="1"/>
  <c r="U4056" i="1" s="1"/>
  <c r="V4056" i="1" s="1"/>
  <c r="J4057" i="1"/>
  <c r="U4057" i="1" s="1"/>
  <c r="V4057" i="1" s="1"/>
  <c r="J4058" i="1"/>
  <c r="U4058" i="1" s="1"/>
  <c r="V4058" i="1" s="1"/>
  <c r="J4059" i="1"/>
  <c r="U4059" i="1" s="1"/>
  <c r="V4059" i="1" s="1"/>
  <c r="J4060" i="1"/>
  <c r="U4060" i="1" s="1"/>
  <c r="V4060" i="1" s="1"/>
  <c r="J4061" i="1"/>
  <c r="U4061" i="1" s="1"/>
  <c r="V4061" i="1" s="1"/>
  <c r="J4062" i="1"/>
  <c r="U4062" i="1" s="1"/>
  <c r="V4062" i="1" s="1"/>
  <c r="J4063" i="1"/>
  <c r="U4063" i="1" s="1"/>
  <c r="J4064" i="1"/>
  <c r="U4064" i="1" s="1"/>
  <c r="V4064" i="1" s="1"/>
  <c r="J4065" i="1"/>
  <c r="U4065" i="1" s="1"/>
  <c r="V4065" i="1" s="1"/>
  <c r="J4066" i="1"/>
  <c r="U4066" i="1" s="1"/>
  <c r="V4066" i="1" s="1"/>
  <c r="J4067" i="1"/>
  <c r="U4067" i="1" s="1"/>
  <c r="V4067" i="1" s="1"/>
  <c r="J4068" i="1"/>
  <c r="U4068" i="1" s="1"/>
  <c r="V4068" i="1" s="1"/>
  <c r="J4069" i="1"/>
  <c r="U4069" i="1" s="1"/>
  <c r="V4069" i="1" s="1"/>
  <c r="J4070" i="1"/>
  <c r="U4070" i="1" s="1"/>
  <c r="V4070" i="1" s="1"/>
  <c r="J4071" i="1"/>
  <c r="U4071" i="1" s="1"/>
  <c r="J4072" i="1"/>
  <c r="U4072" i="1" s="1"/>
  <c r="V4072" i="1" s="1"/>
  <c r="J4073" i="1"/>
  <c r="U4073" i="1" s="1"/>
  <c r="V4073" i="1" s="1"/>
  <c r="J4074" i="1"/>
  <c r="U4074" i="1" s="1"/>
  <c r="V4074" i="1" s="1"/>
  <c r="J4075" i="1"/>
  <c r="U4075" i="1" s="1"/>
  <c r="V4075" i="1" s="1"/>
  <c r="J4076" i="1"/>
  <c r="U4076" i="1" s="1"/>
  <c r="V4076" i="1" s="1"/>
  <c r="J4077" i="1"/>
  <c r="U4077" i="1" s="1"/>
  <c r="V4077" i="1" s="1"/>
  <c r="J4078" i="1"/>
  <c r="U4078" i="1" s="1"/>
  <c r="V4078" i="1" s="1"/>
  <c r="J4079" i="1"/>
  <c r="U4079" i="1" s="1"/>
  <c r="J4080" i="1"/>
  <c r="U4080" i="1" s="1"/>
  <c r="V4080" i="1" s="1"/>
  <c r="J4081" i="1"/>
  <c r="U4081" i="1" s="1"/>
  <c r="V4081" i="1" s="1"/>
  <c r="J4082" i="1"/>
  <c r="U4082" i="1" s="1"/>
  <c r="V4082" i="1" s="1"/>
  <c r="J4083" i="1"/>
  <c r="U4083" i="1" s="1"/>
  <c r="V4083" i="1" s="1"/>
  <c r="J4084" i="1"/>
  <c r="U4084" i="1" s="1"/>
  <c r="V4084" i="1" s="1"/>
  <c r="J4085" i="1"/>
  <c r="U4085" i="1" s="1"/>
  <c r="V4085" i="1" s="1"/>
  <c r="J4086" i="1"/>
  <c r="U4086" i="1" s="1"/>
  <c r="V4086" i="1" s="1"/>
  <c r="J4087" i="1"/>
  <c r="U4087" i="1" s="1"/>
  <c r="J4088" i="1"/>
  <c r="U4088" i="1" s="1"/>
  <c r="V4088" i="1" s="1"/>
  <c r="J4089" i="1"/>
  <c r="U4089" i="1" s="1"/>
  <c r="V4089" i="1" s="1"/>
  <c r="J4090" i="1"/>
  <c r="U4090" i="1" s="1"/>
  <c r="V4090" i="1" s="1"/>
  <c r="J4091" i="1"/>
  <c r="U4091" i="1" s="1"/>
  <c r="V4091" i="1" s="1"/>
  <c r="J4092" i="1"/>
  <c r="U4092" i="1" s="1"/>
  <c r="V4092" i="1" s="1"/>
  <c r="J4093" i="1"/>
  <c r="U4093" i="1" s="1"/>
  <c r="V4093" i="1" s="1"/>
  <c r="J4094" i="1"/>
  <c r="U4094" i="1" s="1"/>
  <c r="V4094" i="1" s="1"/>
  <c r="J4095" i="1"/>
  <c r="U4095" i="1" s="1"/>
  <c r="J4096" i="1"/>
  <c r="U4096" i="1" s="1"/>
  <c r="V4096" i="1" s="1"/>
  <c r="J4097" i="1"/>
  <c r="U4097" i="1" s="1"/>
  <c r="V4097" i="1" s="1"/>
  <c r="J4098" i="1"/>
  <c r="U4098" i="1" s="1"/>
  <c r="V4098" i="1" s="1"/>
  <c r="J4099" i="1"/>
  <c r="U4099" i="1" s="1"/>
  <c r="V4099" i="1" s="1"/>
  <c r="J4100" i="1"/>
  <c r="U4100" i="1" s="1"/>
  <c r="V4100" i="1" s="1"/>
  <c r="J4101" i="1"/>
  <c r="U4101" i="1" s="1"/>
  <c r="V4101" i="1" s="1"/>
  <c r="J4102" i="1"/>
  <c r="U4102" i="1" s="1"/>
  <c r="V4102" i="1" s="1"/>
  <c r="J4103" i="1"/>
  <c r="U4103" i="1" s="1"/>
  <c r="J4104" i="1"/>
  <c r="U4104" i="1" s="1"/>
  <c r="V4104" i="1" s="1"/>
  <c r="J4105" i="1"/>
  <c r="U4105" i="1" s="1"/>
  <c r="V4105" i="1" s="1"/>
  <c r="J4106" i="1"/>
  <c r="U4106" i="1" s="1"/>
  <c r="V4106" i="1" s="1"/>
  <c r="J4107" i="1"/>
  <c r="U4107" i="1" s="1"/>
  <c r="V4107" i="1" s="1"/>
  <c r="J4108" i="1"/>
  <c r="U4108" i="1" s="1"/>
  <c r="V4108" i="1" s="1"/>
  <c r="J4109" i="1"/>
  <c r="U4109" i="1" s="1"/>
  <c r="V4109" i="1" s="1"/>
  <c r="J4110" i="1"/>
  <c r="U4110" i="1" s="1"/>
  <c r="V4110" i="1" s="1"/>
  <c r="J4111" i="1"/>
  <c r="U4111" i="1" s="1"/>
  <c r="J4112" i="1"/>
  <c r="U4112" i="1" s="1"/>
  <c r="V4112" i="1" s="1"/>
  <c r="J4113" i="1"/>
  <c r="U4113" i="1" s="1"/>
  <c r="V4113" i="1" s="1"/>
  <c r="J4114" i="1"/>
  <c r="U4114" i="1" s="1"/>
  <c r="V4114" i="1" s="1"/>
  <c r="J4115" i="1"/>
  <c r="U4115" i="1" s="1"/>
  <c r="V4115" i="1" s="1"/>
  <c r="L2" i="1"/>
  <c r="J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2" i="8" l="1"/>
  <c r="G2" i="8"/>
  <c r="G3" i="8"/>
  <c r="C4" i="8"/>
  <c r="F4" i="8" s="1"/>
  <c r="C5" i="8"/>
  <c r="B6" i="8"/>
  <c r="H3" i="8"/>
  <c r="D4" i="8"/>
  <c r="U2" i="1"/>
  <c r="V2" i="1" s="1"/>
  <c r="U169" i="1"/>
  <c r="V169" i="1" s="1"/>
  <c r="U165" i="1"/>
  <c r="V165" i="1" s="1"/>
  <c r="U161" i="1"/>
  <c r="V161" i="1" s="1"/>
  <c r="U157" i="1"/>
  <c r="V157" i="1" s="1"/>
  <c r="U153" i="1"/>
  <c r="V153" i="1" s="1"/>
  <c r="U149" i="1"/>
  <c r="V149" i="1" s="1"/>
  <c r="U145" i="1"/>
  <c r="V145" i="1" s="1"/>
  <c r="U141" i="1"/>
  <c r="V141" i="1" s="1"/>
  <c r="U137" i="1"/>
  <c r="V137" i="1" s="1"/>
  <c r="U133" i="1"/>
  <c r="V133" i="1" s="1"/>
  <c r="U129" i="1"/>
  <c r="V129" i="1" s="1"/>
  <c r="U125" i="1"/>
  <c r="V125" i="1" s="1"/>
  <c r="U121" i="1"/>
  <c r="V121" i="1" s="1"/>
  <c r="U117" i="1"/>
  <c r="V117" i="1" s="1"/>
  <c r="U113" i="1"/>
  <c r="V113" i="1" s="1"/>
  <c r="U109" i="1"/>
  <c r="V109" i="1" s="1"/>
  <c r="U105" i="1"/>
  <c r="V105" i="1" s="1"/>
  <c r="U101" i="1"/>
  <c r="V101" i="1" s="1"/>
  <c r="U97" i="1"/>
  <c r="V97" i="1" s="1"/>
  <c r="U93" i="1"/>
  <c r="V93" i="1" s="1"/>
  <c r="U89" i="1"/>
  <c r="V89" i="1" s="1"/>
  <c r="U85" i="1"/>
  <c r="V85" i="1" s="1"/>
  <c r="U81" i="1"/>
  <c r="V81" i="1" s="1"/>
  <c r="U77" i="1"/>
  <c r="V77" i="1" s="1"/>
  <c r="U73" i="1"/>
  <c r="V73" i="1" s="1"/>
  <c r="U69" i="1"/>
  <c r="V69" i="1" s="1"/>
  <c r="U65" i="1"/>
  <c r="V65" i="1" s="1"/>
  <c r="U61" i="1"/>
  <c r="V61" i="1" s="1"/>
  <c r="U57" i="1"/>
  <c r="V57" i="1" s="1"/>
  <c r="U53" i="1"/>
  <c r="V53" i="1" s="1"/>
  <c r="U49" i="1"/>
  <c r="V49" i="1" s="1"/>
  <c r="U45" i="1"/>
  <c r="V45" i="1" s="1"/>
  <c r="U41" i="1"/>
  <c r="V41" i="1" s="1"/>
  <c r="U37" i="1"/>
  <c r="V37" i="1" s="1"/>
  <c r="U33" i="1"/>
  <c r="V33" i="1" s="1"/>
  <c r="U29" i="1"/>
  <c r="V29" i="1" s="1"/>
  <c r="U25" i="1"/>
  <c r="V25" i="1" s="1"/>
  <c r="U21" i="1"/>
  <c r="V21" i="1" s="1"/>
  <c r="U17" i="1"/>
  <c r="V17" i="1" s="1"/>
  <c r="U13" i="1"/>
  <c r="V13" i="1" s="1"/>
  <c r="U9" i="1"/>
  <c r="V9" i="1" s="1"/>
  <c r="U5" i="1"/>
  <c r="V5" i="1" s="1"/>
  <c r="B7" i="8" l="1"/>
  <c r="B8" i="8"/>
  <c r="C6" i="8"/>
  <c r="C7" i="8" s="1"/>
  <c r="C8" i="8" s="1"/>
  <c r="G5" i="8"/>
  <c r="H4" i="8"/>
  <c r="D5" i="8"/>
  <c r="H5" i="8" s="1"/>
  <c r="G4" i="8"/>
  <c r="B9" i="8" l="1"/>
  <c r="D6" i="8"/>
  <c r="C9" i="8"/>
  <c r="B10" i="8"/>
  <c r="F5" i="8"/>
  <c r="D7" i="8"/>
  <c r="G6" i="8"/>
  <c r="F6" i="8" l="1"/>
  <c r="H6" i="8"/>
  <c r="B11" i="8"/>
  <c r="C10" i="8"/>
  <c r="D8" i="8"/>
  <c r="F7" i="8" l="1"/>
  <c r="G7" i="8"/>
  <c r="B12" i="8"/>
  <c r="C11" i="8"/>
  <c r="C12" i="8" s="1"/>
  <c r="H7" i="8"/>
  <c r="H8" i="8"/>
  <c r="D9" i="8"/>
  <c r="F8" i="8" l="1"/>
  <c r="G8" i="8"/>
  <c r="D10" i="8"/>
  <c r="F9" i="8" l="1"/>
  <c r="G9" i="8"/>
  <c r="D11" i="8"/>
  <c r="H9" i="8"/>
  <c r="H10" i="8"/>
  <c r="F10" i="8" l="1"/>
  <c r="G10" i="8"/>
  <c r="D12" i="8"/>
  <c r="G12" i="8" l="1"/>
  <c r="F12" i="8"/>
  <c r="H11" i="8"/>
  <c r="H12" i="8"/>
  <c r="F11" i="8"/>
  <c r="G11" i="8"/>
</calcChain>
</file>

<file path=xl/sharedStrings.xml><?xml version="1.0" encoding="utf-8"?>
<sst xmlns="http://schemas.openxmlformats.org/spreadsheetml/2006/main" count="25003" uniqueCount="8412">
  <si>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</si>
  <si>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</si>
  <si>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</si>
  <si>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</si>
  <si>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</si>
  <si>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</si>
  <si>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</si>
  <si>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</si>
  <si>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</si>
  <si>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</si>
  <si>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</si>
  <si>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</si>
  <si>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</si>
  <si>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</si>
  <si>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</si>
  <si>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</si>
  <si>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</si>
  <si>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</si>
  <si>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</si>
  <si>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</si>
  <si>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</si>
  <si>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</si>
  <si>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</si>
  <si>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</si>
  <si>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</si>
  <si>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</si>
  <si>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</si>
  <si>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</si>
  <si>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</si>
  <si>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</si>
  <si>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</si>
  <si>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</si>
  <si>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</si>
  <si>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</si>
  <si>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</si>
  <si>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</si>
  <si>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</si>
  <si>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</si>
  <si>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</si>
  <si>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</si>
  <si>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</si>
  <si>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</si>
  <si>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</si>
  <si>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</si>
  <si>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</si>
  <si>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</si>
  <si>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</si>
  <si>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</si>
  <si>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</si>
  <si>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</si>
  <si>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</si>
  <si>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</si>
  <si>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</si>
  <si>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</si>
  <si>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</si>
  <si>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</si>
  <si>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</si>
  <si>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</si>
  <si>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</si>
  <si>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</si>
  <si>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</si>
  <si>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</si>
  <si>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</si>
  <si>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</si>
  <si>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</si>
  <si>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</si>
  <si>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</si>
  <si>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</si>
  <si>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</si>
  <si>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</si>
  <si>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</si>
  <si>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</si>
  <si>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</si>
  <si>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</si>
  <si>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</si>
  <si>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</si>
  <si>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</si>
  <si>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</si>
  <si>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</si>
  <si>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</si>
  <si>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</si>
  <si>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</si>
  <si>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</si>
  <si>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</si>
  <si>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</si>
  <si>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</si>
  <si>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</si>
  <si>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</si>
  <si>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</si>
  <si>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</si>
  <si>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</si>
  <si>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</si>
  <si>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</si>
  <si>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</si>
  <si>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</si>
  <si>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</si>
  <si>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</si>
  <si>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</si>
  <si>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</si>
  <si>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</si>
  <si>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</si>
  <si>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</si>
  <si>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</si>
  <si>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</si>
  <si>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</si>
  <si>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</si>
  <si>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</si>
  <si>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</si>
  <si>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</si>
  <si>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</si>
  <si>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</si>
  <si>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</si>
  <si>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</si>
  <si>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</si>
  <si>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</si>
  <si>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</si>
  <si>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</si>
  <si>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</si>
  <si>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</si>
  <si>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</si>
  <si>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</si>
  <si>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</si>
  <si>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</si>
  <si>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</si>
  <si>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</si>
  <si>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</si>
  <si>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</si>
  <si>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</si>
  <si>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</si>
  <si>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</si>
  <si>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</si>
  <si>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</si>
  <si>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</si>
  <si>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</si>
  <si>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</si>
  <si>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</si>
  <si>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</si>
  <si>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</si>
  <si>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</si>
  <si>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</si>
  <si>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</si>
  <si>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</si>
  <si>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</si>
  <si>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</si>
  <si>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</si>
  <si>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</si>
  <si>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</si>
  <si>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</si>
  <si>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</si>
  <si>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</si>
  <si>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</si>
  <si>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</si>
  <si>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</si>
  <si>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</si>
  <si>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</si>
  <si>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</si>
  <si>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</si>
  <si>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</si>
  <si>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</si>
  <si>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</si>
  <si>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</si>
  <si>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</si>
  <si>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</si>
  <si>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</si>
  <si>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</si>
  <si>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</si>
  <si>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</si>
  <si>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</si>
  <si>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</si>
  <si>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</si>
  <si>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</si>
  <si>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</si>
  <si>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</si>
  <si>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</si>
  <si>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</si>
  <si>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</si>
  <si>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</si>
  <si>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</si>
  <si>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</si>
  <si>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</si>
  <si>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</si>
  <si>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</si>
  <si>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</si>
  <si>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</si>
  <si>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</si>
  <si>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</si>
  <si>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</si>
  <si>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</si>
  <si>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</si>
  <si>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</si>
  <si>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</si>
  <si>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</si>
  <si>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</si>
  <si>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</si>
  <si>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</si>
  <si>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</si>
  <si>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</si>
  <si>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</si>
  <si>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</si>
  <si>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</si>
  <si>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</si>
  <si>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</si>
  <si>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</si>
  <si>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</si>
  <si>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</si>
  <si>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</si>
  <si>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</si>
  <si>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</si>
  <si>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</si>
  <si>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</si>
  <si>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</si>
  <si>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</si>
  <si>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</si>
  <si>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</si>
  <si>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</si>
  <si>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</si>
  <si>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</si>
  <si>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</si>
  <si>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</si>
  <si>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</si>
  <si>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</si>
  <si>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</si>
  <si>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</si>
  <si>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</si>
  <si>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</si>
  <si>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</si>
  <si>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</si>
  <si>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</si>
  <si>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</si>
  <si>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</si>
  <si>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</si>
  <si>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</si>
  <si>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</si>
  <si>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</si>
  <si>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</si>
  <si>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</si>
  <si>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</si>
  <si>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</si>
  <si>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</si>
  <si>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</si>
  <si>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</si>
  <si>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</si>
  <si>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</si>
  <si>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</si>
  <si>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</si>
  <si>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</si>
  <si>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</si>
  <si>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</si>
  <si>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</si>
  <si>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</si>
  <si>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</si>
  <si>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</si>
  <si>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</si>
  <si>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</si>
  <si>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</si>
  <si>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</si>
  <si>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</si>
  <si>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</si>
  <si>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</si>
  <si>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</si>
  <si>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</si>
  <si>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</si>
  <si>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</si>
  <si>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</si>
  <si>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</si>
  <si>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</si>
  <si>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</si>
  <si>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</si>
  <si>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</si>
  <si>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</si>
  <si>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</si>
  <si>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</si>
  <si>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</si>
  <si>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</si>
  <si>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</si>
  <si>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</si>
  <si>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</si>
  <si>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</si>
  <si>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</si>
  <si>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</si>
  <si>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</si>
  <si>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</si>
  <si>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</si>
  <si>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</si>
  <si>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</si>
  <si>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</si>
  <si>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</si>
  <si>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</si>
  <si>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</si>
  <si>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</si>
  <si>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</si>
  <si>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</si>
  <si>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</si>
  <si>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</si>
  <si>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</si>
  <si>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</si>
  <si>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</si>
  <si>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</si>
  <si>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</si>
  <si>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</si>
  <si>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</si>
  <si>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</si>
  <si>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</si>
  <si>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</si>
  <si>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</si>
  <si>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</si>
  <si>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</si>
  <si>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</si>
  <si>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</si>
  <si>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</si>
  <si>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</si>
  <si>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</si>
  <si>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</si>
  <si>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</si>
  <si>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</si>
  <si>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</si>
  <si>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</si>
  <si>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</si>
  <si>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</si>
  <si>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</si>
  <si>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</si>
  <si>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</si>
  <si>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</si>
  <si>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</si>
  <si>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</si>
  <si>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</si>
  <si>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</si>
  <si>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</si>
  <si>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</si>
  <si>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</si>
  <si>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</si>
  <si>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</si>
  <si>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</si>
  <si>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</si>
  <si>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</si>
  <si>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</si>
  <si>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</si>
  <si>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</si>
  <si>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</si>
  <si>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</si>
  <si>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</si>
  <si>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</si>
  <si>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</si>
  <si>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</si>
  <si>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</si>
  <si>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</si>
  <si>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</si>
  <si>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</si>
  <si>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</si>
  <si>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</si>
  <si>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</si>
  <si>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</si>
  <si>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</si>
  <si>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</si>
  <si>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</si>
  <si>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</si>
  <si>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</si>
  <si>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</si>
  <si>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</si>
  <si>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</si>
  <si>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</si>
  <si>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</si>
  <si>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</si>
  <si>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</si>
  <si>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</si>
  <si>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</si>
  <si>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</si>
  <si>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</si>
  <si>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</si>
  <si>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</si>
  <si>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</si>
  <si>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</si>
  <si>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</si>
  <si>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</si>
  <si>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</si>
  <si>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</si>
  <si>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</si>
  <si>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</si>
  <si>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</si>
  <si>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</si>
  <si>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</si>
  <si>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</si>
  <si>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</si>
  <si>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</si>
  <si>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</si>
  <si>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</si>
  <si>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</si>
  <si>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</si>
  <si>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</si>
  <si>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</si>
  <si>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</si>
  <si>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</si>
  <si>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</si>
  <si>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</si>
  <si>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</si>
  <si>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</si>
  <si>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</si>
  <si>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</si>
  <si>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</si>
  <si>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</si>
  <si>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</si>
  <si>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</si>
  <si>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</si>
  <si>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</si>
  <si>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</si>
  <si>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</si>
  <si>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</si>
  <si>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</si>
  <si>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</si>
  <si>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</si>
  <si>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</si>
  <si>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</si>
  <si>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</si>
  <si>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</si>
  <si>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</si>
  <si>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</si>
  <si>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</si>
  <si>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</si>
  <si>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</si>
  <si>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</si>
  <si>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</si>
  <si>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</si>
  <si>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</si>
  <si>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</si>
  <si>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</si>
  <si>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</si>
  <si>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</si>
  <si>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</si>
  <si>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</si>
  <si>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</si>
  <si>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</si>
  <si>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</si>
  <si>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</si>
  <si>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</si>
  <si>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</si>
  <si>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</si>
  <si>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</si>
  <si>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</si>
  <si>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</si>
  <si>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</si>
  <si>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</si>
  <si>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</si>
  <si>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</si>
  <si>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</si>
  <si>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</si>
  <si>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</si>
  <si>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</si>
  <si>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</si>
  <si>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</si>
  <si>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</si>
  <si>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</si>
  <si>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</si>
  <si>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</si>
  <si>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</si>
  <si>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</si>
  <si>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</si>
  <si>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</si>
  <si>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</si>
  <si>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</si>
  <si>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</si>
  <si>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</si>
  <si>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</si>
  <si>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</si>
  <si>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</si>
  <si>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</si>
  <si>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</si>
  <si>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</si>
  <si>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</si>
  <si>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</si>
  <si>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</si>
  <si>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</si>
  <si>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</si>
  <si>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</si>
  <si>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</si>
  <si>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</si>
  <si>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</si>
  <si>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</si>
  <si>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</si>
  <si>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</si>
  <si>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</si>
  <si>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</si>
  <si>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</si>
  <si>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</si>
  <si>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</si>
  <si>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</si>
  <si>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</si>
  <si>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</si>
  <si>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</si>
  <si>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</si>
  <si>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</si>
  <si>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</si>
  <si>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</si>
  <si>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</si>
  <si>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</si>
  <si>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</si>
  <si>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</si>
  <si>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</si>
  <si>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</si>
  <si>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</si>
  <si>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</si>
  <si>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</si>
  <si>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</si>
  <si>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</si>
  <si>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</si>
  <si>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</si>
  <si>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</si>
  <si>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</si>
  <si>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</si>
  <si>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</si>
  <si>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</si>
  <si>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</si>
  <si>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</si>
  <si>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</si>
  <si>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</si>
  <si>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</si>
  <si>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</si>
  <si>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</si>
  <si>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</si>
  <si>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</si>
  <si>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</si>
  <si>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</si>
  <si>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</si>
  <si>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</si>
  <si>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</si>
  <si>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</si>
  <si>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</si>
  <si>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</si>
  <si>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</si>
  <si>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</si>
  <si>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</si>
  <si>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</si>
  <si>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</si>
  <si>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</si>
  <si>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</si>
  <si>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</si>
  <si>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</si>
  <si>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</si>
  <si>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</si>
  <si>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</si>
  <si>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</si>
  <si>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</si>
  <si>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</si>
  <si>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</si>
  <si>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</si>
  <si>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</si>
  <si>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</si>
  <si>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</si>
  <si>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</si>
  <si>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</si>
  <si>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</si>
  <si>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</si>
  <si>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</si>
  <si>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</si>
  <si>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</si>
  <si>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</si>
  <si>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</si>
  <si>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</si>
  <si>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</si>
  <si>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</si>
  <si>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</si>
  <si>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</si>
  <si>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</si>
  <si>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</si>
  <si>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</si>
  <si>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</si>
  <si>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</si>
  <si>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</si>
  <si>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</si>
  <si>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</si>
  <si>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</si>
  <si>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</si>
  <si>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</si>
  <si>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</si>
  <si>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</si>
  <si>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</si>
  <si>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</si>
  <si>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</si>
  <si>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</si>
  <si>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</si>
  <si>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</si>
  <si>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</si>
  <si>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</si>
  <si>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</si>
  <si>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</si>
  <si>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</si>
  <si>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</si>
  <si>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</si>
  <si>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</si>
  <si>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</si>
  <si>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</si>
  <si>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</si>
  <si>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</si>
  <si>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</si>
  <si>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</si>
  <si>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</si>
  <si>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</si>
  <si>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</si>
  <si>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</si>
  <si>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</si>
  <si>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</si>
  <si>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</si>
  <si>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</si>
  <si>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</si>
  <si>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</si>
  <si>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</si>
  <si>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</si>
  <si>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</si>
  <si>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</si>
  <si>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</si>
  <si>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</si>
  <si>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</si>
  <si>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</si>
  <si>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</si>
  <si>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</si>
  <si>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</si>
  <si>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</si>
  <si>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</si>
  <si>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</si>
  <si>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</si>
  <si>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</si>
  <si>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</si>
  <si>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</si>
  <si>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</si>
  <si>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</si>
  <si>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</si>
  <si>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</si>
  <si>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</si>
  <si>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</si>
  <si>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</si>
  <si>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</si>
  <si>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</si>
  <si>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</si>
  <si>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</si>
  <si>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</si>
  <si>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</si>
  <si>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</si>
  <si>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</si>
  <si>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</si>
  <si>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</si>
  <si>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</si>
  <si>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</si>
  <si>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</si>
  <si>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</si>
  <si>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</si>
  <si>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</si>
  <si>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</si>
  <si>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</si>
  <si>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</si>
  <si>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</si>
  <si>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</si>
  <si>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</si>
  <si>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</si>
  <si>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</si>
  <si>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</si>
  <si>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</si>
  <si>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</si>
  <si>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</si>
  <si>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</si>
  <si>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</si>
  <si>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</si>
  <si>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</si>
  <si>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</si>
  <si>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</si>
  <si>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</si>
  <si>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</si>
  <si>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</si>
  <si>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</si>
  <si>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</si>
  <si>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</si>
  <si>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</si>
  <si>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</si>
  <si>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</si>
  <si>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</si>
  <si>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</si>
  <si>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</si>
  <si>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</si>
  <si>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</si>
  <si>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</si>
  <si>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</si>
  <si>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</si>
  <si>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</si>
  <si>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</si>
  <si>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</si>
  <si>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</si>
  <si>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</si>
  <si>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</si>
  <si>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</si>
  <si>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</si>
  <si>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</si>
  <si>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</si>
  <si>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</si>
  <si>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</si>
  <si>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</si>
  <si>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</si>
  <si>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</si>
  <si>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</si>
  <si>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</si>
  <si>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</si>
  <si>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</si>
  <si>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</si>
  <si>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</si>
  <si>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</si>
  <si>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</si>
  <si>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</si>
  <si>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</si>
  <si>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</si>
  <si>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</si>
  <si>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</si>
  <si>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</si>
  <si>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</si>
  <si>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</si>
  <si>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</si>
  <si>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</si>
  <si>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</si>
  <si>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</si>
  <si>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</si>
  <si>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</si>
  <si>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</si>
  <si>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</si>
  <si>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</si>
  <si>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</si>
  <si>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</si>
  <si>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</si>
  <si>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</si>
  <si>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</si>
  <si>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</si>
  <si>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</si>
  <si>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</si>
  <si>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</si>
  <si>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</si>
  <si>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</si>
  <si>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</si>
  <si>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</si>
  <si>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</si>
  <si>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</si>
  <si>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</si>
  <si>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</si>
  <si>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</si>
  <si>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</si>
  <si>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</si>
  <si>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</si>
  <si>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</si>
  <si>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</si>
  <si>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</si>
  <si>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</si>
  <si>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</si>
  <si>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</si>
  <si>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</si>
  <si>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</si>
  <si>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</si>
  <si>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</si>
  <si>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</si>
  <si>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</si>
  <si>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</si>
  <si>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</si>
  <si>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</si>
  <si>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</si>
  <si>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</si>
  <si>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</si>
  <si>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</si>
  <si>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</si>
  <si>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</si>
  <si>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</si>
  <si>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</si>
  <si>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</si>
  <si>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</si>
  <si>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</si>
  <si>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</si>
  <si>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</si>
  <si>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</si>
  <si>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</si>
  <si>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</si>
  <si>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</si>
  <si>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</si>
  <si>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</si>
  <si>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</si>
  <si>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</si>
  <si>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</si>
  <si>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</si>
  <si>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</si>
  <si>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</si>
  <si>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</si>
  <si>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</si>
  <si>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</si>
  <si>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</si>
  <si>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</si>
  <si>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</si>
  <si>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</si>
  <si>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</si>
  <si>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</si>
  <si>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</si>
  <si>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</si>
  <si>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</si>
  <si>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</si>
  <si>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</si>
  <si>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</si>
  <si>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</si>
  <si>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</si>
  <si>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</si>
  <si>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</si>
  <si>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</si>
  <si>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</si>
  <si>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</si>
  <si>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</si>
  <si>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</si>
  <si>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</si>
  <si>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</si>
  <si>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</si>
  <si>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</si>
  <si>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</si>
  <si>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</si>
  <si>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</si>
  <si>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</si>
  <si>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</si>
  <si>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</si>
  <si>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</si>
  <si>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</si>
  <si>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</si>
  <si>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</si>
  <si>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</si>
  <si>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</si>
  <si>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</si>
  <si>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</si>
  <si>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</si>
  <si>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</si>
  <si>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</si>
  <si>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</si>
  <si>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</si>
  <si>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</si>
  <si>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</si>
  <si>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</si>
  <si>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</si>
  <si>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</si>
  <si>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</si>
  <si>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</si>
  <si>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</si>
  <si>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</si>
  <si>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</si>
  <si>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</si>
  <si>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</si>
  <si>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</si>
  <si>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</si>
  <si>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</si>
  <si>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</si>
  <si>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</si>
  <si>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</si>
  <si>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</si>
  <si>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</si>
  <si>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</si>
  <si>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</si>
  <si>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</si>
  <si>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</si>
  <si>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</si>
  <si>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</si>
  <si>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</si>
  <si>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</si>
  <si>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</si>
  <si>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</si>
  <si>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</si>
  <si>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</si>
  <si>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</si>
  <si>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</si>
  <si>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</si>
  <si>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</si>
  <si>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</si>
  <si>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</si>
  <si>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</si>
  <si>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</si>
  <si>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</si>
  <si>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</si>
  <si>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</si>
  <si>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</si>
  <si>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</si>
  <si>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</si>
  <si>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</si>
  <si>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</si>
  <si>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</si>
  <si>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</si>
  <si>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</si>
  <si>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</si>
  <si>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</si>
  <si>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</si>
  <si>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</si>
  <si>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</si>
  <si>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</si>
  <si>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</si>
  <si>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</si>
  <si>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</si>
  <si>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</si>
  <si>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</si>
  <si>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</si>
  <si>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</si>
  <si>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</si>
  <si>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</si>
  <si>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</si>
  <si>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</si>
  <si>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</si>
  <si>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</si>
  <si>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</si>
  <si>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</si>
  <si>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</si>
  <si>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</si>
  <si>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</si>
  <si>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</si>
  <si>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</si>
  <si>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</si>
  <si>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</si>
  <si>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</si>
  <si>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</si>
  <si>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</si>
  <si>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</si>
  <si>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</si>
  <si>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</si>
  <si>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</si>
  <si>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</si>
  <si>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</si>
  <si>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</si>
  <si>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</si>
  <si>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</si>
  <si>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</si>
  <si>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</si>
  <si>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</si>
  <si>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</si>
  <si>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</si>
  <si>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</si>
  <si>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</si>
  <si>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</si>
  <si>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</si>
  <si>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</si>
  <si>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</si>
  <si>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</si>
  <si>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</si>
  <si>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</si>
  <si>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</si>
  <si>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</si>
  <si>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</si>
  <si>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</si>
  <si>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</si>
  <si>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</si>
  <si>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</si>
  <si>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</si>
  <si>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</si>
  <si>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</si>
  <si>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</si>
  <si>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</si>
  <si>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</si>
  <si>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</si>
  <si>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</si>
  <si>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</si>
  <si>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</si>
  <si>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</si>
  <si>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</si>
  <si>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</si>
  <si>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</si>
  <si>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</si>
  <si>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</si>
  <si>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</si>
  <si>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</si>
  <si>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</si>
  <si>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</si>
  <si>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</si>
  <si>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</si>
  <si>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</si>
  <si>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</si>
  <si>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</si>
  <si>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</si>
  <si>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</si>
  <si>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</si>
  <si>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</si>
  <si>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</si>
  <si>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</si>
  <si>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</si>
  <si>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</si>
  <si>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</si>
  <si>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</si>
  <si>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</si>
  <si>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</si>
  <si>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</si>
  <si>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</si>
  <si>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</si>
  <si>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</si>
  <si>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</si>
  <si>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</si>
  <si>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</si>
  <si>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</si>
  <si>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</si>
  <si>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</si>
  <si>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</si>
  <si>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</si>
  <si>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</si>
  <si>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</si>
  <si>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</si>
  <si>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</si>
  <si>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</si>
  <si>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</si>
  <si>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</si>
  <si>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</si>
  <si>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</si>
  <si>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</si>
  <si>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</si>
  <si>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</si>
  <si>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</si>
  <si>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</si>
  <si>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</si>
  <si>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</si>
  <si>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</si>
  <si>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</si>
  <si>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</si>
  <si>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</si>
  <si>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</si>
  <si>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</si>
  <si>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</si>
  <si>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</si>
  <si>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</si>
  <si>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</si>
  <si>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</si>
  <si>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</si>
  <si>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</si>
  <si>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</si>
  <si>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</si>
  <si>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</si>
  <si>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</si>
  <si>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</si>
  <si>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</si>
  <si>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</si>
  <si>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</si>
  <si>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</si>
  <si>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</si>
  <si>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</si>
  <si>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</si>
  <si>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</si>
  <si>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</si>
  <si>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</si>
  <si>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</si>
  <si>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</si>
  <si>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</si>
  <si>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</si>
  <si>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</si>
  <si>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</si>
  <si>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</si>
  <si>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</si>
  <si>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</si>
  <si>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</si>
  <si>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</si>
  <si>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</si>
  <si>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</si>
  <si>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</si>
  <si>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</si>
  <si>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</si>
  <si>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</si>
  <si>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</si>
  <si>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</si>
  <si>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</si>
  <si>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</si>
  <si>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</si>
  <si>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</si>
  <si>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</si>
  <si>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</si>
  <si>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</si>
  <si>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</si>
  <si>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</si>
  <si>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</si>
  <si>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</si>
  <si>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</si>
  <si>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</si>
  <si>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</si>
  <si>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</si>
  <si>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</si>
  <si>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</si>
  <si>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</si>
  <si>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</si>
  <si>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</si>
  <si>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</si>
  <si>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</si>
  <si>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</si>
  <si>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</si>
  <si>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</si>
  <si>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</si>
  <si>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</si>
  <si>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</si>
  <si>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</si>
  <si>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</si>
  <si>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</si>
  <si>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</si>
  <si>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</si>
  <si>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</si>
  <si>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</si>
  <si>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</si>
  <si>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</si>
  <si>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</si>
  <si>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</si>
  <si>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</si>
  <si>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</si>
  <si>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</si>
  <si>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</si>
  <si>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</si>
  <si>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</si>
  <si>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</si>
  <si>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</si>
  <si>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</si>
  <si>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</si>
  <si>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</si>
  <si>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</si>
  <si>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</si>
  <si>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</si>
  <si>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</si>
  <si>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</si>
  <si>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</si>
  <si>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</si>
  <si>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</si>
  <si>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</si>
  <si>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</si>
  <si>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</si>
  <si>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</si>
  <si>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</si>
  <si>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</si>
  <si>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</si>
  <si>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</si>
  <si>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</si>
  <si>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</si>
  <si>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</si>
  <si>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</si>
  <si>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</si>
  <si>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</si>
  <si>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</si>
  <si>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</si>
  <si>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</si>
  <si>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</si>
  <si>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</si>
  <si>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</si>
  <si>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</si>
  <si>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</si>
  <si>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</si>
  <si>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</si>
  <si>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</si>
  <si>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</si>
  <si>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</si>
  <si>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</si>
  <si>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</si>
  <si>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</si>
  <si>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</si>
  <si>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</si>
  <si>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</si>
  <si>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</si>
  <si>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</si>
  <si>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</si>
  <si>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</si>
  <si>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</si>
  <si>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</si>
  <si>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</si>
  <si>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</si>
  <si>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</si>
  <si>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</si>
  <si>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</si>
  <si>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</si>
  <si>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</si>
  <si>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</si>
  <si>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</si>
  <si>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</si>
  <si>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</si>
  <si>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</si>
  <si>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</si>
  <si>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</si>
  <si>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</si>
  <si>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</si>
  <si>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</si>
  <si>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</si>
  <si>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</si>
  <si>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</si>
  <si>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</si>
  <si>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</si>
  <si>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</si>
  <si>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</si>
  <si>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</si>
  <si>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</si>
  <si>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</si>
  <si>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</si>
  <si>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</si>
  <si>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</si>
  <si>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</si>
  <si>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</si>
  <si>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</si>
  <si>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</si>
  <si>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</si>
  <si>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</si>
  <si>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</si>
  <si>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</si>
  <si>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</si>
  <si>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</si>
  <si>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</si>
  <si>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</si>
  <si>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</si>
  <si>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</si>
  <si>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</si>
  <si>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</si>
  <si>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</si>
  <si>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</si>
  <si>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</si>
  <si>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</si>
  <si>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</si>
  <si>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</si>
  <si>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</si>
  <si>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</si>
  <si>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</si>
  <si>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</si>
  <si>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</si>
  <si>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</si>
  <si>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</si>
  <si>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</si>
  <si>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</si>
  <si>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</si>
  <si>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</si>
  <si>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</si>
  <si>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</si>
  <si>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</si>
  <si>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</si>
  <si>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</si>
  <si>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</si>
  <si>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</si>
  <si>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</si>
  <si>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</si>
  <si>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</si>
  <si>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</si>
  <si>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</si>
  <si>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</si>
  <si>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</si>
  <si>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</si>
  <si>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</si>
  <si>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</si>
  <si>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</si>
  <si>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</si>
  <si>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</si>
  <si>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</si>
  <si>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</si>
  <si>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</si>
  <si>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</si>
  <si>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</si>
  <si>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</si>
  <si>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</si>
  <si>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</si>
  <si>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</si>
  <si>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</si>
  <si>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</si>
  <si>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</si>
  <si>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</si>
  <si>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</si>
  <si>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</si>
  <si>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</si>
  <si>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</si>
  <si>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</si>
  <si>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</si>
  <si>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</si>
  <si>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</si>
  <si>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</si>
  <si>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</si>
  <si>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</si>
  <si>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</si>
  <si>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</si>
  <si>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</si>
  <si>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</si>
  <si>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</si>
  <si>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</si>
  <si>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</si>
  <si>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</si>
  <si>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</si>
  <si>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</si>
  <si>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</si>
  <si>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</si>
  <si>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</si>
  <si>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</si>
  <si>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</si>
  <si>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</si>
  <si>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</si>
  <si>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</si>
  <si>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</si>
  <si>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</si>
  <si>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</si>
  <si>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</si>
  <si>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</si>
  <si>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</si>
  <si>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</si>
  <si>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</si>
  <si>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</si>
  <si>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</si>
  <si>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</si>
  <si>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</si>
  <si>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</si>
  <si>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</si>
  <si>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</si>
  <si>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</si>
  <si>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</si>
  <si>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</si>
  <si>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</si>
  <si>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</si>
  <si>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</si>
  <si>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</si>
  <si>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</si>
  <si>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</si>
  <si>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</si>
  <si>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</si>
  <si>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</si>
  <si>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</si>
  <si>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</si>
  <si>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</si>
  <si>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</si>
  <si>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</si>
  <si>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</si>
  <si>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</si>
  <si>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</si>
  <si>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</si>
  <si>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</si>
  <si>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</si>
  <si>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</si>
  <si>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</si>
  <si>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</si>
  <si>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</si>
  <si>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</si>
  <si>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</si>
  <si>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</si>
  <si>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</si>
  <si>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</si>
  <si>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</si>
  <si>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</si>
  <si>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</si>
  <si>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</si>
  <si>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</si>
  <si>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</si>
  <si>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</si>
  <si>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</si>
  <si>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</si>
  <si>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</si>
  <si>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</si>
  <si>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</si>
  <si>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</si>
  <si>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</si>
  <si>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</si>
  <si>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</si>
  <si>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</si>
  <si>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</si>
  <si>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</si>
  <si>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</si>
  <si>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</si>
  <si>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</si>
  <si>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</si>
  <si>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</si>
  <si>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</si>
  <si>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</si>
  <si>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</si>
  <si>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</si>
  <si>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</si>
  <si>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</si>
  <si>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</si>
  <si>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</si>
  <si>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</si>
  <si>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</si>
  <si>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</si>
  <si>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</si>
  <si>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</si>
  <si>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</si>
  <si>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</si>
  <si>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</si>
  <si>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</si>
  <si>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</si>
  <si>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</si>
  <si>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</si>
  <si>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</si>
  <si>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</si>
  <si>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</si>
  <si>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</si>
  <si>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</si>
  <si>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</si>
  <si>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</si>
  <si>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</si>
  <si>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</si>
  <si>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</si>
  <si>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</si>
  <si>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</si>
  <si>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</si>
  <si>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</si>
  <si>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</si>
  <si>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</si>
  <si>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</si>
  <si>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</si>
  <si>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</si>
  <si>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</si>
  <si>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</si>
  <si>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</si>
  <si>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</si>
  <si>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</si>
  <si>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</si>
  <si>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</si>
  <si>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</si>
  <si>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</si>
  <si>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</si>
  <si>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</si>
  <si>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</si>
  <si>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</si>
  <si>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</si>
  <si>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</si>
  <si>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</si>
  <si>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</si>
  <si>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</si>
  <si>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</si>
  <si>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</si>
  <si>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</si>
  <si>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</si>
  <si>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</si>
  <si>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</si>
  <si>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</si>
  <si>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</si>
  <si>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</si>
  <si>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</si>
  <si>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</si>
  <si>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</si>
  <si>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</si>
  <si>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</si>
  <si>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</si>
  <si>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</si>
  <si>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</si>
  <si>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</si>
  <si>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</si>
  <si>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</si>
  <si>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</si>
  <si>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</si>
  <si>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</si>
  <si>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</si>
  <si>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</si>
  <si>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</si>
  <si>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</si>
  <si>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</si>
  <si>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</si>
  <si>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</si>
  <si>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</si>
  <si>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</si>
  <si>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</si>
  <si>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</si>
  <si>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</si>
  <si>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</si>
  <si>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</si>
  <si>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</si>
  <si>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</si>
  <si>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</si>
  <si>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</si>
  <si>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</si>
  <si>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</si>
  <si>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</si>
  <si>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</si>
  <si>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</si>
  <si>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</si>
  <si>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</si>
  <si>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</si>
  <si>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</si>
  <si>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</si>
  <si>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</si>
  <si>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</si>
  <si>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</si>
  <si>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</si>
  <si>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</si>
  <si>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</si>
  <si>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</si>
  <si>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</si>
  <si>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</si>
  <si>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</si>
  <si>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</si>
  <si>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</si>
  <si>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</si>
  <si>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</si>
  <si>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</si>
  <si>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</si>
  <si>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</si>
  <si>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</si>
  <si>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</si>
  <si>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</si>
  <si>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</si>
  <si>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</si>
  <si>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</si>
  <si>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</si>
  <si>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</si>
  <si>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</si>
  <si>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</si>
  <si>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</si>
  <si>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</si>
  <si>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</si>
  <si>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</si>
  <si>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</si>
  <si>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</si>
  <si>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</si>
  <si>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</si>
  <si>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</si>
  <si>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</si>
  <si>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</si>
  <si>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</si>
  <si>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</si>
  <si>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</si>
  <si>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</si>
  <si>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</si>
  <si>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</si>
  <si>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</si>
  <si>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</si>
  <si>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</si>
  <si>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</si>
  <si>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</si>
  <si>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</si>
  <si>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</si>
  <si>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</si>
  <si>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</si>
  <si>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</si>
  <si>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</si>
  <si>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</si>
  <si>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</si>
  <si>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</si>
  <si>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</si>
  <si>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</si>
  <si>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</si>
  <si>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</si>
  <si>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</si>
  <si>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</si>
  <si>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</si>
  <si>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</si>
  <si>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</si>
  <si>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</si>
  <si>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</si>
  <si>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</si>
  <si>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</si>
  <si>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</si>
  <si>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</si>
  <si>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</si>
  <si>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</si>
  <si>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</si>
  <si>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</si>
  <si>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</si>
  <si>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</si>
  <si>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</si>
  <si>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</si>
  <si>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</si>
  <si>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</si>
  <si>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</si>
  <si>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</si>
  <si>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</si>
  <si>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</si>
  <si>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</si>
  <si>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</si>
  <si>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</si>
  <si>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</si>
  <si>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</si>
  <si>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</si>
  <si>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</si>
  <si>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</si>
  <si>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</si>
  <si>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</si>
  <si>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</si>
  <si>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</si>
  <si>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</si>
  <si>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</si>
  <si>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</si>
  <si>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</si>
  <si>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</si>
  <si>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</si>
  <si>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</si>
  <si>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</si>
  <si>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</si>
  <si>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</si>
  <si>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</si>
  <si>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</si>
  <si>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</si>
  <si>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</si>
  <si>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</si>
  <si>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</si>
  <si>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</si>
  <si>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</si>
  <si>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</si>
  <si>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</si>
  <si>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</si>
  <si>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</si>
  <si>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</si>
  <si>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</si>
  <si>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</si>
  <si>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</si>
  <si>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</si>
  <si>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</si>
  <si>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</si>
  <si>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</si>
  <si>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</si>
  <si>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</si>
  <si>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</si>
  <si>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</si>
  <si>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</si>
  <si>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</si>
  <si>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</si>
  <si>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</si>
  <si>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</si>
  <si>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</si>
  <si>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</si>
  <si>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</si>
  <si>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</si>
  <si>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</si>
  <si>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</si>
  <si>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</si>
  <si>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</si>
  <si>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</si>
  <si>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</si>
  <si>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</si>
  <si>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</si>
  <si>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</si>
  <si>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</si>
  <si>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</si>
  <si>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</si>
  <si>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</si>
  <si>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</si>
  <si>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</si>
  <si>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</si>
  <si>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</si>
  <si>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</si>
  <si>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</si>
  <si>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</si>
  <si>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</si>
  <si>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</si>
  <si>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</si>
  <si>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</si>
  <si>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</si>
  <si>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</si>
  <si>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</si>
  <si>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</si>
  <si>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</si>
  <si>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</si>
  <si>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</si>
  <si>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</si>
  <si>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</si>
  <si>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</si>
  <si>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</si>
  <si>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</si>
  <si>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</si>
  <si>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</si>
  <si>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</si>
  <si>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</si>
  <si>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</si>
  <si>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</si>
  <si>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</si>
  <si>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</si>
  <si>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</si>
  <si>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</si>
  <si>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</si>
  <si>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</si>
  <si>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</si>
  <si>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</si>
  <si>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</si>
  <si>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</si>
  <si>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</si>
  <si>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</si>
  <si>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</si>
  <si>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</si>
  <si>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</si>
  <si>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</si>
  <si>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</si>
  <si>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</si>
  <si>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</si>
  <si>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</si>
  <si>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</si>
  <si>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</si>
  <si>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</si>
  <si>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</si>
  <si>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</si>
  <si>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</si>
  <si>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</si>
  <si>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</si>
  <si>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</si>
  <si>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</si>
  <si>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</si>
  <si>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</si>
  <si>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</si>
  <si>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</si>
  <si>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</si>
  <si>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</si>
  <si>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</si>
  <si>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</si>
  <si>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</si>
  <si>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</si>
  <si>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</si>
  <si>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</si>
  <si>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</si>
  <si>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</si>
  <si>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</si>
  <si>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</si>
  <si>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</si>
  <si>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</si>
  <si>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</si>
  <si>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</si>
  <si>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</si>
  <si>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</si>
  <si>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</si>
  <si>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</si>
  <si>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</si>
  <si>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</si>
  <si>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</si>
  <si>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</si>
  <si>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</si>
  <si>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</si>
  <si>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</si>
  <si>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</si>
  <si>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</si>
  <si>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</si>
  <si>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</si>
  <si>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</si>
  <si>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</si>
  <si>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</si>
  <si>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</si>
  <si>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</si>
  <si>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</si>
  <si>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</si>
  <si>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</si>
  <si>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</si>
  <si>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</si>
  <si>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</si>
  <si>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</si>
  <si>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</si>
  <si>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</si>
  <si>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</si>
  <si>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</si>
  <si>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</si>
  <si>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</si>
  <si>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</si>
  <si>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</si>
  <si>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</si>
  <si>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</si>
  <si>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</si>
  <si>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</si>
  <si>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</si>
  <si>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</si>
  <si>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</si>
  <si>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</si>
  <si>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</si>
  <si>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</si>
  <si>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</si>
  <si>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</si>
  <si>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</si>
  <si>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</si>
  <si>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</si>
  <si>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</si>
  <si>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</si>
  <si>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</si>
  <si>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</si>
  <si>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</si>
  <si>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</si>
  <si>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</si>
  <si>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</si>
  <si>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</si>
  <si>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</si>
  <si>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</si>
  <si>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</si>
  <si>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</si>
  <si>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</si>
  <si>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</si>
  <si>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</si>
  <si>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</si>
  <si>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</si>
  <si>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</si>
  <si>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</si>
  <si>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</si>
  <si>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</si>
  <si>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</si>
  <si>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</si>
  <si>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</si>
  <si>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</si>
  <si>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</si>
  <si>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</si>
  <si>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</si>
  <si>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</si>
  <si>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</si>
  <si>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</si>
  <si>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</si>
  <si>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</si>
  <si>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</si>
  <si>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</si>
  <si>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</si>
  <si>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</si>
  <si>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</si>
  <si>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</si>
  <si>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</si>
  <si>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</si>
  <si>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</si>
  <si>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</si>
  <si>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</si>
  <si>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</si>
  <si>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</si>
  <si>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</si>
  <si>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</si>
  <si>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</si>
  <si>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</si>
  <si>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</si>
  <si>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</si>
  <si>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</si>
  <si>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</si>
  <si>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</si>
  <si>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</si>
  <si>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</si>
  <si>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</si>
  <si>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</si>
  <si>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</si>
  <si>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</si>
  <si>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</si>
  <si>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</si>
  <si>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</si>
  <si>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</si>
  <si>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</si>
  <si>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</si>
  <si>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</si>
  <si>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</si>
  <si>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</si>
  <si>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</si>
  <si>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</si>
  <si>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</si>
  <si>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</si>
  <si>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</si>
  <si>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</si>
  <si>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</si>
  <si>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</si>
  <si>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</si>
  <si>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</si>
  <si>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</si>
  <si>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</si>
  <si>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</si>
  <si>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</si>
  <si>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</si>
  <si>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</si>
  <si>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</si>
  <si>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</si>
  <si>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</si>
  <si>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</si>
  <si>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</si>
  <si>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</si>
  <si>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</si>
  <si>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</si>
  <si>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</si>
  <si>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</si>
  <si>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</si>
  <si>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</si>
  <si>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</si>
  <si>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</si>
  <si>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</si>
  <si>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</si>
  <si>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</si>
  <si>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</si>
  <si>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</si>
  <si>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</si>
  <si>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</si>
  <si>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</si>
  <si>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</si>
  <si>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</si>
  <si>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</si>
  <si>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</si>
  <si>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</si>
  <si>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</si>
  <si>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</si>
  <si>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</si>
  <si>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</si>
  <si>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</si>
  <si>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</si>
  <si>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</si>
  <si>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</si>
  <si>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</si>
  <si>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</si>
  <si>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</si>
  <si>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</si>
  <si>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</si>
  <si>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</si>
  <si>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</si>
  <si>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</si>
  <si>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</si>
  <si>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</si>
  <si>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</si>
  <si>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</si>
  <si>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</si>
  <si>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</si>
  <si>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</si>
  <si>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</si>
  <si>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</si>
  <si>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</si>
  <si>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</si>
  <si>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</si>
  <si>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</si>
  <si>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</si>
  <si>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</si>
  <si>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</si>
  <si>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</si>
  <si>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</si>
  <si>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</si>
  <si>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</si>
  <si>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</si>
  <si>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</si>
  <si>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</si>
  <si>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</si>
  <si>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</si>
  <si>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</si>
  <si>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</si>
  <si>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</si>
  <si>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</si>
  <si>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</si>
  <si>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</si>
  <si>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</si>
  <si>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</si>
  <si>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</si>
  <si>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</si>
  <si>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</si>
  <si>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</si>
  <si>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</si>
  <si>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</si>
  <si>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</si>
  <si>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</si>
  <si>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</si>
  <si>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</si>
  <si>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</si>
  <si>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</si>
  <si>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</si>
  <si>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</si>
  <si>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</si>
  <si>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</si>
  <si>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</si>
  <si>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</si>
  <si>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</si>
  <si>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</si>
  <si>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</si>
  <si>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</si>
  <si>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</si>
  <si>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</si>
  <si>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</si>
  <si>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</si>
  <si>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</si>
  <si>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</si>
  <si>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</si>
  <si>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</si>
  <si>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</si>
  <si>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</si>
  <si>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</si>
  <si>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</si>
  <si>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</si>
  <si>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</si>
  <si>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</si>
  <si>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</si>
  <si>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</si>
  <si>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</si>
  <si>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</si>
  <si>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</si>
  <si>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</si>
  <si>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</si>
  <si>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</si>
  <si>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</si>
  <si>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</si>
  <si>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</si>
  <si>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</si>
  <si>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</si>
  <si>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</si>
  <si>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</si>
  <si>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</si>
  <si>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</si>
  <si>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</si>
  <si>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</si>
  <si>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</si>
  <si>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</si>
  <si>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</si>
  <si>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</si>
  <si>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</si>
  <si>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</si>
  <si>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</si>
  <si>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</si>
  <si>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</si>
  <si>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</si>
  <si>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</si>
  <si>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</si>
  <si>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</si>
  <si>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</si>
  <si>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</si>
  <si>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</si>
  <si>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</si>
  <si>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</si>
  <si>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</si>
  <si>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</si>
  <si>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</si>
  <si>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</si>
  <si>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</si>
  <si>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</si>
  <si>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</si>
  <si>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</si>
  <si>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</si>
  <si>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</si>
  <si>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</si>
  <si>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</si>
  <si>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</si>
  <si>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</si>
  <si>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</si>
  <si>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</si>
  <si>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</si>
  <si>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</si>
  <si>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</si>
  <si>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</si>
  <si>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</si>
  <si>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</si>
  <si>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</si>
  <si>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</si>
  <si>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</si>
  <si>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</si>
  <si>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</si>
  <si>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</si>
  <si>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</si>
  <si>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</si>
  <si>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</si>
  <si>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</si>
  <si>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</si>
  <si>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</si>
  <si>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</si>
  <si>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</si>
  <si>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</si>
  <si>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</si>
  <si>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</si>
  <si>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</si>
  <si>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</si>
  <si>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</si>
  <si>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</si>
  <si>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</si>
  <si>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</si>
  <si>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</si>
  <si>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</si>
  <si>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</si>
  <si>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</si>
  <si>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</si>
  <si>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</si>
  <si>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</si>
  <si>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</si>
  <si>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</si>
  <si>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</si>
  <si>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</si>
  <si>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</si>
  <si>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</si>
  <si>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</si>
  <si>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</si>
  <si>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</si>
  <si>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</si>
  <si>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</si>
  <si>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</si>
  <si>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</si>
  <si>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</si>
  <si>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</si>
  <si>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</si>
  <si>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</si>
  <si>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</si>
  <si>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</si>
  <si>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</si>
  <si>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</si>
  <si>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</si>
  <si>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</si>
  <si>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</si>
  <si>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</si>
  <si>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</si>
  <si>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</si>
  <si>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</si>
  <si>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</si>
  <si>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</si>
  <si>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</si>
  <si>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</si>
  <si>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</si>
  <si>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</si>
  <si>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</si>
  <si>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</si>
  <si>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</si>
  <si>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</si>
  <si>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</si>
  <si>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</si>
  <si>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</si>
  <si>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</si>
  <si>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</si>
  <si>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</si>
  <si>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</si>
  <si>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</si>
  <si>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</si>
  <si>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</si>
  <si>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</si>
  <si>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</si>
  <si>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</si>
  <si>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</si>
  <si>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</si>
  <si>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</si>
  <si>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</si>
  <si>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</si>
  <si>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</si>
  <si>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</si>
  <si>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</si>
  <si>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</si>
  <si>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</si>
  <si>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</si>
  <si>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</si>
  <si>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</si>
  <si>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</si>
  <si>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</si>
  <si>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</si>
  <si>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</si>
  <si>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</si>
  <si>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</si>
  <si>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</si>
  <si>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</si>
  <si>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</si>
  <si>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</si>
  <si>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</si>
  <si>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</si>
  <si>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</si>
  <si>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</si>
  <si>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</si>
  <si>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</si>
  <si>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</si>
  <si>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</si>
  <si>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</si>
  <si>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</si>
  <si>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</si>
  <si>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</si>
  <si>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</si>
  <si>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</si>
  <si>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</si>
  <si>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</si>
  <si>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</si>
  <si>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</si>
  <si>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</si>
  <si>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</si>
  <si>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</si>
  <si>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</si>
  <si>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</si>
  <si>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</si>
  <si>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</si>
  <si>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</si>
  <si>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</si>
  <si>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</si>
  <si>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</si>
  <si>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</si>
  <si>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</si>
  <si>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</si>
  <si>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</si>
  <si>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</si>
  <si>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</si>
  <si>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</si>
  <si>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</si>
  <si>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</si>
  <si>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</si>
  <si>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</si>
  <si>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</si>
  <si>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</si>
  <si>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</si>
  <si>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</si>
  <si>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</si>
  <si>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</si>
  <si>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</si>
  <si>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</si>
  <si>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</si>
  <si>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</si>
  <si>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</si>
  <si>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</si>
  <si>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</si>
  <si>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</si>
  <si>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</si>
  <si>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</si>
  <si>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</si>
  <si>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</si>
  <si>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</si>
  <si>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</si>
  <si>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</si>
  <si>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</si>
  <si>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</si>
  <si>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</si>
  <si>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</si>
  <si>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</si>
  <si>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</si>
  <si>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</si>
  <si>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</si>
  <si>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</si>
  <si>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</si>
  <si>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</si>
  <si>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</si>
  <si>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</si>
  <si>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</si>
  <si>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</si>
  <si>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</si>
  <si>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</si>
  <si>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</si>
  <si>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</si>
  <si>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</si>
  <si>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</si>
  <si>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</si>
  <si>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</si>
  <si>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</si>
  <si>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</si>
  <si>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</si>
  <si>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</si>
  <si>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</si>
  <si>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</si>
  <si>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</si>
  <si>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</si>
  <si>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</si>
  <si>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</si>
  <si>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</si>
  <si>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</si>
  <si>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</si>
  <si>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</si>
  <si>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</si>
  <si>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</si>
  <si>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</si>
  <si>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</si>
  <si>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</si>
  <si>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</si>
  <si>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</si>
  <si>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</si>
  <si>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</si>
  <si>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</si>
  <si>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</si>
  <si>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</si>
  <si>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</si>
  <si>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</si>
  <si>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</si>
  <si>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</si>
  <si>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</si>
  <si>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</si>
  <si>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</si>
  <si>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</si>
  <si>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</si>
  <si>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</si>
  <si>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</si>
  <si>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</si>
  <si>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</si>
  <si>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</si>
  <si>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</si>
  <si>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</si>
  <si>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</si>
  <si>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</si>
  <si>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</si>
  <si>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</si>
  <si>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</si>
  <si>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</si>
  <si>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</si>
  <si>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</si>
  <si>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</si>
  <si>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</si>
  <si>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</si>
  <si>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</si>
  <si>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</si>
  <si>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</si>
  <si>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</si>
  <si>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</si>
  <si>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</si>
  <si>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</si>
  <si>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</si>
  <si>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</si>
  <si>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</si>
  <si>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</si>
  <si>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</si>
  <si>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</si>
  <si>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</si>
  <si>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</si>
  <si>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</si>
  <si>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</si>
  <si>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</si>
  <si>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</si>
  <si>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</si>
  <si>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</si>
  <si>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</si>
  <si>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</si>
  <si>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</si>
  <si>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</si>
  <si>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</si>
  <si>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</si>
  <si>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</si>
  <si>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</si>
  <si>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</si>
  <si>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</si>
  <si>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</si>
  <si>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</si>
  <si>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</si>
  <si>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</si>
  <si>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</si>
  <si>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</si>
  <si>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</si>
  <si>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</si>
  <si>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</si>
  <si>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</si>
  <si>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</si>
  <si>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</si>
  <si>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</si>
  <si>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</si>
  <si>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</si>
  <si>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</si>
  <si>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</si>
  <si>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</si>
  <si>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</si>
  <si>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</si>
  <si>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</si>
  <si>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</si>
  <si>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</si>
  <si>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</si>
  <si>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</si>
  <si>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</si>
  <si>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</si>
  <si>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</si>
  <si>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</si>
  <si>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</si>
  <si>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</si>
  <si>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</si>
  <si>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</si>
  <si>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</si>
  <si>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</si>
  <si>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</si>
  <si>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</si>
  <si>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</si>
  <si>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</si>
  <si>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</si>
  <si>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</si>
  <si>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</si>
  <si>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</si>
  <si>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</si>
  <si>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</si>
  <si>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</si>
  <si>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</si>
  <si>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</si>
  <si>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</si>
  <si>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</si>
  <si>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</si>
  <si>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</si>
  <si>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</si>
  <si>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</si>
  <si>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</si>
  <si>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</si>
  <si>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</si>
  <si>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</si>
  <si>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</si>
  <si>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</si>
  <si>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</si>
  <si>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</si>
  <si>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</si>
  <si>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</si>
  <si>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</si>
  <si>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</si>
  <si>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</si>
  <si>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</si>
  <si>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</si>
  <si>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</si>
  <si>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</si>
  <si>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</si>
  <si>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</si>
  <si>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</si>
  <si>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</si>
  <si>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</si>
  <si>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</si>
  <si>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</si>
  <si>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</si>
  <si>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</si>
  <si>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</si>
  <si>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</si>
  <si>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</si>
  <si>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</si>
  <si>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</si>
  <si>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</si>
  <si>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</si>
  <si>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</si>
  <si>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</si>
  <si>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</si>
  <si>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</si>
  <si>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</si>
  <si>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</si>
  <si>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</si>
  <si>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</si>
  <si>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</si>
  <si>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</si>
  <si>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</si>
  <si>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</si>
  <si>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</si>
  <si>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</si>
  <si>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</si>
  <si>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</si>
  <si>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</si>
  <si>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</si>
  <si>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</si>
  <si>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</si>
  <si>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</si>
  <si>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</si>
  <si>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</si>
  <si>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</si>
  <si>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</si>
  <si>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</si>
  <si>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</si>
  <si>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</si>
  <si>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</si>
  <si>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</si>
  <si>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</si>
  <si>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</si>
  <si>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</si>
  <si>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</si>
  <si>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</si>
  <si>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</si>
  <si>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</si>
  <si>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</si>
  <si>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</si>
  <si>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</si>
  <si>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</si>
  <si>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</si>
  <si>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</si>
  <si>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</si>
  <si>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</si>
  <si>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</si>
  <si>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</si>
  <si>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</si>
  <si>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</si>
  <si>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</si>
  <si>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</si>
  <si>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</si>
  <si>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</si>
  <si>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</si>
  <si>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</si>
  <si>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</si>
  <si>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</si>
  <si>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</si>
  <si>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</si>
  <si>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</si>
  <si>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</si>
  <si>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</si>
  <si>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</si>
  <si>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</si>
  <si>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</si>
  <si>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</si>
  <si>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</si>
  <si>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</si>
  <si>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</si>
  <si>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</si>
  <si>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</si>
  <si>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</si>
  <si>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</si>
  <si>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</si>
  <si>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</si>
  <si>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</si>
  <si>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</si>
  <si>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</si>
  <si>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</si>
  <si>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</si>
  <si>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</si>
  <si>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</si>
  <si>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</si>
  <si>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</si>
  <si>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</si>
  <si>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</si>
  <si>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</si>
  <si>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</si>
  <si>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</si>
  <si>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</si>
  <si>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</si>
  <si>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</si>
  <si>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</si>
  <si>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</si>
  <si>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</si>
  <si>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</si>
  <si>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</si>
  <si>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</si>
  <si>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</si>
  <si>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</si>
  <si>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</si>
  <si>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</si>
  <si>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</si>
  <si>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</si>
  <si>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</si>
  <si>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</si>
  <si>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</si>
  <si>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</si>
  <si>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</si>
  <si>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</si>
  <si>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</si>
  <si>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</si>
  <si>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</si>
  <si>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</si>
  <si>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</si>
  <si>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</si>
  <si>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</si>
  <si>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</si>
  <si>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</si>
  <si>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</si>
  <si>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</si>
  <si>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</si>
  <si>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</si>
  <si>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</si>
  <si>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</si>
  <si>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</si>
  <si>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</si>
  <si>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</si>
  <si>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</si>
  <si>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</si>
  <si>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</si>
  <si>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</si>
  <si>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</si>
  <si>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</si>
  <si>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</si>
  <si>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</si>
  <si>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</si>
  <si>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</si>
  <si>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</si>
  <si>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</si>
  <si>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</si>
  <si>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</si>
  <si>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</si>
  <si>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</si>
  <si>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</si>
  <si>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</si>
  <si>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</si>
  <si>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</si>
  <si>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</si>
  <si>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</si>
  <si>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</si>
  <si>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</si>
  <si>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</si>
  <si>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</si>
  <si>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</si>
  <si>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</si>
  <si>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</si>
  <si>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</si>
  <si>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</si>
  <si>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</si>
  <si>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</si>
  <si>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</si>
  <si>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</si>
  <si>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</si>
  <si>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</si>
  <si>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</si>
  <si>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</si>
  <si>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</si>
  <si>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</si>
  <si>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</si>
  <si>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</si>
  <si>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</si>
  <si>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</si>
  <si>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</si>
  <si>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</si>
  <si>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</si>
  <si>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</si>
  <si>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</si>
  <si>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</si>
  <si>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</si>
  <si>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</si>
  <si>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</si>
  <si>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</si>
  <si>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</si>
  <si>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</si>
  <si>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</si>
  <si>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</si>
  <si>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</si>
  <si>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</si>
  <si>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</si>
  <si>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</si>
  <si>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</si>
  <si>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</si>
  <si>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</si>
  <si>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</si>
  <si>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</si>
  <si>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</si>
  <si>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</si>
  <si>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</si>
  <si>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</si>
  <si>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</si>
  <si>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</si>
  <si>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</si>
  <si>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</si>
  <si>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</si>
  <si>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</si>
  <si>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</si>
  <si>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</si>
  <si>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</si>
  <si>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</si>
  <si>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</si>
  <si>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</si>
  <si>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</si>
  <si>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</si>
  <si>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</si>
  <si>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</si>
  <si>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</si>
  <si>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</si>
  <si>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</si>
  <si>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</si>
  <si>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</si>
  <si>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</si>
  <si>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</si>
  <si>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</si>
  <si>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</si>
  <si>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</si>
  <si>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</si>
  <si>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</si>
  <si>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</si>
  <si>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</si>
  <si>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</si>
  <si>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</si>
  <si>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</si>
  <si>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</si>
  <si>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</si>
  <si>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</si>
  <si>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</si>
  <si>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</si>
  <si>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</si>
  <si>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</si>
  <si>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</si>
  <si>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</si>
  <si>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</si>
  <si>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</si>
  <si>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</si>
  <si>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</si>
  <si>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</si>
  <si>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</si>
  <si>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</si>
  <si>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</si>
  <si>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</si>
  <si>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</si>
  <si>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</si>
  <si>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</si>
  <si>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</si>
  <si>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</si>
  <si>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</si>
  <si>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</si>
  <si>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</si>
  <si>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</si>
  <si>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</si>
  <si>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</si>
  <si>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</si>
  <si>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</si>
  <si>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</si>
  <si>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</si>
  <si>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</si>
  <si>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</si>
  <si>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</si>
  <si>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</si>
  <si>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</si>
  <si>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</si>
  <si>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</si>
  <si>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</si>
  <si>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</si>
  <si>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</si>
  <si>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</si>
  <si>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</si>
  <si>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</si>
  <si>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</si>
  <si>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</si>
  <si>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</si>
  <si>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</si>
  <si>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</si>
  <si>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</si>
  <si>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</si>
  <si>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</si>
  <si>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</si>
  <si>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</si>
  <si>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</si>
  <si>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</si>
  <si>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</si>
  <si>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</si>
  <si>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</si>
  <si>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</si>
  <si>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</si>
  <si>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</si>
  <si>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</si>
  <si>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</si>
  <si>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</si>
  <si>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</si>
  <si>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</si>
  <si>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</si>
  <si>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</si>
  <si>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</si>
  <si>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</si>
  <si>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</si>
  <si>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</si>
  <si>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</si>
  <si>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</si>
  <si>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</si>
  <si>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</si>
  <si>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</si>
  <si>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</si>
  <si>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</si>
  <si>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</si>
  <si>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</si>
  <si>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</si>
  <si>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</si>
  <si>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</si>
  <si>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</si>
  <si>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</si>
  <si>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</si>
  <si>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</si>
  <si>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</si>
  <si>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</si>
  <si>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</si>
  <si>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</si>
  <si>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</si>
  <si>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</si>
  <si>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</si>
  <si>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</si>
  <si>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</si>
  <si>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</si>
  <si>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</si>
  <si>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</si>
  <si>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</si>
  <si>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</si>
  <si>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</si>
  <si>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</si>
  <si>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</si>
  <si>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</si>
  <si>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</si>
  <si>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</si>
  <si>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</si>
  <si>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</si>
  <si>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</si>
  <si>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</si>
  <si>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</si>
  <si>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</si>
  <si>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</si>
  <si>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</si>
  <si>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</si>
  <si>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</si>
  <si>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</si>
  <si>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</si>
  <si>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</si>
  <si>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</si>
  <si>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</si>
  <si>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</si>
  <si>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</si>
  <si>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</si>
  <si>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</si>
  <si>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</si>
  <si>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</si>
  <si>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</si>
  <si>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</si>
  <si>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</si>
  <si>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</si>
  <si>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</si>
  <si>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</si>
  <si>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</si>
  <si>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</si>
  <si>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</si>
  <si>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</si>
  <si>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</si>
  <si>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</si>
  <si>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</si>
  <si>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</si>
  <si>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</si>
  <si>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</si>
  <si>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</si>
  <si>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</si>
  <si>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</si>
  <si>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</si>
  <si>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</si>
  <si>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</si>
  <si>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</si>
  <si>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</si>
  <si>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</si>
  <si>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</si>
  <si>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</si>
  <si>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</si>
  <si>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</si>
  <si>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</si>
  <si>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</si>
  <si>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</si>
  <si>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</si>
  <si>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</si>
  <si>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</si>
  <si>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</si>
  <si>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</si>
  <si>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</si>
  <si>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</si>
  <si>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</si>
  <si>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</si>
  <si>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</si>
  <si>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</si>
  <si>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</si>
  <si>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</si>
  <si>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</si>
  <si>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</si>
  <si>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</si>
  <si>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</si>
  <si>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</si>
  <si>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</si>
  <si>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</si>
  <si>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</si>
  <si>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</si>
  <si>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</si>
  <si>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</si>
  <si>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</si>
  <si>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</si>
  <si>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</si>
  <si>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</si>
  <si>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</si>
  <si>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</si>
  <si>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</si>
  <si>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</si>
  <si>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</si>
  <si>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</si>
  <si>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</si>
  <si>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</si>
  <si>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</si>
  <si>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</si>
  <si>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</si>
  <si>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</si>
  <si>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</si>
  <si>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</si>
  <si>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</si>
  <si>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</si>
  <si>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</si>
  <si>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</si>
  <si>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</si>
  <si>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</si>
  <si>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</si>
  <si>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</si>
  <si>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</si>
  <si>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</si>
  <si>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</si>
  <si>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</si>
  <si>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</si>
  <si>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</si>
  <si>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</si>
  <si>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</si>
  <si>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</si>
  <si>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</si>
  <si>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</si>
  <si>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</si>
  <si>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</si>
  <si>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</si>
  <si>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</si>
  <si>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</si>
  <si>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</si>
  <si>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</si>
  <si>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</si>
  <si>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</si>
  <si>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</si>
  <si>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</si>
  <si>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</si>
  <si>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</si>
  <si>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</si>
  <si>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</si>
  <si>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</si>
  <si>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</si>
  <si>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</si>
  <si>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</si>
  <si>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</si>
  <si>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</si>
  <si>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</si>
  <si>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</si>
  <si>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</si>
  <si>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</si>
  <si>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</si>
  <si>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</si>
  <si>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</si>
  <si>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</si>
  <si>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</si>
  <si>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</si>
  <si>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</si>
  <si>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</si>
  <si>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</si>
  <si>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</si>
  <si>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</si>
  <si>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</si>
  <si>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</si>
  <si>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</si>
  <si>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</si>
  <si>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</si>
  <si>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</si>
  <si>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</si>
  <si>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</si>
  <si>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</si>
  <si>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</si>
  <si>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</si>
  <si>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</si>
  <si>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</si>
  <si>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</si>
  <si>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</si>
  <si>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</si>
  <si>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</si>
  <si>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</si>
  <si>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</si>
  <si>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</si>
  <si>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</si>
  <si>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</si>
  <si>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</si>
  <si>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</si>
  <si>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</si>
  <si>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</si>
  <si>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</si>
  <si>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</si>
  <si>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</si>
  <si>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</si>
  <si>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</si>
  <si>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</si>
  <si>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</si>
  <si>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</si>
  <si>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</si>
  <si>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</si>
  <si>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</si>
  <si>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</si>
  <si>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</si>
  <si>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</si>
  <si>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</si>
  <si>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</si>
  <si>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</si>
  <si>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</si>
  <si>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</si>
  <si>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</si>
  <si>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</si>
  <si>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</si>
  <si>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</si>
  <si>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</si>
  <si>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</si>
  <si>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</si>
  <si>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</si>
  <si>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</si>
  <si>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</si>
  <si>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</si>
  <si>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</si>
  <si>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</si>
  <si>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</si>
  <si>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</si>
  <si>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</si>
  <si>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</si>
  <si>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</si>
  <si>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</si>
  <si>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</si>
  <si>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</si>
  <si>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</si>
  <si>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</si>
  <si>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</si>
  <si>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</si>
  <si>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</si>
  <si>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</si>
  <si>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</si>
  <si>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</si>
  <si>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</si>
  <si>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</si>
  <si>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</si>
  <si>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</si>
  <si>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</si>
  <si>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</si>
  <si>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</si>
  <si>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</si>
  <si>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</si>
  <si>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</si>
  <si>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</si>
  <si>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</si>
  <si>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</si>
  <si>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</si>
  <si>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</si>
  <si>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</si>
  <si>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</si>
  <si>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</si>
  <si>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</si>
  <si>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</si>
  <si>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</si>
  <si>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</si>
  <si>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</si>
  <si>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</si>
  <si>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</si>
  <si>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</si>
  <si>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</si>
  <si>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</si>
  <si>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</si>
  <si>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</si>
  <si>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</si>
  <si>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</si>
  <si>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</si>
  <si>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</si>
  <si>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</si>
  <si>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</si>
  <si>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</si>
  <si>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</si>
  <si>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</si>
  <si>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</si>
  <si>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</si>
  <si>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</si>
  <si>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</si>
  <si>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</si>
  <si>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</si>
  <si>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</si>
  <si>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</si>
  <si>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</si>
  <si>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</si>
  <si>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</si>
  <si>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</si>
  <si>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</si>
  <si>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</si>
  <si>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</si>
  <si>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</si>
  <si>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</si>
  <si>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</si>
  <si>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</si>
  <si>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</si>
  <si>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</si>
  <si>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</si>
  <si>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</si>
  <si>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</si>
  <si>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</si>
  <si>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</si>
  <si>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</si>
  <si>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</si>
  <si>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</si>
  <si>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</si>
  <si>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</si>
  <si>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</si>
  <si>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</si>
  <si>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</si>
  <si>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</si>
  <si>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</si>
  <si>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</si>
  <si>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</si>
  <si>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</si>
  <si>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</si>
  <si>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</si>
  <si>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</si>
  <si>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</si>
  <si>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</si>
  <si>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</si>
  <si>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</si>
  <si>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</si>
  <si>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</si>
  <si>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</si>
  <si>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</si>
  <si>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</si>
  <si>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</si>
  <si>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</si>
  <si>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</si>
  <si>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</si>
  <si>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</si>
  <si>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</si>
  <si>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</si>
  <si>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</si>
  <si>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</si>
  <si>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</si>
  <si>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</si>
  <si>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</si>
  <si>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</si>
  <si>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</si>
  <si>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</si>
  <si>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</si>
  <si>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</si>
  <si>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</si>
  <si>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</si>
  <si>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</si>
  <si>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</si>
  <si>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</si>
  <si>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</si>
  <si>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</si>
  <si>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</si>
  <si>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</si>
  <si>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</si>
  <si>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</si>
  <si>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</si>
  <si>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</si>
  <si>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</si>
  <si>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</si>
  <si>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</si>
  <si>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</si>
  <si>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</si>
  <si>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</si>
  <si>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</si>
  <si>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</si>
  <si>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</si>
  <si>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</si>
  <si>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</si>
  <si>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</si>
  <si>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</si>
  <si>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</si>
  <si>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</si>
  <si>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</si>
  <si>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</si>
  <si>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</si>
  <si>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</si>
  <si>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</si>
  <si>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</si>
  <si>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</si>
  <si>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</si>
  <si>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</si>
  <si>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</si>
  <si>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</si>
  <si>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</si>
  <si>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</si>
  <si>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</si>
  <si>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</si>
  <si>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</si>
  <si>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</si>
  <si>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</si>
  <si>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</si>
  <si>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</si>
  <si>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</si>
  <si>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</si>
  <si>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</si>
  <si>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</si>
  <si>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</si>
  <si>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</si>
  <si>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</si>
  <si>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</si>
  <si>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</si>
  <si>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</si>
  <si>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</si>
  <si>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</si>
  <si>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</si>
  <si>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</si>
  <si>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</si>
  <si>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</si>
  <si>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</si>
  <si>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</si>
  <si>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</si>
  <si>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</si>
  <si>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</si>
  <si>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</si>
  <si>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</si>
  <si>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</si>
  <si>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</si>
  <si>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</si>
  <si>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</si>
  <si>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</si>
  <si>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</si>
  <si>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</si>
  <si>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</si>
  <si>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</si>
  <si>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</si>
  <si>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</si>
  <si>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</si>
  <si>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</si>
  <si>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</si>
  <si>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</si>
  <si>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</si>
  <si>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</si>
  <si>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</si>
  <si>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</si>
  <si>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</si>
  <si>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</si>
  <si>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</si>
  <si>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</si>
  <si>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</si>
  <si>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</si>
  <si>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</si>
  <si>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</si>
  <si>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</si>
  <si>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</si>
  <si>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</si>
  <si>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</si>
  <si>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</si>
  <si>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</si>
  <si>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</si>
  <si>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</si>
  <si>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</si>
  <si>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</si>
  <si>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</si>
  <si>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</si>
  <si>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</si>
  <si>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</si>
  <si>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</si>
  <si>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</si>
  <si>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</si>
  <si>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</si>
  <si>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</si>
  <si>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</si>
  <si>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</si>
  <si>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</si>
  <si>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</si>
  <si>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</si>
  <si>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</si>
  <si>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</si>
  <si>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</si>
  <si>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</si>
  <si>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</si>
  <si>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</si>
  <si>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</si>
  <si>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</si>
  <si>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</si>
  <si>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</si>
  <si>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</si>
  <si>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</si>
  <si>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</si>
  <si>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</si>
  <si>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</si>
  <si>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</si>
  <si>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</si>
  <si>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</si>
  <si>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</si>
  <si>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</si>
  <si>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</si>
  <si>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</si>
  <si>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</si>
  <si>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</si>
  <si>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</si>
  <si>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</si>
  <si>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</si>
  <si>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</si>
  <si>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</si>
  <si>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</si>
  <si>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</si>
  <si>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</si>
  <si>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</si>
  <si>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</si>
  <si>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</si>
  <si>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</si>
  <si>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</si>
  <si>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</si>
  <si>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</si>
  <si>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</si>
  <si>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</si>
  <si>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</si>
  <si>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</si>
  <si>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</si>
  <si>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</si>
  <si>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</si>
  <si>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</si>
  <si>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</si>
  <si>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</si>
  <si>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</si>
  <si>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</si>
  <si>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</si>
  <si>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</si>
  <si>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</si>
  <si>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</si>
  <si>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</si>
  <si>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</si>
  <si>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</si>
  <si>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</si>
  <si>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</si>
  <si>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</si>
  <si>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</si>
  <si>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</si>
  <si>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</si>
  <si>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</si>
  <si>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</si>
  <si>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</si>
  <si>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</si>
  <si>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</si>
  <si>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</si>
  <si>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</si>
  <si>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</si>
  <si>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</si>
  <si>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</si>
  <si>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</si>
  <si>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</si>
  <si>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</si>
  <si>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</si>
  <si>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</si>
  <si>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</si>
  <si>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</si>
  <si>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</si>
  <si>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</si>
  <si>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</si>
  <si>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</si>
  <si>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</si>
  <si>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</si>
  <si>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</si>
  <si>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</si>
  <si>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</si>
  <si>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</si>
  <si>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</si>
  <si>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</si>
  <si>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</si>
  <si>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</si>
  <si>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</si>
  <si>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</si>
  <si>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</si>
  <si>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</si>
  <si>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</si>
  <si>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</si>
  <si>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</si>
  <si>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</si>
  <si>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</si>
  <si>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</si>
  <si>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</si>
  <si>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</si>
  <si>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</si>
  <si>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</si>
  <si>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</si>
  <si>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</si>
  <si>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</si>
  <si>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</si>
  <si>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</si>
  <si>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</si>
  <si>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</si>
  <si>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</si>
  <si>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</si>
  <si>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</si>
  <si>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</si>
  <si>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</si>
  <si>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</si>
  <si>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</si>
  <si>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</si>
  <si>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</si>
  <si>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</si>
  <si>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</si>
  <si>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</si>
  <si>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</si>
  <si>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</si>
  <si>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</si>
  <si>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</si>
  <si>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</si>
  <si>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</si>
  <si>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</si>
  <si>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</si>
  <si>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</si>
  <si>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</si>
  <si>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</si>
  <si>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</si>
  <si>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</si>
  <si>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</si>
  <si>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</si>
  <si>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</si>
  <si>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</si>
  <si>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</si>
  <si>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</si>
  <si>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</si>
  <si>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</si>
  <si>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</si>
  <si>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</si>
  <si>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</si>
  <si>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</si>
  <si>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</si>
  <si>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</si>
  <si>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</si>
  <si>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</si>
  <si>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</si>
  <si>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</si>
  <si>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</si>
  <si>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</si>
  <si>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</si>
  <si>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</si>
  <si>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</si>
  <si>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</si>
  <si>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</si>
  <si>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</si>
  <si>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</si>
  <si>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</si>
  <si>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</si>
  <si>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</si>
  <si>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</si>
  <si>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</si>
  <si>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</si>
  <si>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</si>
  <si>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</si>
  <si>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</si>
  <si>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</si>
  <si>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</si>
  <si>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</si>
  <si>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</si>
  <si>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</si>
  <si>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</si>
  <si>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</si>
  <si>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</si>
  <si>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</si>
  <si>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</si>
  <si>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</si>
  <si>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</si>
  <si>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</si>
  <si>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</si>
  <si>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</si>
  <si>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</si>
  <si>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</si>
  <si>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</si>
  <si>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</si>
  <si>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</si>
  <si>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</si>
  <si>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</si>
  <si>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</si>
  <si>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</si>
  <si>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</si>
  <si>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</si>
  <si>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</si>
  <si>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</si>
  <si>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</si>
  <si>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</si>
  <si>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</si>
  <si>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</si>
  <si>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</si>
  <si>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</si>
  <si>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</si>
  <si>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</si>
  <si>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</si>
  <si>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</si>
  <si>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</si>
  <si>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</si>
  <si>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</si>
  <si>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</si>
  <si>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</si>
  <si>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</si>
  <si>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</si>
  <si>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</si>
  <si>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</si>
  <si>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</si>
  <si>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</si>
  <si>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</si>
  <si>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</si>
  <si>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</si>
  <si>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</si>
  <si>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</si>
  <si>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</si>
  <si>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</si>
  <si>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</si>
  <si>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</si>
  <si>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</si>
  <si>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</si>
  <si>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</si>
  <si>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</si>
  <si>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</si>
  <si>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</si>
  <si>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</si>
  <si>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</si>
  <si>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</si>
  <si>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</si>
  <si>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</si>
  <si>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</si>
  <si>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</si>
  <si>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</si>
  <si>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</si>
  <si>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</si>
  <si>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</si>
  <si>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</si>
  <si>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</si>
  <si>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</si>
  <si>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</si>
  <si>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</si>
  <si>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</si>
  <si>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</si>
  <si>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</si>
  <si>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</si>
  <si>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</si>
  <si>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</si>
  <si>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</si>
  <si>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</si>
  <si>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</si>
  <si>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</si>
  <si>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</si>
  <si>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</si>
  <si>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</si>
  <si>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</si>
  <si>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</si>
  <si>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</si>
  <si>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</si>
  <si>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</si>
  <si>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</si>
  <si>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</si>
  <si>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</si>
  <si>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</si>
  <si>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</si>
  <si>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</si>
  <si>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</si>
  <si>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</si>
  <si>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</si>
  <si>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</si>
  <si>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</si>
  <si>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</si>
  <si>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</si>
  <si>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</si>
  <si>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</si>
  <si>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</si>
  <si>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</si>
  <si>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</si>
  <si>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</si>
  <si>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</si>
  <si>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</si>
  <si>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</si>
  <si>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</si>
  <si>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</si>
  <si>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</si>
  <si>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</si>
  <si>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</si>
  <si>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</si>
  <si>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</si>
  <si>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</si>
  <si>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</si>
  <si>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</si>
  <si>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</si>
  <si>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</si>
  <si>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</si>
  <si>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</si>
  <si>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</si>
  <si>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</si>
  <si>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</si>
  <si>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</si>
  <si>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</si>
  <si>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</si>
  <si>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</si>
  <si>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</si>
  <si>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</si>
  <si>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</si>
  <si>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</si>
  <si>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</si>
  <si>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</si>
  <si>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</si>
  <si>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</si>
  <si>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</si>
  <si>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</si>
  <si>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</si>
  <si>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</si>
  <si>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</si>
  <si>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</si>
  <si>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</si>
  <si>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</si>
  <si>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</si>
  <si>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</si>
  <si>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</si>
  <si>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</si>
  <si>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</si>
  <si>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</si>
  <si>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</si>
  <si>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</si>
  <si>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</si>
  <si>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</si>
  <si>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</si>
  <si>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</si>
  <si>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</si>
  <si>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</si>
  <si>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</si>
  <si>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</si>
  <si>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</si>
  <si>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</si>
  <si>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</si>
  <si>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</si>
  <si>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</si>
  <si>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</si>
  <si>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</si>
  <si>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</si>
  <si>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</si>
  <si>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</si>
  <si>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</si>
  <si>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</si>
  <si>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</si>
  <si>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</si>
  <si>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</si>
  <si>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</si>
  <si>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</si>
  <si>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</si>
  <si>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</si>
  <si>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</si>
  <si>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</si>
  <si>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</si>
  <si>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</si>
  <si>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</si>
  <si>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</si>
  <si>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</si>
  <si>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</si>
  <si>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</si>
  <si>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</si>
  <si>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</si>
  <si>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</si>
  <si>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</si>
  <si>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</si>
  <si>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</si>
  <si>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</si>
  <si>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</si>
  <si>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</si>
  <si>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</si>
  <si>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</si>
  <si>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</si>
  <si>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</si>
  <si>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</si>
  <si>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</si>
  <si>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</si>
  <si>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</si>
  <si>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</si>
  <si>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</si>
  <si>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</si>
  <si>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</si>
  <si>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</si>
  <si>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</si>
  <si>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</si>
  <si>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</si>
  <si>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</si>
  <si>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</si>
  <si>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</si>
  <si>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</si>
  <si>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</si>
  <si>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</si>
  <si>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</si>
  <si>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</si>
  <si>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</si>
  <si>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</si>
  <si>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</si>
  <si>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</si>
  <si>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</si>
  <si>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</si>
  <si>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</si>
  <si>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</si>
  <si>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</si>
  <si>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</si>
  <si>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</si>
  <si>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</si>
  <si>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</si>
  <si>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</si>
  <si>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</si>
  <si>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</si>
  <si>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</si>
  <si>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</si>
  <si>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</si>
  <si>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</si>
  <si>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</si>
  <si>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</si>
  <si>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</si>
  <si>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</si>
  <si>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</si>
  <si>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</si>
  <si>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</si>
  <si>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</si>
  <si>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</si>
  <si>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</si>
  <si>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</si>
  <si>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</si>
  <si>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</si>
  <si>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</si>
  <si>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</si>
  <si>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</si>
  <si>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</si>
  <si>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</si>
  <si>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</si>
  <si>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</si>
  <si>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</si>
  <si>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</si>
  <si>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</si>
  <si>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</si>
  <si>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</si>
  <si>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</si>
  <si>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</si>
  <si>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</si>
  <si>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</si>
  <si>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</si>
  <si>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</si>
  <si>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</si>
  <si>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</si>
  <si>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</si>
  <si>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</si>
  <si>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</si>
  <si>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</si>
  <si>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</si>
  <si>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</si>
  <si>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</si>
  <si>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</si>
  <si>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</si>
  <si>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</si>
  <si>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</si>
  <si>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</si>
  <si>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</si>
  <si>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</si>
  <si>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</si>
  <si>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</si>
  <si>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</si>
  <si>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</si>
  <si>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</si>
  <si>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</si>
  <si>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</si>
  <si>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</si>
  <si>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</si>
  <si>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</si>
  <si>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</si>
  <si>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</si>
  <si>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</si>
  <si>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</si>
  <si>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</si>
  <si>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</si>
  <si>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</si>
  <si>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</si>
  <si>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</si>
  <si>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</si>
  <si>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</si>
  <si>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</si>
  <si>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</si>
  <si>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</si>
  <si>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</si>
  <si>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</si>
  <si>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</si>
  <si>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</si>
  <si>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</si>
  <si>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</si>
  <si>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</si>
  <si>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</si>
  <si>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</si>
  <si>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</si>
  <si>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</si>
  <si>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</si>
  <si>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</si>
  <si>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</si>
  <si>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</si>
  <si>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</si>
  <si>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</si>
  <si>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</si>
  <si>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</si>
  <si>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</si>
  <si>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</si>
  <si>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</si>
  <si>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</si>
  <si>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</si>
  <si>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</si>
  <si>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</si>
  <si>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</si>
  <si>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</si>
  <si>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</si>
  <si>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</si>
  <si>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</si>
  <si>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</si>
  <si>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</si>
  <si>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</si>
  <si>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</si>
  <si>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</si>
  <si>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</si>
  <si>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</si>
  <si>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</si>
  <si>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</si>
  <si>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</si>
  <si>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</si>
  <si>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</si>
  <si>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</si>
  <si>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</si>
  <si>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</si>
  <si>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</si>
  <si>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</si>
  <si>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</si>
  <si>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</si>
  <si>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</si>
  <si>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</si>
  <si>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</si>
  <si>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</si>
  <si>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</si>
  <si>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</si>
  <si>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</si>
  <si>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</si>
  <si>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</si>
  <si>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</si>
  <si>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</si>
  <si>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</si>
  <si>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</si>
  <si>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</si>
  <si>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</si>
  <si>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</si>
  <si>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</si>
  <si>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</si>
  <si>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</si>
  <si>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</si>
  <si>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</si>
  <si>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</si>
  <si>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</si>
  <si>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</si>
  <si>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</si>
  <si>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</si>
  <si>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</si>
  <si>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</si>
  <si>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</si>
  <si>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</si>
  <si>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</si>
  <si>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</si>
  <si>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</si>
  <si>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</si>
  <si>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</si>
  <si>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</si>
  <si>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</si>
  <si>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</si>
  <si>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</si>
  <si>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</si>
  <si>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</si>
  <si>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</si>
  <si>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</si>
  <si>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</si>
  <si>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</si>
  <si>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</si>
  <si>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</si>
  <si>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</si>
  <si>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</si>
  <si>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</si>
  <si>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</si>
  <si>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</si>
  <si>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</si>
  <si>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</si>
  <si>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</si>
  <si>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</si>
  <si>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</si>
  <si>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</si>
  <si>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</si>
  <si>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</si>
  <si>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</si>
  <si>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</si>
  <si>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</si>
  <si>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</si>
  <si>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</si>
  <si>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</si>
  <si>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</si>
  <si>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</si>
  <si>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</si>
  <si>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</si>
  <si>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</si>
  <si>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</si>
  <si>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</si>
  <si>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</si>
  <si>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</si>
  <si>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</si>
  <si>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</si>
  <si>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</si>
  <si>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</si>
  <si>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</si>
  <si>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</si>
  <si>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</si>
  <si>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</si>
  <si>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</si>
  <si>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</si>
  <si>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</si>
  <si>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</si>
  <si>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</si>
  <si>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</si>
  <si>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</si>
  <si>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</si>
  <si>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</si>
  <si>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</si>
  <si>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</si>
  <si>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</si>
  <si>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</si>
  <si>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</si>
  <si>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</si>
  <si>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</si>
  <si>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</si>
  <si>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</si>
  <si>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</si>
  <si>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</si>
  <si>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</si>
  <si>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</si>
  <si>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</si>
  <si>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</si>
  <si>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</si>
  <si>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</si>
  <si>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</si>
  <si>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</si>
  <si>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</si>
  <si>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</si>
  <si>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</si>
  <si>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</si>
  <si>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</si>
  <si>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</si>
  <si>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</si>
  <si>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</si>
  <si>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</si>
  <si>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</si>
  <si>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</si>
  <si>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</si>
  <si>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</si>
  <si>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</si>
  <si>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</si>
  <si>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</si>
  <si>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</si>
  <si>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</si>
  <si>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</si>
  <si>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</si>
  <si>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</si>
  <si>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</si>
  <si>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</si>
  <si>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</si>
  <si>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</si>
  <si>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</si>
  <si>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</si>
  <si>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</si>
  <si>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</si>
  <si>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</si>
  <si>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</si>
  <si>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</si>
  <si>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</si>
  <si>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</si>
  <si>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</si>
  <si>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</si>
  <si>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</si>
  <si>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</si>
  <si>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</si>
  <si>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</si>
  <si>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</si>
  <si>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</si>
  <si>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</si>
  <si>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</si>
  <si>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</si>
  <si>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</si>
  <si>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</si>
  <si>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</si>
  <si>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</si>
  <si>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</si>
  <si>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</si>
  <si>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</si>
  <si>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</si>
  <si>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</si>
  <si>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</si>
  <si>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</si>
  <si>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</si>
  <si>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</si>
  <si>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</si>
  <si>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</si>
  <si>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</si>
  <si>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</si>
  <si>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</si>
  <si>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</si>
  <si>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</si>
  <si>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</si>
  <si>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</si>
  <si>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</si>
  <si>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</si>
  <si>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</si>
  <si>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</si>
  <si>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</si>
  <si>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</si>
  <si>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</si>
  <si>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</si>
  <si>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</si>
  <si>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</si>
  <si>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</si>
  <si>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</si>
  <si>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</si>
  <si>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</si>
  <si>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</si>
  <si>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</si>
  <si>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</si>
  <si>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</si>
  <si>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</si>
  <si>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</si>
  <si>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</si>
  <si>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</si>
  <si>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</si>
  <si>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</si>
  <si>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</si>
  <si>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</si>
  <si>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</si>
  <si>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</si>
  <si>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</si>
  <si>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</si>
  <si>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</si>
  <si>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</si>
  <si>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</si>
  <si>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</si>
  <si>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</si>
  <si>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</si>
  <si>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</si>
  <si>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</si>
  <si>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</si>
  <si>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</si>
  <si>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</si>
  <si>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</si>
  <si>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</si>
  <si>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</si>
  <si>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</si>
  <si>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</si>
  <si>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</si>
  <si>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</si>
  <si>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</si>
  <si>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</si>
  <si>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</si>
  <si>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</si>
  <si>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</si>
  <si>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</si>
  <si>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</si>
  <si>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</si>
  <si>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</si>
  <si>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</si>
  <si>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</si>
  <si>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</si>
  <si>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</si>
  <si>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</si>
  <si>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</si>
  <si>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</si>
  <si>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</si>
  <si>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</si>
  <si>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</si>
  <si>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</si>
  <si>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</si>
  <si>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</si>
  <si>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</si>
  <si>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</si>
  <si>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</si>
  <si>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</si>
  <si>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</si>
  <si>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</si>
  <si>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</si>
  <si>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</si>
  <si>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</si>
  <si>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</si>
  <si>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</si>
  <si>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</si>
  <si>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</si>
  <si>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</si>
  <si>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</si>
  <si>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</si>
  <si>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</si>
  <si>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</si>
  <si>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</si>
  <si>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</si>
  <si>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</si>
  <si>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</si>
  <si>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</si>
  <si>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</si>
  <si>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</si>
  <si>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</si>
  <si>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</si>
  <si>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</si>
  <si>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</si>
  <si>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</si>
  <si>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</si>
  <si>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</si>
  <si>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</si>
  <si>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</si>
  <si>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</si>
  <si>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</si>
  <si>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</si>
  <si>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</si>
  <si>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</si>
  <si>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</si>
  <si>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</si>
  <si>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</si>
  <si>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</si>
  <si>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</si>
  <si>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</si>
  <si>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</si>
  <si>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</si>
  <si>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</si>
  <si>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</si>
  <si>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</si>
  <si>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</si>
  <si>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</si>
  <si>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</si>
  <si>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</si>
  <si>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</si>
  <si>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</si>
  <si>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</si>
  <si>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</si>
  <si>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</si>
  <si>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</si>
  <si>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</si>
  <si>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</si>
  <si>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</si>
  <si>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</si>
  <si>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</si>
  <si>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</si>
  <si>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</si>
  <si>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</si>
  <si>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</si>
  <si>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</si>
  <si>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</si>
  <si>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</si>
  <si>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</si>
  <si>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</si>
  <si>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</si>
  <si>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</si>
  <si>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</si>
  <si>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</si>
  <si>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</si>
  <si>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</si>
  <si>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</si>
  <si>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</si>
  <si>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</si>
  <si>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</si>
  <si>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</si>
  <si>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</si>
  <si>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</si>
  <si>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</si>
  <si>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</si>
  <si>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</si>
  <si>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</si>
  <si>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</si>
  <si>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</si>
  <si>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</si>
  <si>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</si>
  <si>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</si>
  <si>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</si>
  <si>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</si>
  <si>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</si>
  <si>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</si>
  <si>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</si>
  <si>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</si>
  <si>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</si>
  <si>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</si>
  <si>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</si>
  <si>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</si>
  <si>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</si>
  <si>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</si>
  <si>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</si>
  <si>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</si>
  <si>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</si>
  <si>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</si>
  <si>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</si>
  <si>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</si>
  <si>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</si>
  <si>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</si>
  <si>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</si>
  <si>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</si>
  <si>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</si>
  <si>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</si>
  <si>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</si>
  <si>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</si>
  <si>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</si>
  <si>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</si>
  <si>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</si>
  <si>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</si>
  <si>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</si>
  <si>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</si>
  <si>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</si>
  <si>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</si>
  <si>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</si>
  <si>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</si>
  <si>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</si>
  <si>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</si>
  <si>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</si>
  <si>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</si>
  <si>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</si>
  <si>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</si>
  <si>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</si>
  <si>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</si>
  <si>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</si>
  <si>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</si>
  <si>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</si>
  <si>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</si>
  <si>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</si>
  <si>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</si>
  <si>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</si>
  <si>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</si>
  <si>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</si>
  <si>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</si>
  <si>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</si>
  <si>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</si>
  <si>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</si>
  <si>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</si>
  <si>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</si>
  <si>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</si>
  <si>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</si>
  <si>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</si>
  <si>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</si>
  <si>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</si>
  <si>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</si>
  <si>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</si>
  <si>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</si>
  <si>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</si>
  <si>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</si>
  <si>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</si>
  <si>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</si>
  <si>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</si>
  <si>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</si>
  <si>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</si>
  <si>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</si>
  <si>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</si>
  <si>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</si>
  <si>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</si>
  <si>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</si>
  <si>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</si>
  <si>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</si>
  <si>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</si>
  <si>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</si>
  <si>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</si>
  <si>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</si>
  <si>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</si>
  <si>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</si>
  <si>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</si>
  <si>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</si>
  <si>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</si>
  <si>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</si>
  <si>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</si>
  <si>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</si>
  <si>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</si>
  <si>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</si>
  <si>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</si>
  <si>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</si>
  <si>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</si>
  <si>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</si>
  <si>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</si>
  <si>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</si>
  <si>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</si>
  <si>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</si>
  <si>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</si>
  <si>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</si>
  <si>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</si>
  <si>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</si>
  <si>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</si>
  <si>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</si>
  <si>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</si>
  <si>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</si>
  <si>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</si>
  <si>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</si>
  <si>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</si>
  <si>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</si>
  <si>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</si>
  <si>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</si>
  <si>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</si>
  <si>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</si>
  <si>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</si>
  <si>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</si>
  <si>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</si>
  <si>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</si>
  <si>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</si>
  <si>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</si>
  <si>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</si>
  <si>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</si>
  <si>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</si>
  <si>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</si>
  <si>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</si>
  <si>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</si>
  <si>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</si>
  <si>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</si>
  <si>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</si>
  <si>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</si>
  <si>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</si>
  <si>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</si>
  <si>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</si>
  <si>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</si>
  <si>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</si>
  <si>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</si>
  <si>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</si>
  <si>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</si>
  <si>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</si>
  <si>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</si>
  <si>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</si>
  <si>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</si>
  <si>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</si>
  <si>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</si>
  <si>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</si>
  <si>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</si>
  <si>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</si>
  <si>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</si>
  <si>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</si>
  <si>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</si>
  <si>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</si>
  <si>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</si>
  <si>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</si>
  <si>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</si>
  <si>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</si>
  <si>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</si>
  <si>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</si>
  <si>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</si>
  <si>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</si>
  <si>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</si>
  <si>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</si>
  <si>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</si>
  <si>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</si>
  <si>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</si>
  <si>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</si>
  <si>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</si>
  <si>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</si>
  <si>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</si>
  <si>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</si>
  <si>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</si>
  <si>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</si>
  <si>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</si>
  <si>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</si>
  <si>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</si>
  <si>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</si>
  <si>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</si>
  <si>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</si>
  <si>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</si>
  <si>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</si>
  <si>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</si>
  <si>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</si>
  <si>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</si>
  <si>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</si>
  <si>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</si>
  <si>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</si>
  <si>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</si>
  <si>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</si>
  <si>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</si>
  <si>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</si>
  <si>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</si>
  <si>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</si>
  <si>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</si>
  <si>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</si>
  <si>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</si>
  <si>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</si>
  <si>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</si>
  <si>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</si>
  <si>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</si>
  <si>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</si>
  <si>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</si>
  <si>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</si>
  <si>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</si>
  <si>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</si>
  <si>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</si>
  <si>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</si>
  <si>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</si>
  <si>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</si>
  <si>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</si>
  <si>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</si>
  <si>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</si>
  <si>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</si>
  <si>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</si>
  <si>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</si>
  <si>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</si>
  <si>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</si>
  <si>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</si>
  <si>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</si>
  <si>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</si>
  <si>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</si>
  <si>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</si>
  <si>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</si>
  <si>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</si>
  <si>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</si>
  <si>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</si>
  <si>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</si>
  <si>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</si>
  <si>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</si>
  <si>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</si>
  <si>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</si>
  <si>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</si>
  <si>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</si>
  <si>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</si>
  <si>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</si>
  <si>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</si>
  <si>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</si>
  <si>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</si>
  <si>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</si>
  <si>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</si>
  <si>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</si>
  <si>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</si>
  <si>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</si>
  <si>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</si>
  <si>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</si>
  <si>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</si>
  <si>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</si>
  <si>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</si>
  <si>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</si>
  <si>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</si>
  <si>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</si>
  <si>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</si>
  <si>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</si>
  <si>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</si>
  <si>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</si>
  <si>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</si>
  <si>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</si>
  <si>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</si>
  <si>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</si>
  <si>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</si>
  <si>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</si>
  <si>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</si>
  <si>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</si>
  <si>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</si>
  <si>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</si>
  <si>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</si>
  <si>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</si>
  <si>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</si>
  <si>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</si>
  <si>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</si>
  <si>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</si>
  <si>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</si>
  <si>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</si>
  <si>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</si>
  <si>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</si>
  <si>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</si>
  <si>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</si>
  <si>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</si>
  <si>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</si>
  <si>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</si>
  <si>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</si>
  <si>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</si>
  <si>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</si>
  <si>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</si>
  <si>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</si>
  <si>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</si>
  <si>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</si>
  <si>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</si>
  <si>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</si>
  <si>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</si>
  <si>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</si>
  <si>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</si>
  <si>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</si>
  <si>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</si>
  <si>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</si>
  <si>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</si>
  <si>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</si>
  <si>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</si>
  <si>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</si>
  <si>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</si>
  <si>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</si>
  <si>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</si>
  <si>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</si>
  <si>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</si>
  <si>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</si>
  <si>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</si>
  <si>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</si>
  <si>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</si>
  <si>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</si>
  <si>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</si>
  <si>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</si>
  <si>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</si>
  <si>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</si>
  <si>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</si>
  <si>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</si>
  <si>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</si>
  <si>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</si>
  <si>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</si>
  <si>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</si>
  <si>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</si>
  <si>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</si>
  <si>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</si>
  <si>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</si>
  <si>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</si>
  <si>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</si>
  <si>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</si>
  <si>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</si>
  <si>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</si>
  <si>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</si>
  <si>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</si>
  <si>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</si>
  <si>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</si>
  <si>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</si>
  <si>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</si>
  <si>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</si>
  <si>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</si>
  <si>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</si>
  <si>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</si>
  <si>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</si>
  <si>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</si>
  <si>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</si>
  <si>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</si>
  <si>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</si>
  <si>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</si>
  <si>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</si>
  <si>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</si>
  <si>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</si>
  <si>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</si>
  <si>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</si>
  <si>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</si>
  <si>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</si>
  <si>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</si>
  <si>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</si>
  <si>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</si>
  <si>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</si>
  <si>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</si>
  <si>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</si>
  <si>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</si>
  <si>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</si>
  <si>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</si>
  <si>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</si>
  <si>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</si>
  <si>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</si>
  <si>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</si>
  <si>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</si>
  <si>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</si>
  <si>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</si>
  <si>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</si>
  <si>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</si>
  <si>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</si>
  <si>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</si>
  <si>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</si>
  <si>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</si>
  <si>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</si>
  <si>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</si>
  <si>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</si>
  <si>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</si>
  <si>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</si>
  <si>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</si>
  <si>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</si>
  <si>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</si>
  <si>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</si>
  <si>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</si>
  <si>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</si>
  <si>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</si>
  <si>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</si>
  <si>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</si>
  <si>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</si>
  <si>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</si>
  <si>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</si>
  <si>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</si>
  <si>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</si>
  <si>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</si>
  <si>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</si>
  <si>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</si>
  <si>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</si>
  <si>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</si>
  <si>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</si>
  <si>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</si>
  <si>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</si>
  <si>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</si>
  <si>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</si>
  <si>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</si>
  <si>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</si>
  <si>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</si>
  <si>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</si>
  <si>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</si>
  <si>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</si>
  <si>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</si>
  <si>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</si>
  <si>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</si>
  <si>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</si>
  <si>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</si>
  <si>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</si>
  <si>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</si>
  <si>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</si>
  <si>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</si>
  <si>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</si>
  <si>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</si>
  <si>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</si>
  <si>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</si>
  <si>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</si>
  <si>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</si>
  <si>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</si>
  <si>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</si>
  <si>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</si>
  <si>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</si>
  <si>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</si>
  <si>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</si>
  <si>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</si>
  <si>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</si>
  <si>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</si>
  <si>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</si>
  <si>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</si>
  <si>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</si>
  <si>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</si>
  <si>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</si>
  <si>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</si>
  <si>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</si>
  <si>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</si>
  <si>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</si>
  <si>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</si>
  <si>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</si>
  <si>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</si>
  <si>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</si>
  <si>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</si>
  <si>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</si>
  <si>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</si>
  <si>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</si>
  <si>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</si>
  <si>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</si>
  <si>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</si>
  <si>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</si>
  <si>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</si>
  <si>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</si>
  <si>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</si>
  <si>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</si>
  <si>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</si>
  <si>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</si>
  <si>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</si>
  <si>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</si>
  <si>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</si>
  <si>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</si>
  <si>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</si>
  <si>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</si>
  <si>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</si>
  <si>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</si>
  <si>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</si>
  <si>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</si>
  <si>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</si>
  <si>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</si>
  <si>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</si>
  <si>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</si>
  <si>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</si>
  <si>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</si>
  <si>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</si>
  <si>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</si>
  <si>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</si>
  <si>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</si>
  <si>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</si>
  <si>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</si>
  <si>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</si>
  <si>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</si>
  <si>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</si>
  <si>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</si>
  <si>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</si>
  <si>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</si>
  <si>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</si>
  <si>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</si>
  <si>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</si>
  <si>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</si>
  <si>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</si>
  <si>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</si>
  <si>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</si>
  <si>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</si>
  <si>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</si>
  <si>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</si>
  <si>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</si>
  <si>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</si>
  <si>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</si>
  <si>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</si>
  <si>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</si>
  <si>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</si>
  <si>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</si>
  <si>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</si>
  <si>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</si>
  <si>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</si>
  <si>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</si>
  <si>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</si>
  <si>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</si>
  <si>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</si>
  <si>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</si>
  <si>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</si>
  <si>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</si>
  <si>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</si>
  <si>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</si>
  <si>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</si>
  <si>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</si>
  <si>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</si>
  <si>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</si>
  <si>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</si>
  <si>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</si>
  <si>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</si>
  <si>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</si>
  <si>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</si>
  <si>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</si>
  <si>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</si>
  <si>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</si>
  <si>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</si>
  <si>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</si>
  <si>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</si>
  <si>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</si>
  <si>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</si>
  <si>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</si>
  <si>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</si>
  <si>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</si>
  <si>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</si>
  <si>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</si>
  <si>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</si>
  <si>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</si>
  <si>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</si>
  <si>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</si>
  <si>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</si>
  <si>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</si>
  <si>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</si>
  <si>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</si>
  <si>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</si>
  <si>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</si>
  <si>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</si>
  <si>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</si>
  <si>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</si>
  <si>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</si>
  <si>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</si>
  <si>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</si>
  <si>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</si>
  <si>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</si>
  <si>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</si>
  <si>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</si>
  <si>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</si>
  <si>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</si>
  <si>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</si>
  <si>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</si>
  <si>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</si>
  <si>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</si>
  <si>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</si>
  <si>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</si>
  <si>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</si>
  <si>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</si>
  <si>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</si>
  <si>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</si>
  <si>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</si>
  <si>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</si>
  <si>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</si>
  <si>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</si>
  <si>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</si>
  <si>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</si>
  <si>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</si>
  <si>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</si>
  <si>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</si>
  <si>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</si>
  <si>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</si>
  <si>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</si>
  <si>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</si>
  <si>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</si>
  <si>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</si>
  <si>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</si>
  <si>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</si>
  <si>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</si>
  <si>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</si>
  <si>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</si>
  <si>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</si>
  <si>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</si>
  <si>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</si>
  <si>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</si>
  <si>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</si>
  <si>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</si>
  <si>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</si>
  <si>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</si>
  <si>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</si>
  <si>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</si>
  <si>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</si>
  <si>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</si>
  <si>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</si>
  <si>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</si>
  <si>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</si>
  <si>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</si>
  <si>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</si>
  <si>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</si>
  <si>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</si>
  <si>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</si>
  <si>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</si>
  <si>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</si>
  <si>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</si>
  <si>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</si>
  <si>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</si>
  <si>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</si>
  <si>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</si>
  <si>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</si>
  <si>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</si>
  <si>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</si>
  <si>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</si>
  <si>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</si>
  <si>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</si>
  <si>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</si>
  <si>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</si>
  <si>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</si>
  <si>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</si>
  <si>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</si>
  <si>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</si>
  <si>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</si>
  <si>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</si>
  <si>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</si>
  <si>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</si>
  <si>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</si>
  <si>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</si>
  <si>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</si>
  <si>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</si>
  <si>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</si>
  <si>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</si>
  <si>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</si>
  <si>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</si>
  <si>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</si>
  <si>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</si>
  <si>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</si>
  <si>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</si>
  <si>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</si>
  <si>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</si>
  <si>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</si>
  <si>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</si>
  <si>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</si>
  <si>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</si>
  <si>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</si>
  <si>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</si>
  <si>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</si>
  <si>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</si>
  <si>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</si>
  <si>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</si>
  <si>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</si>
  <si>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</si>
  <si>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</si>
  <si>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</si>
  <si>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</si>
  <si>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</si>
  <si>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</si>
  <si>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</si>
  <si>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</si>
  <si>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</si>
  <si>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</si>
  <si>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</si>
  <si>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</si>
  <si>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</si>
  <si>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</si>
  <si>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</si>
  <si>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</si>
  <si>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</si>
  <si>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</si>
  <si>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</si>
  <si>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</si>
  <si>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</si>
  <si>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</si>
  <si>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</si>
  <si>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</si>
  <si>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</si>
  <si>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</si>
  <si>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</si>
  <si>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</si>
  <si>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</si>
  <si>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</si>
  <si>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</si>
  <si>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</si>
  <si>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</si>
  <si>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</si>
  <si>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</si>
  <si>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</si>
  <si>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</si>
  <si>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</si>
  <si>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</si>
  <si>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</si>
  <si>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</si>
  <si>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</si>
  <si>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</si>
  <si>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</si>
  <si>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</si>
  <si>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</si>
  <si>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</si>
  <si>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</si>
  <si>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</si>
  <si>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</si>
  <si>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</si>
  <si>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</si>
  <si>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</si>
  <si>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</si>
  <si>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</si>
  <si>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</si>
  <si>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</si>
  <si>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</si>
  <si>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</si>
  <si>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</si>
  <si>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</si>
  <si>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</si>
  <si>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</si>
  <si>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</si>
  <si>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</si>
  <si>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</si>
  <si>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</si>
  <si>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</si>
  <si>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</si>
  <si>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</si>
  <si>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</si>
  <si>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</si>
  <si>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</si>
  <si>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</si>
  <si>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</si>
  <si>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</si>
  <si>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</si>
  <si>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</si>
  <si>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</si>
  <si>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</si>
  <si>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</si>
  <si>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</si>
  <si>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</si>
  <si>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</si>
  <si>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</si>
  <si>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</si>
  <si>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</si>
  <si>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</si>
  <si>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</si>
  <si>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</si>
  <si>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</si>
  <si>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</si>
  <si>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</si>
  <si>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</si>
  <si>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</si>
  <si>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</si>
  <si>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</si>
  <si>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</si>
  <si>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</si>
  <si>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</si>
  <si>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</si>
  <si>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</si>
  <si>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</si>
  <si>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</si>
  <si>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</si>
  <si>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</si>
  <si>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</si>
  <si>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</si>
  <si>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</si>
  <si>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</si>
  <si>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</si>
  <si>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</si>
  <si>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</si>
  <si>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</si>
  <si>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</si>
  <si>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</si>
  <si>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</si>
  <si>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</si>
  <si>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</si>
  <si>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</si>
  <si>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</si>
  <si>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</si>
  <si>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</si>
  <si>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</si>
  <si>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</si>
  <si>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</si>
  <si>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</si>
  <si>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</si>
  <si>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</si>
  <si>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</si>
  <si>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</si>
  <si>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</si>
  <si>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</si>
  <si>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</si>
  <si>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</si>
  <si>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</si>
  <si>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</si>
  <si>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</si>
  <si>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</si>
  <si>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</si>
  <si>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</si>
  <si>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</si>
  <si>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</si>
  <si>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</si>
  <si>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</si>
  <si>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</si>
  <si>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</si>
  <si>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</si>
  <si>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</si>
  <si>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</si>
  <si>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</si>
  <si>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</si>
  <si>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</si>
  <si>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</si>
  <si>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</si>
  <si>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</si>
  <si>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</si>
  <si>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</si>
  <si>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</si>
  <si>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</si>
  <si>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</si>
  <si>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</si>
  <si>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</si>
  <si>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</si>
  <si>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</si>
  <si>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</si>
  <si>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</si>
  <si>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</si>
  <si>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</si>
  <si>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</si>
  <si>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</si>
  <si>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</si>
  <si>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</si>
  <si>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</si>
  <si>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</si>
  <si>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</si>
  <si>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</si>
  <si>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</si>
  <si>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</si>
  <si>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</si>
  <si>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</si>
  <si>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</si>
  <si>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</si>
  <si>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</si>
  <si>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</si>
  <si>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</si>
  <si>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</si>
  <si>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</si>
  <si>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</si>
  <si>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</si>
  <si>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</si>
  <si>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</si>
  <si>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</si>
  <si>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</si>
  <si>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</si>
  <si>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</si>
  <si>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</si>
  <si>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</si>
  <si>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</si>
  <si>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</si>
  <si>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</si>
  <si>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</si>
  <si>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</si>
  <si>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</si>
  <si>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</si>
  <si>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</si>
  <si>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</si>
  <si>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</si>
  <si>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</si>
  <si>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</si>
  <si>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</si>
  <si>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</si>
  <si>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</si>
  <si>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</si>
  <si>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</si>
  <si>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</si>
  <si>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</si>
  <si>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</si>
  <si>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</si>
  <si>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</si>
  <si>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</si>
  <si>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</si>
  <si>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</si>
  <si>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</si>
  <si>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</si>
  <si>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</si>
  <si>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</si>
  <si>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</si>
  <si>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</si>
  <si>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</si>
  <si>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</si>
  <si>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</si>
  <si>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</si>
  <si>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</si>
  <si>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</si>
  <si>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</si>
  <si>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</si>
  <si>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</si>
  <si>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</si>
  <si>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</si>
  <si>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</si>
  <si>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</si>
  <si>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</si>
  <si>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</si>
  <si>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</si>
  <si>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</si>
  <si>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</si>
  <si>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</si>
  <si>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</si>
  <si>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</si>
  <si>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</si>
  <si>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</si>
  <si>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</si>
  <si>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</si>
  <si>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</si>
  <si>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</si>
  <si>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</si>
  <si>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</si>
  <si>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</si>
  <si>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</si>
  <si>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</si>
  <si>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</si>
  <si>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</si>
  <si>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</si>
  <si>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</si>
  <si>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</si>
  <si>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</si>
  <si>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</si>
  <si>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</si>
  <si>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</si>
  <si>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</si>
  <si>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</si>
  <si>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</si>
  <si>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</si>
  <si>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</si>
  <si>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</si>
  <si>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</si>
  <si>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</si>
  <si>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</si>
  <si>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</si>
  <si>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</si>
  <si>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</si>
  <si>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</si>
  <si>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</si>
  <si>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</si>
  <si>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</si>
  <si>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</si>
  <si>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</si>
  <si>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</si>
  <si>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</si>
  <si>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</si>
  <si>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</si>
  <si>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</si>
  <si>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</si>
  <si>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</si>
  <si>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</si>
  <si>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</si>
  <si>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</si>
  <si>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</si>
  <si>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</si>
  <si>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</si>
  <si>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</si>
  <si>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</si>
  <si>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</si>
  <si>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</si>
  <si>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</si>
  <si>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</si>
  <si>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</si>
  <si>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</si>
  <si>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</si>
  <si>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</si>
  <si>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</si>
  <si>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</si>
  <si>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</si>
  <si>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</si>
  <si>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</si>
  <si>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</si>
  <si>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</si>
  <si>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</si>
  <si>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</si>
  <si>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</si>
  <si>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</si>
  <si>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</si>
  <si>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</si>
  <si>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</si>
  <si>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</si>
  <si>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</si>
  <si>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</si>
  <si>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</si>
  <si>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</si>
  <si>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</si>
  <si>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</si>
  <si>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</si>
  <si>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</si>
  <si>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</si>
  <si>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</si>
  <si>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</si>
  <si>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</si>
  <si>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</si>
  <si>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</si>
  <si>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</si>
  <si>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</si>
  <si>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</si>
  <si>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</si>
  <si>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</si>
  <si>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</si>
  <si>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</si>
  <si>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</si>
  <si>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</si>
  <si>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</si>
  <si>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</si>
  <si>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</si>
  <si>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</si>
  <si>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</si>
  <si>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</si>
  <si>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</si>
  <si>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</si>
  <si>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</si>
  <si>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</si>
  <si>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</si>
  <si>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</si>
  <si>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</si>
  <si>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</si>
  <si>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</si>
  <si>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</si>
  <si>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</si>
  <si>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</si>
  <si>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</si>
  <si>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</si>
  <si>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</si>
  <si>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</si>
  <si>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</si>
  <si>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</si>
  <si>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</si>
  <si>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</si>
  <si>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</si>
  <si>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</si>
  <si>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</si>
  <si>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</si>
  <si>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</si>
  <si>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</si>
  <si>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</si>
  <si>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</si>
  <si>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</si>
  <si>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</si>
  <si>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</si>
  <si>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</si>
  <si>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</si>
  <si>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</si>
  <si>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</si>
  <si>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</si>
  <si>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</si>
  <si>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</si>
  <si>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</si>
  <si>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</si>
  <si>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</si>
  <si>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</si>
  <si>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</si>
  <si>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</si>
  <si>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</si>
  <si>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</si>
  <si>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</si>
  <si>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</si>
  <si>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</si>
  <si>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</si>
  <si>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</si>
  <si>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</si>
  <si>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</si>
  <si>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</si>
  <si>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</si>
  <si>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</si>
  <si>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</si>
  <si>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</si>
  <si>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</si>
  <si>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</si>
  <si>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</si>
  <si>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</si>
  <si>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</si>
  <si>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</si>
  <si>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</si>
  <si>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</si>
  <si>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</si>
  <si>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</si>
  <si>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</si>
  <si>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</si>
  <si>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</si>
  <si>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</si>
  <si>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</si>
  <si>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</si>
  <si>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</si>
  <si>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</si>
  <si>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</si>
  <si>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</si>
  <si>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</si>
  <si>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</si>
  <si>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</si>
  <si>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</si>
  <si>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</si>
  <si>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</si>
  <si>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</si>
  <si>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</si>
  <si>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</si>
  <si>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</si>
  <si>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</si>
  <si>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</si>
  <si>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</si>
  <si>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</si>
  <si>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</si>
  <si>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</si>
  <si>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</si>
  <si>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</si>
  <si>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</si>
  <si>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</si>
  <si>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</si>
  <si>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</si>
  <si>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</si>
  <si>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</si>
  <si>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</si>
  <si>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</si>
  <si>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</si>
  <si>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</si>
  <si>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</si>
  <si>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</si>
  <si>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</si>
  <si>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</si>
  <si>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</si>
  <si>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</si>
  <si>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</si>
  <si>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</si>
  <si>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</si>
  <si>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</si>
  <si>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</si>
  <si>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</si>
  <si>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</si>
  <si>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</si>
  <si>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</si>
  <si>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</si>
  <si>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</si>
  <si>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</si>
  <si>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</si>
  <si>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</si>
  <si>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</si>
  <si>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</si>
  <si>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</si>
  <si>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</si>
  <si>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</si>
  <si>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</si>
  <si>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</si>
  <si>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</si>
  <si>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</si>
  <si>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</si>
  <si>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</si>
  <si>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</si>
  <si>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</si>
  <si>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</si>
  <si>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</si>
  <si>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</si>
  <si>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</si>
  <si>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</si>
  <si>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</si>
  <si>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</si>
  <si>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</si>
  <si>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</si>
  <si>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</si>
  <si>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</si>
  <si>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</si>
  <si>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</si>
  <si>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</si>
  <si>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</si>
  <si>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</si>
  <si>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</si>
  <si>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</si>
  <si>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</si>
  <si>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</si>
  <si>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</si>
  <si>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</si>
  <si>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</si>
  <si>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</si>
  <si>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</si>
  <si>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</si>
  <si>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</si>
  <si>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</si>
  <si>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</si>
  <si>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</si>
  <si>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</si>
  <si>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</si>
  <si>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</si>
  <si>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</si>
  <si>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</si>
  <si>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</si>
  <si>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</si>
  <si>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</si>
  <si>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</si>
  <si>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</si>
  <si>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</si>
  <si>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</si>
  <si>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</si>
  <si>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</si>
  <si>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</si>
  <si>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</si>
  <si>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</si>
  <si>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</si>
  <si>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</si>
  <si>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</si>
  <si>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</si>
  <si>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</si>
  <si>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</si>
  <si>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</si>
  <si>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</si>
  <si>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</si>
  <si>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</si>
  <si>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</si>
  <si>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</si>
  <si>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</si>
  <si>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</si>
  <si>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</si>
  <si>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</si>
  <si>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</si>
  <si>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</si>
  <si>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</si>
  <si>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</si>
  <si>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</si>
  <si>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</si>
  <si>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</si>
  <si>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</si>
  <si>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</si>
  <si>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</si>
  <si>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</si>
  <si>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</si>
  <si>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</si>
  <si>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</si>
  <si>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</si>
  <si>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</si>
  <si>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</si>
  <si>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</si>
  <si>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</si>
  <si>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</si>
  <si>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</si>
  <si>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</si>
  <si>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</si>
  <si>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</si>
  <si>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</si>
  <si>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</si>
  <si>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</si>
  <si>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</si>
  <si>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</si>
  <si>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</si>
  <si>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</si>
  <si>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</si>
  <si>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</si>
  <si>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</si>
  <si>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</si>
  <si>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</si>
  <si>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</si>
  <si>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</si>
  <si>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</si>
  <si>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</si>
  <si>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</si>
  <si>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</si>
  <si>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</si>
  <si>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</si>
  <si>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</si>
  <si>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</si>
  <si>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</si>
  <si>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</si>
  <si>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</si>
  <si>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</si>
  <si>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</si>
  <si>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</si>
  <si>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</si>
  <si>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</si>
  <si>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</si>
  <si>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</si>
  <si>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</si>
  <si>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</si>
  <si>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</si>
  <si>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</si>
  <si>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</si>
  <si>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</si>
  <si>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</si>
  <si>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</si>
  <si>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</si>
  <si>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</si>
  <si>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</si>
  <si>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</si>
  <si>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</si>
  <si>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</si>
  <si>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</si>
  <si>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</si>
  <si>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</si>
  <si>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</si>
  <si>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</si>
  <si>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</si>
  <si>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</si>
  <si>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</si>
  <si>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</si>
  <si>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</si>
  <si>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</si>
  <si>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</si>
  <si>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</si>
  <si>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</si>
  <si>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</si>
  <si>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</si>
  <si>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</si>
  <si>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</si>
  <si>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</si>
  <si>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</si>
  <si>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</si>
  <si>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</si>
  <si>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</si>
  <si>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</si>
  <si>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</si>
  <si>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</si>
  <si>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</si>
  <si>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</si>
  <si>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</si>
  <si>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</si>
  <si>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</si>
  <si>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</si>
  <si>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</si>
  <si>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</si>
  <si>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</si>
  <si>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</si>
  <si>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</si>
  <si>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</si>
  <si>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</si>
  <si>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</si>
  <si>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</si>
  <si>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</si>
  <si>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</si>
  <si>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</si>
  <si>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</si>
  <si>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</si>
  <si>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</si>
  <si>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</si>
  <si>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</si>
  <si>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</si>
  <si>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</si>
  <si>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</si>
  <si>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</si>
  <si>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</si>
  <si>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</si>
  <si>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</si>
  <si>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</si>
  <si>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</si>
  <si>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</si>
  <si>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</si>
  <si>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</si>
  <si>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</si>
  <si>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</si>
  <si>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</si>
  <si>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</si>
  <si>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</si>
  <si>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</si>
  <si>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</si>
  <si>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</si>
  <si>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</si>
  <si>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</si>
  <si>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</si>
  <si>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</si>
  <si>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</si>
  <si>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</si>
  <si>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</si>
  <si>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</si>
  <si>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</si>
  <si>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</si>
  <si>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</si>
  <si>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</si>
  <si>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</si>
  <si>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</si>
  <si>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</si>
  <si>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</si>
  <si>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</si>
  <si>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</si>
  <si>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</si>
  <si>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</si>
  <si>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</si>
  <si>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</si>
  <si>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</si>
  <si>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</si>
  <si>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</si>
  <si>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</si>
  <si>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</si>
  <si>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</si>
  <si>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</si>
  <si>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</si>
  <si>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</si>
  <si>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</si>
  <si>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</si>
  <si>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</si>
  <si>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</si>
  <si>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</si>
  <si>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</si>
  <si>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</si>
  <si>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</si>
  <si>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</si>
  <si>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</si>
  <si>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</si>
  <si>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</si>
  <si>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</si>
  <si>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</si>
  <si>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</si>
  <si>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</si>
  <si>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</si>
  <si>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</si>
  <si>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</si>
  <si>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</si>
  <si>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</si>
  <si>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</si>
  <si>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</si>
  <si>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</si>
  <si>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</si>
  <si>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</si>
  <si>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</si>
  <si>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</si>
  <si>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</si>
  <si>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</si>
  <si>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</si>
  <si>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</si>
  <si>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</si>
  <si>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</si>
  <si>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</si>
  <si>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</si>
  <si>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</si>
  <si>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</si>
  <si>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</si>
  <si>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</si>
  <si>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</si>
  <si>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</si>
  <si>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</si>
  <si>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</si>
  <si>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</si>
  <si>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</si>
  <si>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</si>
  <si>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</si>
  <si>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</si>
  <si>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</si>
  <si>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</si>
  <si>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</si>
  <si>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</si>
  <si>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</si>
  <si>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</si>
  <si>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</si>
  <si>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</si>
  <si>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</si>
  <si>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</si>
  <si>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</si>
  <si>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</si>
  <si>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</si>
  <si>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</si>
  <si>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</si>
  <si>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</si>
  <si>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</si>
  <si>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</si>
  <si>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</si>
  <si>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</si>
  <si>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</si>
  <si>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</si>
  <si>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</si>
  <si>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</si>
  <si>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</si>
  <si>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</si>
  <si>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</si>
  <si>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</si>
  <si>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</si>
  <si>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</si>
  <si>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</si>
  <si>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</si>
  <si>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</si>
  <si>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</si>
  <si>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</si>
  <si>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</si>
  <si>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</si>
  <si>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</si>
  <si>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</si>
  <si>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</si>
  <si>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</si>
  <si>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</si>
  <si>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</si>
  <si>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</si>
  <si>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</si>
  <si>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</si>
  <si>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</si>
  <si>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</si>
  <si>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</si>
  <si>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</si>
  <si>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</si>
  <si>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</si>
  <si>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</si>
  <si>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</si>
  <si>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</si>
  <si>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</si>
  <si>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</si>
  <si>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</si>
  <si>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</si>
  <si>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</si>
  <si>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</si>
  <si>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</si>
  <si>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</si>
  <si>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</si>
  <si>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</si>
  <si>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</si>
  <si>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</si>
  <si>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</si>
  <si>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</si>
  <si>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</si>
  <si>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</si>
  <si>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</si>
  <si>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</si>
  <si>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</si>
  <si>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</si>
  <si>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</si>
  <si>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</si>
  <si>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</si>
  <si>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</si>
  <si>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</si>
  <si>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</si>
  <si>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</si>
  <si>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</si>
  <si>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</si>
  <si>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</si>
  <si>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</si>
  <si>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</si>
  <si>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</si>
  <si>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</si>
  <si>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</si>
  <si>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</si>
  <si>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</si>
  <si>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</si>
  <si>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</si>
  <si>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</si>
  <si>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</si>
  <si>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</si>
  <si>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</si>
  <si>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</si>
  <si>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</si>
  <si>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</si>
  <si>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</si>
  <si>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</si>
  <si>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</si>
  <si>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</si>
  <si>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</si>
  <si>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</si>
  <si>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</si>
  <si>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</si>
  <si>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</si>
  <si>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</si>
  <si>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</si>
  <si>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</si>
  <si>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</si>
  <si>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</si>
  <si>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</si>
  <si>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</si>
  <si>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</si>
  <si>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</si>
  <si>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</si>
  <si>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</si>
  <si>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</si>
  <si>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</si>
  <si>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</si>
  <si>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</si>
  <si>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</si>
  <si>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</si>
  <si>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</si>
  <si>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</si>
  <si>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</si>
  <si>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</si>
  <si>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</si>
  <si>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</si>
  <si>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</si>
  <si>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</si>
  <si>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</si>
  <si>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</si>
  <si>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</si>
  <si>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</si>
  <si>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</si>
  <si>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</si>
  <si>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</si>
  <si>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</si>
  <si>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</si>
  <si>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</si>
  <si>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</si>
  <si>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</si>
  <si>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</si>
  <si>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</si>
  <si>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</si>
  <si>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</si>
  <si>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</si>
  <si>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</si>
  <si>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</si>
  <si>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</si>
  <si>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</si>
  <si>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</si>
  <si>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</si>
  <si>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</si>
  <si>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</si>
  <si>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</si>
  <si>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</si>
  <si>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</si>
  <si>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</si>
  <si>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</si>
  <si>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</si>
  <si>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</si>
  <si>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</si>
  <si>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</si>
  <si>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</si>
  <si>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</si>
  <si>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</si>
  <si>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</si>
  <si>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</si>
  <si>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</si>
  <si>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</si>
  <si>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</si>
  <si>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</si>
  <si>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</si>
  <si>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</si>
  <si>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</si>
  <si>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</si>
  <si>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</si>
  <si>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</si>
  <si>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</si>
  <si>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</si>
  <si>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</si>
  <si>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</si>
  <si>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</si>
  <si>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</si>
  <si>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</si>
  <si>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</si>
  <si>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</si>
  <si>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</si>
  <si>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</si>
  <si>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</si>
  <si>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</si>
  <si>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</si>
  <si>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</si>
  <si>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</si>
  <si>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</si>
  <si>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</si>
  <si>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</si>
  <si>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</si>
  <si>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</si>
  <si>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</si>
  <si>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</si>
  <si>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</si>
  <si>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</si>
  <si>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</si>
  <si>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</si>
  <si>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</si>
  <si>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</si>
  <si>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</si>
  <si>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</si>
  <si>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</si>
  <si>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</si>
  <si>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</si>
  <si>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</si>
  <si>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</si>
  <si>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</si>
  <si>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</si>
  <si>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</si>
  <si>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</si>
  <si>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</si>
  <si>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</si>
  <si>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</si>
  <si>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</si>
  <si>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</si>
  <si>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</si>
  <si>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</si>
  <si>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</si>
  <si>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</si>
  <si>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</si>
  <si>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</si>
  <si>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</si>
  <si>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</si>
  <si>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</si>
  <si>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</si>
  <si>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</si>
  <si>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</si>
  <si>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</si>
  <si>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</si>
  <si>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</si>
  <si>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</si>
  <si>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</si>
  <si>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</si>
  <si>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</si>
  <si>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</si>
  <si>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</si>
  <si>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</si>
  <si>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</si>
  <si>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</si>
  <si>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</si>
  <si>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</si>
  <si>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</si>
  <si>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</si>
  <si>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</si>
  <si>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</si>
  <si>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</si>
  <si>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</si>
  <si>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</si>
  <si>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</si>
  <si>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</si>
  <si>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</si>
  <si>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</si>
  <si>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</si>
  <si>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</si>
  <si>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</si>
  <si>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</si>
  <si>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</si>
  <si>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</si>
  <si>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</si>
  <si>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</si>
  <si>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</si>
  <si>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</si>
  <si>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</si>
  <si>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</si>
  <si>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</si>
  <si>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</si>
  <si>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</si>
  <si>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</si>
  <si>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</si>
  <si>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</si>
  <si>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</si>
  <si>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</si>
  <si>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</si>
  <si>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</si>
  <si>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</si>
  <si>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</si>
  <si>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</si>
  <si>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</si>
  <si>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</si>
  <si>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</si>
  <si>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</si>
  <si>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</si>
  <si>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</si>
  <si>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</si>
  <si>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</si>
  <si>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</si>
  <si>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</si>
  <si>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</si>
  <si>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</si>
  <si>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</si>
  <si>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</si>
  <si>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</si>
  <si>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</si>
  <si>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</si>
  <si>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</si>
  <si>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</si>
  <si>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</si>
  <si>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</si>
  <si>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</si>
  <si>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</si>
  <si>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</si>
  <si>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</si>
  <si>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</si>
  <si>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</si>
  <si>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</si>
  <si>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</si>
  <si>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</si>
  <si>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</si>
  <si>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</si>
  <si>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</si>
  <si>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</si>
  <si>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</si>
  <si>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</si>
  <si>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</si>
  <si>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</si>
  <si>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</si>
  <si>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</si>
  <si>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</si>
  <si>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</si>
  <si>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</si>
  <si>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</si>
  <si>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</si>
  <si>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</si>
  <si>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</si>
  <si>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</si>
  <si>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</si>
  <si>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</si>
  <si>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</si>
  <si>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</si>
  <si>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</si>
  <si>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</si>
  <si>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</si>
  <si>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</si>
  <si>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</si>
  <si>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</si>
  <si>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</si>
  <si>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</si>
  <si>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</si>
  <si>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</si>
  <si>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</si>
  <si>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</si>
  <si>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</si>
  <si>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</si>
  <si>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</si>
  <si>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</si>
  <si>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</si>
  <si>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</si>
  <si>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</si>
  <si>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</si>
  <si>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</si>
  <si>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</si>
  <si>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</si>
  <si>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</si>
  <si>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</si>
  <si>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</si>
  <si>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</si>
  <si>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</si>
  <si>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</si>
  <si>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</si>
  <si>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</si>
  <si>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</si>
  <si>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</si>
  <si>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</si>
  <si>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</si>
  <si>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</si>
  <si>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</si>
  <si>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</si>
  <si>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</si>
  <si>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</si>
  <si>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</si>
  <si>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</si>
  <si>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</si>
  <si>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</si>
  <si>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</si>
  <si>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</si>
  <si>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</si>
  <si>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</si>
  <si>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</si>
  <si>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</si>
  <si>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</si>
  <si>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</si>
  <si>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</si>
  <si>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</si>
  <si>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</si>
  <si>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</si>
  <si>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</si>
  <si>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</si>
  <si>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</si>
  <si>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</si>
  <si>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</si>
  <si>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</si>
  <si>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</si>
  <si>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</si>
  <si>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</si>
  <si>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</si>
  <si>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</si>
  <si>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</si>
  <si>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</si>
  <si>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</si>
  <si>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</si>
  <si>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</si>
  <si>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</si>
  <si>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</si>
  <si>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</si>
  <si>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</si>
  <si>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</si>
  <si>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</si>
  <si>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</si>
  <si>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</si>
  <si>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</si>
  <si>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</si>
  <si>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</si>
  <si>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</si>
  <si>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</si>
  <si>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</si>
  <si>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</si>
  <si>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</si>
  <si>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</si>
  <si>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</si>
  <si>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</si>
  <si>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</si>
  <si>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</si>
  <si>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</si>
  <si>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</si>
  <si>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</si>
  <si>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</si>
  <si>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</si>
  <si>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</si>
  <si>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</si>
  <si>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</si>
  <si>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</si>
  <si>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</si>
  <si>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</si>
  <si>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</si>
  <si>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</si>
  <si>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</si>
  <si>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</si>
  <si>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</si>
  <si>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</si>
  <si>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</si>
  <si>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</si>
  <si>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</si>
  <si>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</si>
  <si>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</si>
  <si>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</si>
  <si>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</si>
  <si>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</si>
  <si>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</si>
  <si>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</si>
  <si>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</si>
  <si>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</si>
  <si>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</si>
  <si>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</si>
  <si>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</si>
  <si>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</si>
  <si>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</si>
  <si>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</si>
  <si>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</si>
  <si>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</si>
  <si>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</si>
  <si>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</si>
  <si>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</si>
  <si>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</si>
  <si>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</si>
  <si>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</si>
  <si>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</si>
  <si>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</si>
  <si>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</si>
  <si>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</si>
  <si>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</si>
  <si>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</si>
  <si>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</si>
  <si>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</si>
  <si>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</si>
  <si>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</si>
  <si>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</si>
  <si>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</si>
  <si>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</si>
  <si>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</si>
  <si>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</si>
  <si>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</si>
  <si>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</si>
  <si>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</si>
  <si>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</si>
  <si>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</si>
  <si>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</si>
  <si>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</si>
  <si>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</si>
  <si>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</si>
  <si>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</si>
  <si>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</si>
  <si>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</si>
  <si>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</si>
  <si>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</si>
  <si>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</si>
  <si>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</si>
  <si>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</si>
  <si>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</si>
  <si>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</si>
  <si>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</si>
  <si>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</si>
  <si>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</si>
  <si>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</si>
  <si>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</si>
  <si>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</si>
  <si>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</si>
  <si>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</si>
  <si>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</si>
  <si>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</si>
  <si>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</si>
  <si>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</si>
  <si>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</si>
  <si>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</si>
  <si>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</si>
  <si>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</si>
  <si>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</si>
  <si>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</si>
  <si>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</si>
  <si>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</si>
  <si>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</si>
  <si>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</si>
  <si>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</si>
  <si>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</si>
  <si>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</si>
  <si>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</si>
  <si>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</si>
  <si>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</si>
  <si>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</si>
  <si>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</si>
  <si>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</si>
  <si>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</si>
  <si>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</si>
  <si>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</si>
  <si>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</si>
  <si>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</si>
  <si>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</si>
  <si>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</si>
  <si>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</si>
  <si>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</si>
  <si>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</si>
  <si>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</si>
  <si>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</si>
  <si>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</si>
  <si>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</si>
  <si>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</si>
  <si>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</si>
  <si>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</si>
  <si>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</si>
  <si>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</si>
  <si>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</si>
  <si>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</si>
  <si>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</si>
  <si>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</si>
  <si>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</si>
  <si>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</si>
  <si>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</si>
  <si>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</si>
  <si>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</si>
  <si>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</si>
  <si>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</si>
  <si>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</si>
  <si>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</si>
  <si>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</si>
  <si>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</si>
  <si>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</si>
  <si>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</si>
  <si>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</si>
  <si>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</si>
  <si>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</si>
  <si>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</si>
  <si>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</si>
  <si>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</si>
  <si>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</si>
  <si>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</si>
  <si>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</si>
  <si>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</si>
  <si>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</si>
  <si>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</si>
  <si>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</si>
  <si>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</si>
  <si>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</si>
  <si>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</si>
  <si>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</si>
  <si>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</si>
  <si>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</si>
  <si>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</si>
  <si>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</si>
  <si>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</si>
  <si>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</si>
  <si>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</si>
  <si>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</si>
  <si>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</si>
  <si>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</si>
  <si>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</si>
  <si>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</si>
  <si>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</si>
  <si>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</si>
  <si>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</si>
  <si>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</si>
  <si>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</si>
  <si>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</si>
  <si>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</si>
  <si>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</si>
  <si>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</si>
  <si>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</si>
  <si>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</si>
  <si>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</si>
  <si>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</si>
  <si>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</si>
  <si>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</si>
  <si>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</si>
  <si>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</si>
  <si>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</si>
  <si>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</si>
  <si>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</si>
  <si>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</si>
  <si>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</si>
  <si>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</si>
  <si>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</si>
  <si>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</si>
  <si>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</si>
  <si>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</si>
  <si>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</si>
  <si>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</si>
  <si>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</si>
  <si>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</si>
  <si>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</si>
  <si>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</si>
  <si>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</si>
  <si>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</si>
  <si>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</si>
  <si>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</si>
  <si>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</si>
  <si>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</si>
  <si>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</si>
  <si>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</si>
  <si>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</si>
  <si>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</si>
  <si>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</si>
  <si>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</si>
  <si>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</si>
  <si>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</si>
  <si>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</si>
  <si>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</si>
  <si>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</si>
  <si>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</si>
  <si>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</si>
  <si>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</si>
  <si>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</si>
  <si>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</si>
  <si>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</si>
  <si>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</si>
  <si>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</si>
  <si>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</si>
  <si>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</si>
  <si>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</si>
  <si>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</si>
  <si>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</si>
  <si>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</si>
  <si>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</si>
  <si>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</si>
  <si>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</si>
  <si>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</si>
  <si>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</si>
  <si>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</si>
  <si>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</si>
  <si>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</si>
  <si>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</si>
  <si>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</si>
  <si>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</si>
  <si>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</si>
  <si>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</si>
  <si>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</si>
  <si>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</si>
  <si>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</si>
  <si>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</si>
  <si>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</si>
  <si>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</si>
  <si>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</si>
  <si>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</si>
  <si>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</si>
  <si>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</si>
  <si>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</si>
  <si>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</si>
  <si>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</si>
  <si>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</si>
  <si>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</si>
  <si>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</si>
  <si>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</si>
  <si>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</si>
  <si>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</si>
  <si>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</si>
  <si>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</si>
  <si>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</si>
  <si>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</si>
  <si>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</si>
  <si>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</si>
  <si>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</si>
  <si>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</si>
  <si>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</si>
  <si>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</si>
  <si>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</si>
  <si>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</si>
  <si>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</si>
  <si>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</si>
  <si>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</si>
  <si>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</si>
  <si>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</si>
  <si>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</si>
  <si>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</si>
  <si>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</si>
  <si>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</si>
  <si>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</si>
  <si>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</si>
  <si>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</si>
  <si>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</si>
  <si>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</si>
  <si>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</si>
  <si>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</si>
  <si>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</si>
  <si>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</si>
  <si>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</si>
  <si>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</si>
  <si>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</si>
  <si>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</si>
  <si>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</si>
  <si>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</si>
  <si>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</si>
  <si>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</si>
  <si>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</si>
  <si>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</si>
  <si>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</si>
  <si>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</si>
  <si>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</si>
  <si>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</si>
  <si>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</si>
  <si>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</si>
  <si>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</si>
  <si>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</si>
  <si>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</si>
  <si>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</si>
  <si>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</si>
  <si>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</si>
  <si>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</si>
  <si>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</si>
  <si>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</si>
  <si>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</si>
  <si>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</si>
  <si>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</si>
  <si>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</si>
  <si>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</si>
  <si>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</si>
  <si>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</si>
  <si>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</si>
  <si>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</si>
  <si>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</si>
  <si>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</si>
  <si>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</si>
  <si>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</si>
  <si>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</si>
  <si>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</si>
  <si>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</si>
  <si>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</si>
  <si>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</si>
  <si>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</si>
  <si>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</si>
  <si>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</si>
  <si>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</si>
  <si>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</si>
  <si>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</si>
  <si>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</si>
  <si>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</si>
  <si>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</si>
  <si>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</si>
  <si>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</si>
  <si>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</si>
  <si>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</si>
  <si>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</si>
  <si>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</si>
  <si>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</si>
  <si>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</si>
  <si>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</si>
  <si>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</si>
  <si>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</si>
  <si>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</si>
  <si>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</si>
  <si>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</si>
  <si>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</si>
  <si>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</si>
  <si>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</si>
  <si>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</si>
  <si>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</si>
  <si>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</si>
  <si>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</si>
  <si>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</si>
  <si>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</si>
  <si>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</si>
  <si>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</si>
  <si>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</si>
  <si>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</si>
  <si>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</si>
  <si>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</si>
  <si>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</si>
  <si>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</si>
  <si>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</si>
  <si>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</si>
  <si>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</si>
  <si>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</si>
  <si>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</si>
  <si>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</si>
  <si>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</si>
  <si>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</si>
  <si>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</si>
  <si>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</si>
  <si>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</si>
  <si>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</si>
  <si>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</si>
  <si>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</si>
  <si>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</si>
  <si>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</si>
  <si>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</si>
  <si>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</si>
  <si>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</si>
  <si>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</si>
  <si>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</si>
  <si>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</si>
  <si>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</si>
  <si>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</si>
  <si>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</si>
  <si>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</si>
  <si>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</si>
  <si>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</si>
  <si>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</si>
  <si>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</si>
  <si>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</si>
  <si>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</si>
  <si>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</si>
  <si>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</si>
  <si>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</si>
  <si>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</si>
  <si>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</si>
  <si>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</si>
  <si>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</si>
  <si>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</si>
  <si>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</si>
  <si>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</si>
  <si>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</si>
  <si>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</si>
  <si>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</si>
  <si>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</si>
  <si>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</si>
  <si>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</si>
  <si>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</si>
  <si>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</si>
  <si>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</si>
  <si>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</si>
  <si>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</si>
  <si>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</si>
  <si>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</si>
  <si>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</si>
  <si>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</si>
  <si>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</si>
  <si>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</si>
  <si>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</si>
  <si>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</si>
  <si>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</si>
  <si>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</si>
  <si>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</si>
  <si>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</si>
  <si>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</si>
  <si>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</si>
  <si>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</si>
  <si>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</si>
  <si>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</si>
  <si>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</si>
  <si>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</si>
  <si>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</si>
  <si>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</si>
  <si>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</si>
  <si>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</si>
  <si>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</si>
  <si>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</si>
  <si>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</si>
  <si>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</si>
  <si>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</si>
  <si>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</si>
  <si>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</si>
  <si>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</si>
  <si>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</si>
  <si>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</si>
  <si>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</si>
  <si>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</si>
  <si>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</si>
  <si>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</si>
  <si>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</si>
  <si>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</si>
  <si>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</si>
  <si>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</si>
  <si>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</si>
  <si>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</si>
  <si>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</si>
  <si>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</si>
  <si>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</si>
  <si>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</si>
  <si>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</si>
  <si>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</si>
  <si>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</si>
  <si>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</si>
  <si>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</si>
  <si>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</si>
  <si>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</si>
  <si>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</si>
  <si>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</si>
  <si>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</si>
  <si>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</si>
  <si>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</si>
  <si>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</si>
  <si>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</si>
  <si>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</si>
  <si>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</si>
  <si>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</si>
  <si>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</si>
  <si>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</si>
  <si>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</si>
  <si>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</si>
  <si>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</si>
  <si>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</si>
  <si>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</si>
  <si>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</si>
  <si>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</si>
  <si>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</si>
  <si>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</si>
  <si>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</si>
  <si>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</si>
  <si>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</si>
  <si>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</si>
  <si>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</si>
  <si>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</si>
  <si>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</si>
  <si>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</si>
  <si>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</si>
  <si>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</si>
  <si>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</si>
  <si>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</si>
  <si>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</si>
  <si>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</si>
  <si>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</si>
  <si>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</si>
  <si>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</si>
  <si>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</si>
  <si>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</si>
  <si>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</si>
  <si>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</si>
  <si>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</si>
  <si>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</si>
  <si>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</si>
  <si>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</si>
  <si>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</si>
  <si>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</si>
  <si>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</si>
  <si>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</si>
  <si>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</si>
  <si>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</si>
  <si>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</si>
  <si>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</si>
  <si>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</si>
  <si>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</si>
  <si>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</si>
  <si>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</si>
  <si>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</si>
  <si>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</si>
  <si>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</si>
  <si>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</si>
  <si>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</si>
  <si>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</si>
  <si>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</si>
  <si>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</si>
  <si>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</si>
  <si>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</si>
  <si>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</si>
  <si>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</si>
  <si>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</si>
  <si>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</si>
  <si>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</si>
  <si>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</si>
  <si>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</si>
  <si>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</si>
  <si>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</si>
  <si>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</si>
  <si>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</si>
  <si>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</si>
  <si>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</si>
  <si>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</si>
  <si>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</si>
  <si>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</si>
  <si>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</si>
  <si>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</si>
  <si>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</si>
  <si>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</si>
  <si>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</si>
  <si>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</si>
  <si>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</si>
  <si>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</si>
  <si>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</si>
  <si>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</si>
  <si>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</si>
  <si>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</si>
  <si>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</si>
  <si>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</si>
  <si>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</si>
  <si>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</si>
  <si>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</si>
  <si>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</si>
  <si>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</si>
  <si>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</si>
  <si>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</si>
  <si>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</si>
  <si>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</si>
  <si>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</si>
  <si>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</si>
  <si>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</si>
  <si>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</si>
  <si>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</si>
  <si>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</si>
  <si>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</si>
  <si>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</si>
  <si>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</si>
  <si>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</si>
  <si>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</si>
  <si>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</si>
  <si>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</si>
  <si>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</si>
  <si>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</si>
  <si>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</si>
  <si>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</si>
  <si>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</si>
  <si>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</si>
  <si>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</si>
  <si>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</si>
  <si>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</si>
  <si>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</si>
  <si>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</si>
  <si>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</si>
  <si>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</si>
  <si>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</si>
  <si>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</si>
  <si>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</si>
  <si>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</si>
  <si>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</si>
  <si>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</si>
  <si>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</si>
  <si>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</si>
  <si>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</si>
  <si>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</si>
  <si>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</si>
  <si>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</si>
  <si>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</si>
  <si>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</si>
  <si>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</si>
  <si>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</si>
  <si>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</si>
  <si>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</si>
  <si>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</si>
  <si>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</si>
  <si>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</si>
  <si>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</si>
  <si>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</si>
  <si>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</si>
  <si>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</si>
  <si>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</si>
  <si>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</si>
  <si>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</si>
  <si>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</si>
  <si>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</si>
  <si>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</si>
  <si>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</si>
  <si>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</si>
  <si>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</si>
  <si>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</si>
  <si>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</si>
  <si>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</si>
  <si>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</si>
  <si>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</si>
  <si>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</si>
  <si>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</si>
  <si>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</si>
  <si>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</si>
  <si>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</si>
  <si>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</si>
  <si>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</si>
  <si>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</si>
  <si>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</si>
  <si>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</si>
  <si>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</si>
  <si>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</si>
  <si>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</si>
  <si>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</si>
  <si>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</si>
  <si>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</si>
  <si>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</si>
  <si>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</si>
  <si>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</si>
  <si>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</si>
  <si>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</si>
  <si>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</si>
  <si>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</si>
  <si>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</si>
  <si>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</si>
  <si>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</si>
  <si>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</si>
  <si>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</si>
  <si>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</si>
  <si>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</si>
  <si>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</si>
  <si>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</si>
  <si>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</si>
  <si>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</si>
  <si>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</si>
  <si>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</si>
  <si>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</si>
  <si>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</si>
  <si>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</si>
  <si>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</si>
  <si>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</si>
  <si>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</si>
  <si>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</si>
  <si>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</si>
  <si>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</si>
  <si>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</si>
  <si>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</si>
  <si>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</si>
  <si>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</si>
  <si>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</si>
  <si>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</si>
  <si>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</si>
  <si>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</si>
  <si>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</si>
  <si>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</si>
  <si>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</si>
  <si>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</si>
  <si>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</si>
  <si>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</si>
  <si>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</si>
  <si>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</si>
  <si>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</si>
  <si>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</si>
  <si>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</si>
  <si>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</si>
  <si>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</si>
  <si>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</si>
  <si>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</si>
  <si>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</si>
  <si>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</si>
  <si>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</si>
  <si>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</si>
  <si>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</si>
  <si>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</si>
  <si>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</si>
  <si>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</si>
  <si>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</si>
  <si>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</si>
  <si>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</si>
  <si>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</si>
  <si>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</si>
  <si>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</si>
  <si>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</si>
  <si>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</si>
  <si>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</si>
  <si>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</si>
  <si>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</si>
  <si>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</si>
  <si>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</si>
  <si>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</si>
  <si>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</si>
  <si>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</si>
  <si>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</si>
  <si>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</si>
  <si>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</si>
  <si>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</si>
  <si>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</si>
  <si>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</si>
  <si>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</si>
  <si>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</si>
  <si>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</si>
  <si>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</si>
  <si>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</si>
  <si>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</si>
  <si>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</si>
  <si>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</si>
  <si>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</si>
  <si>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</si>
  <si>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</si>
  <si>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</si>
  <si>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</si>
  <si>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</si>
  <si>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</si>
  <si>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</si>
  <si>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</si>
  <si>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</si>
  <si>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</si>
  <si>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</si>
  <si>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</si>
  <si>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</si>
  <si>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</si>
  <si>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</si>
  <si>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</si>
  <si>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</si>
  <si>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</si>
  <si>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</si>
  <si>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</si>
  <si>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</si>
  <si>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</si>
  <si>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</si>
  <si>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</si>
  <si>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</si>
  <si>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</si>
  <si>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</si>
  <si>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</si>
  <si>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</si>
  <si>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</si>
  <si>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</si>
  <si>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</si>
  <si>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</si>
  <si>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</si>
  <si>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</si>
  <si>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</si>
  <si>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</si>
  <si>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</si>
  <si>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</si>
  <si>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</si>
  <si>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</si>
  <si>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</si>
  <si>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</si>
  <si>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</si>
  <si>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</si>
  <si>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</si>
  <si>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</si>
  <si>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</si>
  <si>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</si>
  <si>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</si>
  <si>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</si>
  <si>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</si>
  <si>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</si>
  <si>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</si>
  <si>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</si>
  <si>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</si>
  <si>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</si>
  <si>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</si>
  <si>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</si>
  <si>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</si>
  <si>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</si>
  <si>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</si>
  <si>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</si>
  <si>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</si>
  <si>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</si>
  <si>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</si>
  <si>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</si>
  <si>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</si>
  <si>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</si>
  <si>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</si>
  <si>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</si>
  <si>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</si>
  <si>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</si>
  <si>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</si>
  <si>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</si>
  <si>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</si>
  <si>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</si>
  <si>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</si>
  <si>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</si>
  <si>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</si>
  <si>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</si>
  <si>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</si>
  <si>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</si>
  <si>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</si>
  <si>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</si>
  <si>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</si>
  <si>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</si>
  <si>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</si>
  <si>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</si>
  <si>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</si>
  <si>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</si>
  <si>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</si>
  <si>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</si>
  <si>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</si>
  <si>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</si>
  <si>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</si>
  <si>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</si>
  <si>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</si>
  <si>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</si>
  <si>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</si>
  <si>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</si>
  <si>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</si>
  <si>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</si>
  <si>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</si>
  <si>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</si>
  <si>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</si>
  <si>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</si>
  <si>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</si>
  <si>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</si>
  <si>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</si>
  <si>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</si>
  <si>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</si>
  <si>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</si>
  <si>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</si>
  <si>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</si>
  <si>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</si>
  <si>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</si>
  <si>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</si>
  <si>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</si>
  <si>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</si>
  <si>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</si>
  <si>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</si>
  <si>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</si>
  <si>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</si>
  <si>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</si>
  <si>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</si>
  <si>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</si>
  <si>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</si>
  <si>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</si>
  <si>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</si>
  <si>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</si>
  <si>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</si>
  <si>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</si>
  <si>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</si>
  <si>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</si>
  <si>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</si>
  <si>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</si>
  <si>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</si>
  <si>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</si>
  <si>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</si>
  <si>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</si>
  <si>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</si>
  <si>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</si>
  <si>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</si>
  <si>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</si>
  <si>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</si>
  <si>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</si>
  <si>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</si>
  <si>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</si>
  <si>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</si>
  <si>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</si>
  <si>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</si>
  <si>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</si>
  <si>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</si>
  <si>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</si>
  <si>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</si>
  <si>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</si>
  <si>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</si>
  <si>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</si>
  <si>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</si>
  <si>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</si>
  <si>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</si>
  <si>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</si>
  <si>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</si>
  <si>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</si>
  <si>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</si>
  <si>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</si>
  <si>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</si>
  <si>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</si>
  <si>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</si>
  <si>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</si>
  <si>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</si>
  <si>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</si>
  <si>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</si>
  <si>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</si>
  <si>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</si>
  <si>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</si>
  <si>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</si>
  <si>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</si>
  <si>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</si>
  <si>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</si>
  <si>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</si>
  <si>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</si>
  <si>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</si>
  <si>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</si>
  <si>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</si>
  <si>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</si>
  <si>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</si>
  <si>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</si>
  <si>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</si>
  <si>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</si>
  <si>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</si>
  <si>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</si>
  <si>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</si>
  <si>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</si>
  <si>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</si>
  <si>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</si>
  <si>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</si>
  <si>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</si>
  <si>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</si>
  <si>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</si>
  <si>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</si>
  <si>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</si>
  <si>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</si>
  <si>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</si>
  <si>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</si>
  <si>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</si>
  <si>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</si>
  <si>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</si>
  <si>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</si>
  <si>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</si>
  <si>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</si>
  <si>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</si>
  <si>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</si>
  <si>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</si>
  <si>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</si>
  <si>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</si>
  <si>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</si>
  <si>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</si>
  <si>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</si>
  <si>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</si>
  <si>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</si>
  <si>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</si>
  <si>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</si>
  <si>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</si>
  <si>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</si>
  <si>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</si>
  <si>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</si>
  <si>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</si>
  <si>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</si>
  <si>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</si>
  <si>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</si>
  <si>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</si>
  <si>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</si>
  <si>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</si>
  <si>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</si>
  <si>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</si>
  <si>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</si>
  <si>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</si>
  <si>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</si>
  <si>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</si>
  <si>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</si>
  <si>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</si>
  <si>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</si>
  <si>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</si>
  <si>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</si>
  <si>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</si>
  <si>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</si>
  <si>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</si>
  <si>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</si>
  <si>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</si>
  <si>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</si>
  <si>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</si>
  <si>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</si>
  <si>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</si>
  <si>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</si>
  <si>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</si>
  <si>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</si>
  <si>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</si>
  <si>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</si>
  <si>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</si>
  <si>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</si>
  <si>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</si>
  <si>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</si>
  <si>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</si>
  <si>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</si>
  <si>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</si>
  <si>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</si>
  <si>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</si>
  <si>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</si>
  <si>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</si>
  <si>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</si>
  <si>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</si>
  <si>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</si>
  <si>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</si>
  <si>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</si>
  <si>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</si>
  <si>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</si>
  <si>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</si>
  <si>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</si>
  <si>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</si>
  <si>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</si>
  <si>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</si>
  <si>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</si>
  <si>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</si>
  <si>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</si>
  <si>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</si>
  <si>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</si>
  <si>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</si>
  <si>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</si>
  <si>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</si>
  <si>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</si>
  <si>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</si>
  <si>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</si>
  <si>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</si>
  <si>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</si>
  <si>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</si>
  <si>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</si>
  <si>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</si>
  <si>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</si>
  <si>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</si>
  <si>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</si>
  <si>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</si>
  <si>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</si>
  <si>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</si>
  <si>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</si>
  <si>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</si>
  <si>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</si>
  <si>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</si>
  <si>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</si>
  <si>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</si>
  <si>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</si>
  <si>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</si>
  <si>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</si>
  <si>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</si>
  <si>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</si>
  <si>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</si>
  <si>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</si>
  <si>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</si>
  <si>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</si>
  <si>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</si>
  <si>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</si>
  <si>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</si>
  <si>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</si>
  <si>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</si>
  <si>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</si>
  <si>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</si>
  <si>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</si>
  <si>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</si>
  <si>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</si>
  <si>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</si>
  <si>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</si>
  <si>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</si>
  <si>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</si>
  <si>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</si>
  <si>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</si>
  <si>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</si>
  <si>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</si>
  <si>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</si>
  <si>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</si>
  <si>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</si>
  <si>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</si>
  <si>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</si>
  <si>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</si>
  <si>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</si>
  <si>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</si>
  <si>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</si>
  <si>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</si>
  <si>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</si>
  <si>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</si>
  <si>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</si>
  <si>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</si>
  <si>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</si>
  <si>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</si>
  <si>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</si>
  <si>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</si>
  <si>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</si>
  <si>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</si>
  <si>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</si>
  <si>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</si>
  <si>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</si>
  <si>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</si>
  <si>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</si>
  <si>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</si>
  <si>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</si>
  <si>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</si>
  <si>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</si>
  <si>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</si>
  <si>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</si>
  <si>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</si>
  <si>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</si>
  <si>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</si>
  <si>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</si>
  <si>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</si>
  <si>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</si>
  <si>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</si>
  <si>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</si>
  <si>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</si>
  <si>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</si>
  <si>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</si>
  <si>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</si>
  <si>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</si>
  <si>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</si>
  <si>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</si>
  <si>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</si>
  <si>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</si>
  <si>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</si>
  <si>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</si>
  <si>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</si>
  <si>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</si>
  <si>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</si>
  <si>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</si>
  <si>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</si>
  <si>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</si>
  <si>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</si>
  <si>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</si>
  <si>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</si>
  <si>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</si>
  <si>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</si>
  <si>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</si>
  <si>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</si>
  <si>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</si>
  <si>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</si>
  <si>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</si>
  <si>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</si>
  <si>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</si>
  <si>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</si>
  <si>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</si>
  <si>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</si>
  <si>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</si>
  <si>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</si>
  <si>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</si>
  <si>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</si>
  <si>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</si>
  <si>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</si>
  <si>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</si>
  <si>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</si>
  <si>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</si>
  <si>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</si>
  <si>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</si>
  <si>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</si>
  <si>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</si>
  <si>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</si>
  <si>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</si>
  <si>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</si>
  <si>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</si>
  <si>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</si>
  <si>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</si>
  <si>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</si>
  <si>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</si>
  <si>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</si>
  <si>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</si>
  <si>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</si>
  <si>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</si>
  <si>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</si>
  <si>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</si>
  <si>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</si>
  <si>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</si>
  <si>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</si>
  <si>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</si>
  <si>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</si>
  <si>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</si>
  <si>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</si>
  <si>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</si>
  <si>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</si>
  <si>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</si>
  <si>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</si>
  <si>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</si>
  <si>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</si>
  <si>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</si>
  <si>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</si>
  <si>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</si>
  <si>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</si>
  <si>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</si>
  <si>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</si>
  <si>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</si>
  <si>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</si>
  <si>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</si>
  <si>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</si>
  <si>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</si>
  <si>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</si>
  <si>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</si>
  <si>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</si>
  <si>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</si>
  <si>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</si>
  <si>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</si>
  <si>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</si>
  <si>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</si>
  <si>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</si>
  <si>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</si>
  <si>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</si>
  <si>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</si>
  <si>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</si>
  <si>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</si>
  <si>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</si>
  <si>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</si>
  <si>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</si>
  <si>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</si>
  <si>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</si>
  <si>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</si>
  <si>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</si>
  <si>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</si>
  <si>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</si>
  <si>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</si>
  <si>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</si>
  <si>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</si>
  <si>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</si>
  <si>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</si>
  <si>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</si>
  <si>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</si>
  <si>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</si>
  <si>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</si>
  <si>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</si>
  <si>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</si>
  <si>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</si>
  <si>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</si>
  <si>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</si>
  <si>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</si>
  <si>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</si>
  <si>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</si>
  <si>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</si>
  <si>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</si>
  <si>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</si>
  <si>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</si>
  <si>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</si>
  <si>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</si>
  <si>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</si>
  <si>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</si>
  <si>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</si>
  <si>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</si>
  <si>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</si>
  <si>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</si>
  <si>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</si>
  <si>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</si>
  <si>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</si>
  <si>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</si>
  <si>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</si>
  <si>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</si>
  <si>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</si>
  <si>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</si>
  <si>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</si>
  <si>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</si>
  <si>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</si>
  <si>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</si>
  <si>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</si>
  <si>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</si>
  <si>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</si>
  <si>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</si>
  <si>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</si>
  <si>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</si>
  <si>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</si>
  <si>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</si>
  <si>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</si>
  <si>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</si>
  <si>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</si>
  <si>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</si>
  <si>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</si>
  <si>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</si>
  <si>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</si>
  <si>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</si>
  <si>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</si>
  <si>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</si>
  <si>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</si>
  <si>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</si>
  <si>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</si>
  <si>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</si>
  <si>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</si>
  <si>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</si>
  <si>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</si>
  <si>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</si>
  <si>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</si>
  <si>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</si>
  <si>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</si>
  <si>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</si>
  <si>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</si>
  <si>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</si>
  <si>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</si>
  <si>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</si>
  <si>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</si>
  <si>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</si>
  <si>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</si>
  <si>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</si>
  <si>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</si>
  <si>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</si>
  <si>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</si>
  <si>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</si>
  <si>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</si>
  <si>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</si>
  <si>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</si>
  <si>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</si>
  <si>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</si>
  <si>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</si>
  <si>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</si>
  <si>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</si>
  <si>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</si>
  <si>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</si>
  <si>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</si>
  <si>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</si>
  <si>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</si>
  <si>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</si>
  <si>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</si>
  <si>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</si>
  <si>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</si>
  <si>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</si>
  <si>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</si>
  <si>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</si>
  <si>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</si>
  <si>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</si>
  <si>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</si>
  <si>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</si>
  <si>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</si>
  <si>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</si>
  <si>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</si>
  <si>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</si>
  <si>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</si>
  <si>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</si>
  <si>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</si>
  <si>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</si>
  <si>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</si>
  <si>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</si>
  <si>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</si>
  <si>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</si>
  <si>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</si>
  <si>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</si>
  <si>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</si>
  <si>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</si>
  <si>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</si>
  <si>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</si>
  <si>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</si>
  <si>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</si>
  <si>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</si>
  <si>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</si>
  <si>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</si>
  <si>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</si>
  <si>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</si>
  <si>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</si>
  <si>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</si>
  <si>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</si>
  <si>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</si>
  <si>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</si>
  <si>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</si>
  <si>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</si>
  <si>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</si>
  <si>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</si>
  <si>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</si>
  <si>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</si>
  <si>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</si>
  <si>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</si>
  <si>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</si>
  <si>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</si>
  <si>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</si>
  <si>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</si>
  <si>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</si>
  <si>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</si>
  <si>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</si>
  <si>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</si>
  <si>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</si>
  <si>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</si>
  <si>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</si>
  <si>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</si>
  <si>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</si>
  <si>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</si>
  <si>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</si>
  <si>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</si>
  <si>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</si>
  <si>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</si>
  <si>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</si>
  <si>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</si>
  <si>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</si>
  <si>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</si>
  <si>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</si>
  <si>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</si>
  <si>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</si>
  <si>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</si>
  <si>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</si>
  <si>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</si>
  <si>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</si>
  <si>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</si>
  <si>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</si>
  <si>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</si>
  <si>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</si>
  <si>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</si>
  <si>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</si>
  <si>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</si>
  <si>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</si>
  <si>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</si>
  <si>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</si>
  <si>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</si>
  <si>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</si>
  <si>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</si>
  <si>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</si>
  <si>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</si>
  <si>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</si>
  <si>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</si>
  <si>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</si>
  <si>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</si>
  <si>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</si>
  <si>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</si>
  <si>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</si>
  <si>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</si>
  <si>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</si>
  <si>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</si>
  <si>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</si>
  <si>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</si>
  <si>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</si>
  <si>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</si>
  <si>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</si>
  <si>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</si>
  <si>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</si>
  <si>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</si>
  <si>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</si>
  <si>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</si>
  <si>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</si>
  <si>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</si>
  <si>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</si>
  <si>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</si>
  <si>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</si>
  <si>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</si>
  <si>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</si>
  <si>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</si>
  <si>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</si>
  <si>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</si>
  <si>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</si>
  <si>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</si>
  <si>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</si>
  <si>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</si>
  <si>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</si>
  <si>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</si>
  <si>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</si>
  <si>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</si>
  <si>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</si>
  <si>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</si>
  <si>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</si>
  <si>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</si>
  <si>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</si>
  <si>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</si>
  <si>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</si>
  <si>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</si>
  <si>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</si>
  <si>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</si>
  <si>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</si>
  <si>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</si>
  <si>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</si>
  <si>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</si>
  <si>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</si>
  <si>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</si>
  <si>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</si>
  <si>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</si>
  <si>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</si>
  <si>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</si>
  <si>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</si>
  <si>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</si>
  <si>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</si>
  <si>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</si>
  <si>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</si>
  <si>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</si>
  <si>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</si>
  <si>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</si>
  <si>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</si>
  <si>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</si>
  <si>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</si>
  <si>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</si>
  <si>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</si>
  <si>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</si>
  <si>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</si>
  <si>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</si>
  <si>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</si>
  <si>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</si>
  <si>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</si>
  <si>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</si>
  <si>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</si>
  <si>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</si>
  <si>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</si>
  <si>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</si>
  <si>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</si>
  <si>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</si>
  <si>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</si>
  <si>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</si>
  <si>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</si>
  <si>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</si>
  <si>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</si>
  <si>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</si>
  <si>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</si>
  <si>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</si>
  <si>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</si>
  <si>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</si>
  <si>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</si>
  <si>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</si>
  <si>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</si>
  <si>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</si>
  <si>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</si>
  <si>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</si>
  <si>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</si>
  <si>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</si>
  <si>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</si>
  <si>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</si>
  <si>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</si>
  <si>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</si>
  <si>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</si>
  <si>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</si>
  <si>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</si>
  <si>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</si>
  <si>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</si>
  <si>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</si>
  <si>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</si>
  <si>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</si>
  <si>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</si>
  <si>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</si>
  <si>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</si>
  <si>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</si>
  <si>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</si>
  <si>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</si>
  <si>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</si>
  <si>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</si>
  <si>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</si>
  <si>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</si>
  <si>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</si>
  <si>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</si>
  <si>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</si>
  <si>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</si>
  <si>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</si>
  <si>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</si>
  <si>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</si>
  <si>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</si>
  <si>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</si>
  <si>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</si>
  <si>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</si>
  <si>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</si>
  <si>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</si>
  <si>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</si>
  <si>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</si>
  <si>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</si>
  <si>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</si>
  <si>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</si>
  <si>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</si>
  <si>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</si>
  <si>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</si>
  <si>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</si>
  <si>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</si>
  <si>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</si>
  <si>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</si>
  <si>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</si>
  <si>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</si>
  <si>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</si>
  <si>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</si>
  <si>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</si>
  <si>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</si>
  <si>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</si>
  <si>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</si>
  <si>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</si>
  <si>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</si>
  <si>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</si>
  <si>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</si>
  <si>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</si>
  <si>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</si>
  <si>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</si>
  <si>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</si>
  <si>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</si>
  <si>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</si>
  <si>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</si>
  <si>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</si>
  <si>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</si>
  <si>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</si>
  <si>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</si>
  <si>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</si>
  <si>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</si>
  <si>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</si>
  <si>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</si>
  <si>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</si>
  <si>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</si>
  <si>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</si>
  <si>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</si>
  <si>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</si>
  <si>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</si>
  <si>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</si>
  <si>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</si>
  <si>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</si>
  <si>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</si>
  <si>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</si>
  <si>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</si>
  <si>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</si>
  <si>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</si>
  <si>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</si>
  <si>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</si>
  <si>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</si>
  <si>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</si>
  <si>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</si>
  <si>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</si>
  <si>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</si>
  <si>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</si>
  <si>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</si>
  <si>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</si>
  <si>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</si>
  <si>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</si>
  <si>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</si>
  <si>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</si>
  <si>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</si>
  <si>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</si>
  <si>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</si>
  <si>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</si>
  <si>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</si>
  <si>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</si>
  <si>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</si>
  <si>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</si>
  <si>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</si>
  <si>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</si>
  <si>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</si>
  <si>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</si>
  <si>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</si>
  <si>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</si>
  <si>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</si>
  <si>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</si>
  <si>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</si>
  <si>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</si>
  <si>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</si>
  <si>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</si>
  <si>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</si>
  <si>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</si>
  <si>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</si>
  <si>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</si>
  <si>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</si>
  <si>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</si>
  <si>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</si>
  <si>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</si>
  <si>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</si>
  <si>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</si>
  <si>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</si>
  <si>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</si>
  <si>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</si>
  <si>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</si>
  <si>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</si>
  <si>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</si>
  <si>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</si>
  <si>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</si>
  <si>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</si>
  <si>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</si>
  <si>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</si>
  <si>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</si>
  <si>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</si>
  <si>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</si>
  <si>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</si>
  <si>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</si>
  <si>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</si>
  <si>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</si>
  <si>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</si>
  <si>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</si>
  <si>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</si>
  <si>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</si>
  <si>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</si>
  <si>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</si>
  <si>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</si>
  <si>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</si>
  <si>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</si>
  <si>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</si>
  <si>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</si>
  <si>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</si>
  <si>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</si>
  <si>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</si>
  <si>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</si>
  <si>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</si>
  <si>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</si>
  <si>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</si>
  <si>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</si>
  <si>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</si>
  <si>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</si>
  <si>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</si>
  <si>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</si>
  <si>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</si>
  <si>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</si>
  <si>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</si>
  <si>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</si>
  <si>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</si>
  <si>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</si>
  <si>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</si>
  <si>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</si>
  <si>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</si>
  <si>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</si>
  <si>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</si>
  <si>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</si>
  <si>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</si>
  <si>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</si>
  <si>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</si>
  <si>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</si>
  <si>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</si>
  <si>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</si>
  <si>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</si>
  <si>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</si>
  <si>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</si>
  <si>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</si>
  <si>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</si>
  <si>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</si>
  <si>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</si>
  <si>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</si>
  <si>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</si>
  <si>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</si>
  <si>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</si>
  <si>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</si>
  <si>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</si>
  <si>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</si>
  <si>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</si>
  <si>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</si>
  <si>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</si>
  <si>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</si>
  <si>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</si>
  <si>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</si>
  <si>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</si>
  <si>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</si>
  <si>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</si>
  <si>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</si>
  <si>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</si>
  <si>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</si>
  <si>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</si>
  <si>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</si>
  <si>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</si>
  <si>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</si>
  <si>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</si>
  <si>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</si>
  <si>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</si>
  <si>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</si>
  <si>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</si>
  <si>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</si>
  <si>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</si>
  <si>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</si>
  <si>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</si>
  <si>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</si>
  <si>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</si>
  <si>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</si>
  <si>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</si>
  <si>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</si>
  <si>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</si>
  <si>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</si>
  <si>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</si>
  <si>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</si>
  <si>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</si>
  <si>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</si>
  <si>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</si>
  <si>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</si>
  <si>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</si>
  <si>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</si>
  <si>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</si>
  <si>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</si>
  <si>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</si>
  <si>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</si>
  <si>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</si>
  <si>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</si>
  <si>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</si>
  <si>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</si>
  <si>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</si>
  <si>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</si>
  <si>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</si>
  <si>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</si>
  <si>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</si>
  <si>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</si>
  <si>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</si>
  <si>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</si>
  <si>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</si>
  <si>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</si>
  <si>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</si>
  <si>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</si>
  <si>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</si>
  <si>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</si>
  <si>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</si>
  <si>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</si>
  <si>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</si>
  <si>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</si>
  <si>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</si>
  <si>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</si>
  <si>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</si>
  <si>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</si>
  <si>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</si>
  <si>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</si>
  <si>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</si>
  <si>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</si>
  <si>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</si>
  <si>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</si>
  <si>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</si>
  <si>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</si>
  <si>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</si>
  <si>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</si>
  <si>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</si>
  <si>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</si>
  <si>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</si>
  <si>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</si>
  <si>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</si>
  <si>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</si>
  <si>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</si>
  <si>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</si>
  <si>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</si>
  <si>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</si>
  <si>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</si>
  <si>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</si>
  <si>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</si>
  <si>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</si>
  <si>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</si>
  <si>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</si>
  <si>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</si>
  <si>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</si>
  <si>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</si>
  <si>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</si>
  <si>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</si>
  <si>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</si>
  <si>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</si>
  <si>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</si>
  <si>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</si>
  <si>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</si>
  <si>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</si>
  <si>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</si>
  <si>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</si>
  <si>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</si>
  <si>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</si>
  <si>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</si>
  <si>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</si>
  <si>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</si>
  <si>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</si>
  <si>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</si>
  <si>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</si>
  <si>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</si>
  <si>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</si>
  <si>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</si>
  <si>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</si>
  <si>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</si>
  <si>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</si>
  <si>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</si>
  <si>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</si>
  <si>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</si>
  <si>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</si>
  <si>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</si>
  <si>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</si>
  <si>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</si>
  <si>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</si>
  <si>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</si>
  <si>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</si>
  <si>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</si>
  <si>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</si>
  <si>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</si>
  <si>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</si>
  <si>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</si>
  <si>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</si>
  <si>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</si>
  <si>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</si>
  <si>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</si>
  <si>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</si>
  <si>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</si>
  <si>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</si>
  <si>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</si>
  <si>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</si>
  <si>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</si>
  <si>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</si>
  <si>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</si>
  <si>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</si>
  <si>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</si>
  <si>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</si>
  <si>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</si>
  <si>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</si>
  <si>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</si>
  <si>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</si>
  <si>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</si>
  <si>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</si>
  <si>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</si>
  <si>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</si>
  <si>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</si>
  <si>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</si>
  <si>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</si>
  <si>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</si>
  <si>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</si>
  <si>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</si>
  <si>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</si>
  <si>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</si>
  <si>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</si>
  <si>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</si>
  <si>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</si>
  <si>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</si>
  <si>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</si>
  <si>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</si>
  <si>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</si>
  <si>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</si>
  <si>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</si>
  <si>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</si>
  <si>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</si>
  <si>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</si>
  <si>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</si>
  <si>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</si>
  <si>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</si>
  <si>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</si>
  <si>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</si>
  <si>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</si>
  <si>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</si>
  <si>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</si>
  <si>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</si>
  <si>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</si>
  <si>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</si>
  <si>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</si>
  <si>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</si>
  <si>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</si>
  <si>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</si>
  <si>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</si>
  <si>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</si>
  <si>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</si>
  <si>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</si>
  <si>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</si>
  <si>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</si>
  <si>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</si>
  <si>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</si>
  <si>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</si>
  <si>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</si>
  <si>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</si>
  <si>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</si>
  <si>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</si>
  <si>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</si>
  <si>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</si>
  <si>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</si>
  <si>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</si>
  <si>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</si>
  <si>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</si>
  <si>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</si>
  <si>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</si>
  <si>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</si>
  <si>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</si>
  <si>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</si>
  <si>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</si>
  <si>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</si>
  <si>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</si>
  <si>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</si>
  <si>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</si>
  <si>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</si>
  <si>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</si>
  <si>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</si>
  <si>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</si>
  <si>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</si>
  <si>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</si>
  <si>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</si>
  <si>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</si>
  <si>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</si>
  <si>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</si>
  <si>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</si>
  <si>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</si>
  <si>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</si>
  <si>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</si>
  <si>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</si>
  <si>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</si>
  <si>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</si>
  <si>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</si>
  <si>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</si>
  <si>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</si>
  <si>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</si>
  <si>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</si>
  <si>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</si>
  <si>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</si>
  <si>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</si>
  <si>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</si>
  <si>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</si>
  <si>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</si>
  <si>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</si>
  <si>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</si>
  <si>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</si>
  <si>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</si>
  <si>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</si>
  <si>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</si>
  <si>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</si>
  <si>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</si>
  <si>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</si>
  <si>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</si>
  <si>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</si>
  <si>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</si>
  <si>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</si>
  <si>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</si>
  <si>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</si>
  <si>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</si>
  <si>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</si>
  <si>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</si>
  <si>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</si>
  <si>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</si>
  <si>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</si>
  <si>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</si>
  <si>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</si>
  <si>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</si>
  <si>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</si>
  <si>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</si>
  <si>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</si>
  <si>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</si>
  <si>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</si>
  <si>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</si>
  <si>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</si>
  <si>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</si>
  <si>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</si>
  <si>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</si>
  <si>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</si>
  <si>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</si>
  <si>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</si>
  <si>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</si>
  <si>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</si>
  <si>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</si>
  <si>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</si>
  <si>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</si>
  <si>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</si>
  <si>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</si>
  <si>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</si>
  <si>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</si>
  <si>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</si>
  <si>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</si>
  <si>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</si>
  <si>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</si>
  <si>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</si>
  <si>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</si>
  <si>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</si>
  <si>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</si>
  <si>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</si>
  <si>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</si>
  <si>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</si>
  <si>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</si>
  <si>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</si>
  <si>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</si>
  <si>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</si>
  <si>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</si>
  <si>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</si>
  <si>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</si>
  <si>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</si>
  <si>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</si>
  <si>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</si>
  <si>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</si>
  <si>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</si>
  <si>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</si>
  <si>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</si>
  <si>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</si>
  <si>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</si>
  <si>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</si>
  <si>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</si>
  <si>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</si>
  <si>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</si>
  <si>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</si>
  <si>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</si>
  <si>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</si>
  <si>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</si>
  <si>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</si>
  <si>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</si>
  <si>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</si>
  <si>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</si>
  <si>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</si>
  <si>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</si>
  <si>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</si>
  <si>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</si>
  <si>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</si>
  <si>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</si>
  <si>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</si>
  <si>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</si>
  <si>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</si>
  <si>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</si>
  <si>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</si>
  <si>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</si>
  <si>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</si>
  <si>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</si>
  <si>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</si>
  <si>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</si>
  <si>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</si>
  <si>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</si>
  <si>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</si>
  <si>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</si>
  <si>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</si>
  <si>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</si>
  <si>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</si>
  <si>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</si>
  <si>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</si>
  <si>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</si>
  <si>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</si>
  <si>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</si>
  <si>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</si>
  <si>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</si>
  <si>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</si>
  <si>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</si>
  <si>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</si>
  <si>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</si>
  <si>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</si>
  <si>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</si>
  <si>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</si>
  <si>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</si>
  <si>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</si>
  <si>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</si>
  <si>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</si>
  <si>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</si>
  <si>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</si>
  <si>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</si>
  <si>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</si>
  <si>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</si>
  <si>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</si>
  <si>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</si>
  <si>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</si>
  <si>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</si>
  <si>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</si>
  <si>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</si>
  <si>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</si>
  <si>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</si>
  <si>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</si>
  <si>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</si>
  <si>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</si>
  <si>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</si>
  <si>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</si>
  <si>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</si>
  <si>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</si>
  <si>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</si>
  <si>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</si>
  <si>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</si>
  <si>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</si>
  <si>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</si>
  <si>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</si>
  <si>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</si>
  <si>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</si>
  <si>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</si>
  <si>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</si>
  <si>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</si>
  <si>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</si>
  <si>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</si>
  <si>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</si>
  <si>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</si>
  <si>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</si>
  <si>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</si>
  <si>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</si>
  <si>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</si>
  <si>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</si>
  <si>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</si>
  <si>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</si>
  <si>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</si>
  <si>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</si>
  <si>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</si>
  <si>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</si>
  <si>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</si>
  <si>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</si>
  <si>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</si>
  <si>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</si>
  <si>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</si>
  <si>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</si>
  <si>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</si>
  <si>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</si>
  <si>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</si>
  <si>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</si>
  <si>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</si>
  <si>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</si>
  <si>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</si>
  <si>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</si>
  <si>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</si>
  <si>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</si>
  <si>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</si>
  <si>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</si>
  <si>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</si>
  <si>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</si>
  <si>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</si>
  <si>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</si>
  <si>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</si>
  <si>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</si>
  <si>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</si>
  <si>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</si>
  <si>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</si>
  <si>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</si>
  <si>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</si>
  <si>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</si>
  <si>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</si>
  <si>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</si>
  <si>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</si>
  <si>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</si>
  <si>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</si>
  <si>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</si>
  <si>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</si>
  <si>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</si>
  <si>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</si>
  <si>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</si>
  <si>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</si>
  <si>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</si>
  <si>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</si>
  <si>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</si>
  <si>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</si>
  <si>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</si>
  <si>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</si>
  <si>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</si>
  <si>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</si>
  <si>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</si>
  <si>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</si>
  <si>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</si>
  <si>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</si>
  <si>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</si>
  <si>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</si>
  <si>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</si>
  <si>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</si>
  <si>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</si>
  <si>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</si>
  <si>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</si>
  <si>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</si>
  <si>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</si>
  <si>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</si>
  <si>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</si>
  <si>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</si>
  <si>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</si>
  <si>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</si>
  <si>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</si>
  <si>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</si>
  <si>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</si>
  <si>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</si>
  <si>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</si>
  <si>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</si>
  <si>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</si>
  <si>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</si>
  <si>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</si>
  <si>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</si>
  <si>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</si>
  <si>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</si>
  <si>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</si>
  <si>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</si>
  <si>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</si>
  <si>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</si>
  <si>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</si>
  <si>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</si>
  <si>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</si>
  <si>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</si>
  <si>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</si>
  <si>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</si>
  <si>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</si>
  <si>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</si>
  <si>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</si>
  <si>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</si>
  <si>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</si>
  <si>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</si>
  <si>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</si>
  <si>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</si>
  <si>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</si>
  <si>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</si>
  <si>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</si>
  <si>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</si>
  <si>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</si>
  <si>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</si>
  <si>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</si>
  <si>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</si>
  <si>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</si>
  <si>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</si>
  <si>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</si>
  <si>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</si>
  <si>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</si>
  <si>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</si>
  <si>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</si>
  <si>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</si>
  <si>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</si>
  <si>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</si>
  <si>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</si>
  <si>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</si>
  <si>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</si>
  <si>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</si>
  <si>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</si>
  <si>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</si>
  <si>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</si>
  <si>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</si>
  <si>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</si>
  <si>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</si>
  <si>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</si>
  <si>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</si>
  <si>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</si>
  <si>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</si>
  <si>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</si>
  <si>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</si>
  <si>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</si>
  <si>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</si>
  <si>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</si>
  <si>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</si>
  <si>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</si>
  <si>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</si>
  <si>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</si>
  <si>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</si>
  <si>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</si>
  <si>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</si>
  <si>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</si>
  <si>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</si>
  <si>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</si>
  <si>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</si>
  <si>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</si>
  <si>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</si>
  <si>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</si>
  <si>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</si>
  <si>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</si>
  <si>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</si>
  <si>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</si>
  <si>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</si>
  <si>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</si>
  <si>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</si>
  <si>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</si>
  <si>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</si>
  <si>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</si>
  <si>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</si>
  <si>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</si>
  <si>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</si>
  <si>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</si>
  <si>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</si>
  <si>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</si>
  <si>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</si>
  <si>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</si>
  <si>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</si>
  <si>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</si>
  <si>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</si>
  <si>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</si>
  <si>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</si>
  <si>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</si>
  <si>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</si>
  <si>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</si>
  <si>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</si>
  <si>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</si>
  <si>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</si>
  <si>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</si>
  <si>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</si>
  <si>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</si>
  <si>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</si>
  <si>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</si>
  <si>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</si>
  <si>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</si>
  <si>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</si>
  <si>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</si>
  <si>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</si>
  <si>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</si>
  <si>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</si>
  <si>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</si>
  <si>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</si>
  <si>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</si>
  <si>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</si>
  <si>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</si>
  <si>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</si>
  <si>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</si>
  <si>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</si>
  <si>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</si>
  <si>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</si>
  <si>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</si>
  <si>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</si>
  <si>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</si>
  <si>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</si>
  <si>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</si>
  <si>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</si>
  <si>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</si>
  <si>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</si>
  <si>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</si>
  <si>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</si>
  <si>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</si>
  <si>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</si>
  <si>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</si>
  <si>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</si>
  <si>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</si>
  <si>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</si>
  <si>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</si>
  <si>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</si>
  <si>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</si>
  <si>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</si>
  <si>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</si>
  <si>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</si>
  <si>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</si>
  <si>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</si>
  <si>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</si>
  <si>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</si>
  <si>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</si>
  <si>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</si>
  <si>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</si>
  <si>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Column Labels</t>
  </si>
  <si>
    <t>Count of id</t>
  </si>
  <si>
    <t>animation</t>
  </si>
  <si>
    <t>documentary</t>
  </si>
  <si>
    <t>drama</t>
  </si>
  <si>
    <t>science fiction</t>
  </si>
  <si>
    <t>shorts</t>
  </si>
  <si>
    <t>television</t>
  </si>
  <si>
    <t>musical</t>
  </si>
  <si>
    <t>plays</t>
  </si>
  <si>
    <t>spaces</t>
  </si>
  <si>
    <t>gadgets</t>
  </si>
  <si>
    <t>hardware</t>
  </si>
  <si>
    <t>makerspaces</t>
  </si>
  <si>
    <t>space exploration</t>
  </si>
  <si>
    <t>wearables</t>
  </si>
  <si>
    <t>web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</si>
  <si>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</si>
  <si>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</si>
  <si>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</si>
  <si>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</si>
  <si>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</si>
  <si>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</si>
  <si>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</si>
  <si>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</si>
  <si>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</si>
  <si>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</si>
  <si>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</si>
  <si>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</si>
  <si>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</si>
  <si>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</si>
  <si>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</si>
  <si>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audio</t>
  </si>
  <si>
    <t>mobile games</t>
  </si>
  <si>
    <t>tabletop games</t>
  </si>
  <si>
    <t>video games</t>
  </si>
  <si>
    <t>food trucks</t>
  </si>
  <si>
    <t>restaurants</t>
  </si>
  <si>
    <t>small batch</t>
  </si>
  <si>
    <t>nature</t>
  </si>
  <si>
    <t>people</t>
  </si>
  <si>
    <t>photobooks</t>
  </si>
  <si>
    <t>places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</si>
  <si>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</si>
  <si>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</si>
  <si>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</si>
  <si>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</si>
  <si>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</si>
  <si>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</si>
  <si>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</si>
  <si>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</si>
  <si>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</si>
  <si>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</si>
  <si>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</si>
  <si>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</si>
  <si>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</si>
  <si>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</si>
  <si>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</si>
  <si>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</si>
  <si>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name</t>
  </si>
  <si>
    <t>Percent of State</t>
  </si>
  <si>
    <t>Category state type %</t>
  </si>
  <si>
    <t>Sub Category state type %</t>
  </si>
  <si>
    <t>days between start and end</t>
  </si>
  <si>
    <t>time buckets</t>
  </si>
  <si>
    <t>&lt;=15</t>
  </si>
  <si>
    <t>15&lt;x&lt;=30</t>
  </si>
  <si>
    <t>30&lt;x&lt;=45</t>
  </si>
  <si>
    <t>45&lt;x&lt;=60</t>
  </si>
  <si>
    <t>60&lt;x&lt;=75</t>
  </si>
  <si>
    <t>75&lt;x&lt;=90</t>
  </si>
  <si>
    <t>Goal</t>
  </si>
  <si>
    <t>Total Projects</t>
  </si>
  <si>
    <t>Percent Successful</t>
  </si>
  <si>
    <t>Percent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</si>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</sst>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/>
    <xf numFmtId="22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State Summary!PivotTable1</c:name>
    <c:fmtId val="4"/>
  </c:pivotSource>
  <c:chart>
    <c:autoTitleDeleted val="0"/>
    <c:pivotFmts>
      <c:pivotFmt>
        <c:idx val="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State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E-4606-A508-F68FB1A5F8D2}"/>
            </c:ext>
          </c:extLst>
        </c:ser>
        <c:ser>
          <c:idx val="1"/>
          <c:order val="1"/>
          <c:tx>
            <c:strRef>
              <c:f>'Sub Category State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0E-4606-A508-F68FB1A5F8D2}"/>
            </c:ext>
          </c:extLst>
        </c:ser>
        <c:ser>
          <c:idx val="2"/>
          <c:order val="2"/>
          <c:tx>
            <c:strRef>
              <c:f>'Sub Category State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0E-4606-A508-F68FB1A5F8D2}"/>
            </c:ext>
          </c:extLst>
        </c:ser>
        <c:ser>
          <c:idx val="3"/>
          <c:order val="3"/>
          <c:tx>
            <c:strRef>
              <c:f>'Sub Category State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State Summary'!$A$6:$A$46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 State Summary'!$E$6:$E$46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0E-4606-A508-F68FB1A5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61775"/>
        <c:axId val="1963207663"/>
      </c:barChart>
      <c:catAx>
        <c:axId val="19074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7663"/>
        <c:crosses val="autoZero"/>
        <c:auto val="1"/>
        <c:lblAlgn val="ctr"/>
        <c:lblOffset val="100"/>
        <c:noMultiLvlLbl val="0"/>
      </c:catAx>
      <c:valAx>
        <c:axId val="196320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State Summary!PivotTable1</c:name>
    <c:fmtId val="3"/>
  </c:pivotSource>
  <c:chart>
    <c:autoTitleDeleted val="0"/>
    <c:pivotFmts>
      <c:pivotFmt>
        <c:idx val="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State Summary'!$B$3:$B$4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5-4E6F-91D2-710E4A05162A}"/>
            </c:ext>
          </c:extLst>
        </c:ser>
        <c:ser>
          <c:idx val="1"/>
          <c:order val="1"/>
          <c:tx>
            <c:strRef>
              <c:f>'Category State Summary'!$C$3:$C$4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5-4E6F-91D2-710E4A05162A}"/>
            </c:ext>
          </c:extLst>
        </c:ser>
        <c:ser>
          <c:idx val="2"/>
          <c:order val="2"/>
          <c:tx>
            <c:strRef>
              <c:f>'Category State Summary'!$D$3:$D$4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5-4E6F-91D2-710E4A05162A}"/>
            </c:ext>
          </c:extLst>
        </c:ser>
        <c:ser>
          <c:idx val="3"/>
          <c:order val="3"/>
          <c:tx>
            <c:strRef>
              <c:f>'Category State Summary'!$E$3:$E$4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State Summary'!$A$5:$A$14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State Summary'!$E$5:$E$14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5-4E6F-91D2-710E4A05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61775"/>
        <c:axId val="1963207663"/>
      </c:barChart>
      <c:catAx>
        <c:axId val="19074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07663"/>
        <c:crosses val="autoZero"/>
        <c:auto val="1"/>
        <c:lblAlgn val="ctr"/>
        <c:lblOffset val="100"/>
        <c:noMultiLvlLbl val="0"/>
      </c:catAx>
      <c:valAx>
        <c:axId val="196320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4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[StarterBook.xlsx]Create Month Summary!PivotTable2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5">
                <a:lumMod val="60000"/>
                <a:lumOff val="40000"/>
              </a:scheme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dir="5400000" algn="ctr" rotWithShape="0">
                <a:schemeClr val="accent5">
                  <a:lumMod val="60000"/>
                  <a:lumOff val="40000"/>
                </a:schemeClr>
              </a:outerShdw>
            </a:effectLst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2">
                <a:lumMod val="40000"/>
                <a:lumOff val="60000"/>
              </a:schemeClr>
            </a:outerShdw>
          </a:effectLst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bg2">
                <a:lumMod val="75000"/>
              </a:schemeClr>
            </a:outerShdw>
          </a:effectLst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>
              <a:outerShdw blurRad="50800" dist="50800" dir="5400000" algn="ctr" rotWithShape="0">
                <a:schemeClr val="bg2">
                  <a:lumMod val="75000"/>
                </a:schemeClr>
              </a:outerShdw>
            </a:effectLst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>
            <a:outerShdw blurRad="50800" dist="50800" dir="5400000" algn="ctr" rotWithShape="0">
              <a:schemeClr val="accent2">
                <a:lumMod val="40000"/>
                <a:lumOff val="60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4.7128750161835153E-2"/>
          <c:y val="0.11445173767540517"/>
          <c:w val="0.82967221025622917"/>
          <c:h val="0.78825840318347307"/>
        </c:manualLayout>
      </c:layout>
      <c:lineChart>
        <c:grouping val="standard"/>
        <c:varyColors val="0"/>
        <c:ser>
          <c:idx val="0"/>
          <c:order val="0"/>
          <c:tx>
            <c:strRef>
              <c:f>'Create Month Summary'!$B$4:$B$5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dir="5400000" algn="ctr" rotWithShape="0">
                <a:schemeClr val="accent5">
                  <a:lumMod val="60000"/>
                  <a:lumOff val="4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dir="5400000" algn="ctr" rotWithShape="0">
                  <a:schemeClr val="accent5">
                    <a:lumMod val="60000"/>
                    <a:lumOff val="4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7-4458-A2E1-E6D5F55EF72F}"/>
            </c:ext>
          </c:extLst>
        </c:ser>
        <c:ser>
          <c:idx val="1"/>
          <c:order val="1"/>
          <c:tx>
            <c:strRef>
              <c:f>'Create Month Summary'!$C$4:$C$5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>
                <a:outerShdw blurRad="50800" dist="50800" dir="5400000" algn="ctr" rotWithShape="0">
                  <a:schemeClr val="accent2">
                    <a:lumMod val="40000"/>
                    <a:lumOff val="6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7-4458-A2E1-E6D5F55EF72F}"/>
            </c:ext>
          </c:extLst>
        </c:ser>
        <c:ser>
          <c:idx val="2"/>
          <c:order val="2"/>
          <c:tx>
            <c:strRef>
              <c:f>'Create Month Summary'!$D$4:$D$5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50800" dir="5400000" algn="ctr" rotWithShape="0">
                <a:schemeClr val="bg2">
                  <a:lumMod val="7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>
                <a:outerShdw blurRad="50800" dist="50800" dir="5400000" algn="ctr" rotWithShape="0">
                  <a:schemeClr val="bg2">
                    <a:lumMod val="75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7-4458-A2E1-E6D5F55EF72F}"/>
            </c:ext>
          </c:extLst>
        </c:ser>
        <c:ser>
          <c:idx val="3"/>
          <c:order val="3"/>
          <c:tx>
            <c:strRef>
              <c:f>'Create Month Summary'!$E$4:$E$5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chemeClr val="accent2">
                  <a:lumMod val="40000"/>
                  <a:lumOff val="60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>
                <a:outerShdw blurRad="50800" dist="50800" dir="5400000" algn="ctr" rotWithShape="0">
                  <a:schemeClr val="accent2">
                    <a:lumMod val="40000"/>
                    <a:lumOff val="60000"/>
                  </a:schemeClr>
                </a:outerShdw>
              </a:effectLst>
            </c:spPr>
          </c:marker>
          <c:cat>
            <c:strRef>
              <c:f>'Create Month Summary'!$A$6:$A$18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'Create Month Summary'!$E$6:$E$18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F7-4458-A2E1-E6D5F55E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224831"/>
        <c:axId val="1951817455"/>
      </c:lineChart>
      <c:catAx>
        <c:axId val="196322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817455"/>
        <c:crosses val="autoZero"/>
        <c:auto val="1"/>
        <c:lblAlgn val="ctr"/>
        <c:lblOffset val="100"/>
        <c:noMultiLvlLbl val="0"/>
      </c:catAx>
      <c:valAx>
        <c:axId val="195181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22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buckets'!$F$1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78-4F42-9708-6ED53FB6BC94}"/>
            </c:ext>
          </c:extLst>
        </c:ser>
        <c:ser>
          <c:idx val="1"/>
          <c:order val="1"/>
          <c:tx>
            <c:strRef>
              <c:f>'Goal buckets'!$G$1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78-4F42-9708-6ED53FB6BC94}"/>
            </c:ext>
          </c:extLst>
        </c:ser>
        <c:ser>
          <c:idx val="2"/>
          <c:order val="2"/>
          <c:tx>
            <c:strRef>
              <c:f>'Goal buckets'!$H$1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buckets'!$A$2:$A$13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buckets'!$H$2:$H$13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78-4F42-9708-6ED53FB6B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845583"/>
        <c:axId val="1894144271"/>
      </c:lineChart>
      <c:catAx>
        <c:axId val="175984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144271"/>
        <c:crosses val="autoZero"/>
        <c:auto val="1"/>
        <c:lblAlgn val="ctr"/>
        <c:lblOffset val="100"/>
        <c:noMultiLvlLbl val="0"/>
      </c:catAx>
      <c:valAx>
        <c:axId val="189414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84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57149</xdr:rowOff>
    </xdr:from>
    <xdr:to>
      <xdr:col>20</xdr:col>
      <xdr:colOff>571500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DE9549-A221-4812-BC0B-85F6F12E0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85725</xdr:colOff>
      <xdr:row>0</xdr:row>
      <xdr:rowOff>114299</xdr:rowOff>
    </xdr:from>
    <xdr:to>
      <xdr:col>21</xdr:col>
      <xdr:colOff>238125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916D1-D993-4E33-B2EE-B390573D5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47624</xdr:rowOff>
    </xdr:from>
    <xdr:to>
      <xdr:col>20</xdr:col>
      <xdr:colOff>361950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3EF30-71EF-4939-B897-0DA65C211C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166686</xdr:colOff>
      <xdr:row>14</xdr:row>
      <xdr:rowOff>100012</xdr:rowOff>
    </xdr:from>
    <xdr:to>
      <xdr:col>8</xdr:col>
      <xdr:colOff>438149</xdr:colOff>
      <xdr:row>36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6999F-CC3C-4290-A0B7-9026DCA16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hillips" refreshedDate="43418.657770254627" createdVersion="6" refreshedVersion="6" minRefreshableVersion="3" recordCount="4114" xr:uid="{29127C02-B932-4994-94D1-FB172CF6249A}">
  <cacheSource type="worksheet">
    <worksheetSource ref="A1:T4115" sheet="Detail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12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  <s v="film" u="1"/>
        <s v="publishing/ra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Phillips" refreshedDate="43418.743600925925" createdVersion="6" refreshedVersion="6" minRefreshableVersion="3" recordCount="4114" xr:uid="{F2BD9B20-71B1-4C17-B215-CB1C9AB210D4}">
  <cacheSource type="worksheet">
    <worksheetSource ref="A1:V4115" sheet="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22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22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ys between start and end" numFmtId="2">
      <sharedItems containsSemiMixedTypes="0" containsString="0" containsNumber="1" minValue="1.0698495370452292" maxValue="90"/>
    </cacheField>
    <cacheField name="time buckets" numFmtId="0">
      <sharedItems count="6">
        <s v="30&lt;x&lt;=45"/>
        <s v="15&lt;x&lt;=30"/>
        <s v="&lt;=15"/>
        <s v="45&lt;x&lt;=60"/>
        <s v="60&lt;x&lt;=75"/>
        <s v="75&lt;x&lt;=9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n v="182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0"/>
    <n v="79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0"/>
    <n v="35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0"/>
    <n v="150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n v="28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0"/>
    <n v="47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0"/>
    <n v="58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0"/>
    <n v="5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0"/>
    <n v="12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0"/>
    <n v="20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0"/>
    <n v="19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0"/>
    <n v="75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0"/>
    <n v="827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0"/>
    <n v="51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0"/>
    <n v="41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n v="98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0"/>
    <n v="70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0"/>
    <n v="36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0"/>
    <n v="342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n v="22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n v="25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0"/>
    <n v="10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0"/>
    <n v="8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n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n v="57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n v="14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0"/>
    <n v="19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0"/>
    <n v="150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n v="71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0"/>
    <n v="11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0"/>
    <n v="53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0"/>
    <n v="1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0"/>
    <n v="89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n v="64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0"/>
    <n v="68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n v="28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n v="4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n v="253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0"/>
    <n v="6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0"/>
    <n v="21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0"/>
    <n v="16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0"/>
    <n v="19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0"/>
    <n v="16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0"/>
    <n v="263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0"/>
    <n v="15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0"/>
    <n v="61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n v="45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0"/>
    <n v="70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n v="38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n v="87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0"/>
    <n v="22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n v="119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0"/>
    <n v="52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0"/>
    <n v="11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n v="52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0"/>
    <n v="86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n v="174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n v="69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0"/>
    <n v="75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n v="33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0"/>
    <n v="108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0"/>
    <n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0"/>
    <n v="48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0"/>
    <n v="64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0"/>
    <n v="2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0"/>
    <n v="5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0"/>
    <n v="26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0"/>
    <n v="20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x v="0"/>
    <n v="36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0"/>
    <n v="178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0"/>
    <n v="1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0"/>
    <n v="32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0"/>
    <n v="41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0"/>
    <n v="18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n v="29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0"/>
    <n v="47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0"/>
    <n v="15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0"/>
    <n v="26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x v="0"/>
    <n v="35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0"/>
    <n v="41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0"/>
    <n v="47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0"/>
    <n v="28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0"/>
    <n v="100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n v="13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0"/>
    <n v="7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0"/>
    <n v="21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n v="1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0"/>
    <n v="25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0"/>
    <n v="60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0"/>
    <n v="5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0"/>
    <n v="16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0"/>
    <n v="46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0"/>
    <n v="43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0"/>
    <n v="15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0"/>
    <n v="12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0"/>
    <n v="21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0"/>
    <n v="34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0"/>
    <n v="8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0"/>
    <n v="60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0"/>
    <n v="39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0"/>
    <n v="26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0"/>
    <n v="35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0"/>
    <n v="65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0"/>
    <n v="49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0"/>
    <n v="10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0"/>
    <n v="60"/>
    <x v="0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0"/>
    <n v="27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0"/>
    <n v="69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0"/>
    <n v="47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0"/>
    <n v="47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0"/>
    <n v="26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n v="53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0"/>
    <n v="81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0"/>
    <n v="78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0"/>
    <n v="35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0"/>
    <n v="22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0"/>
    <n v="5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0"/>
    <n v="27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0"/>
    <n v="39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0"/>
    <n v="37"/>
    <x v="0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0"/>
    <n v="1"/>
    <x v="1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n v="1"/>
    <x v="1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0"/>
    <n v="0"/>
    <x v="1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0"/>
    <n v="6"/>
    <x v="1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n v="0"/>
    <x v="1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0"/>
    <n v="6"/>
    <x v="1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n v="13"/>
    <x v="1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n v="4"/>
    <x v="1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0"/>
    <n v="6"/>
    <x v="1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0"/>
    <n v="0"/>
    <x v="1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0"/>
    <n v="0"/>
    <x v="1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0"/>
    <n v="0"/>
    <x v="1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0"/>
    <n v="81"/>
    <x v="1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0"/>
    <n v="0"/>
    <x v="1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n v="0"/>
    <x v="1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0"/>
    <n v="5"/>
    <x v="1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n v="0"/>
    <x v="1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n v="0"/>
    <x v="1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n v="58"/>
    <x v="1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n v="1"/>
    <x v="1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n v="0"/>
    <x v="1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n v="28"/>
    <x v="1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0"/>
    <n v="1"/>
    <x v="1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0"/>
    <n v="0"/>
    <x v="1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n v="37"/>
    <x v="1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n v="9"/>
    <x v="1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0"/>
    <n v="3"/>
    <x v="1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0"/>
    <n v="0"/>
    <x v="1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0"/>
    <n v="2"/>
    <x v="1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0"/>
    <n v="6"/>
    <x v="1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n v="67"/>
    <x v="1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n v="5"/>
    <x v="1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0"/>
    <n v="2"/>
    <x v="1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0"/>
    <n v="10"/>
    <x v="1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n v="3"/>
    <x v="1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n v="4"/>
    <x v="1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0"/>
    <n v="15"/>
    <x v="1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0"/>
    <n v="2"/>
    <x v="1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0"/>
    <n v="0"/>
    <x v="1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0"/>
    <n v="1"/>
    <x v="1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n v="0"/>
    <x v="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0"/>
    <n v="1"/>
    <x v="1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0"/>
    <n v="10"/>
    <x v="1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x v="0"/>
    <n v="0"/>
    <x v="1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0"/>
    <n v="7"/>
    <x v="1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n v="0"/>
    <x v="1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0"/>
    <n v="1"/>
    <x v="1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n v="2"/>
    <x v="1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n v="3"/>
    <x v="1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0"/>
    <n v="10"/>
    <x v="1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n v="10"/>
    <x v="1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0"/>
    <n v="1"/>
    <x v="1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n v="0"/>
    <x v="1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n v="0"/>
    <x v="1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n v="0"/>
    <x v="1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0"/>
    <n v="26"/>
    <x v="1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n v="0"/>
    <x v="1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n v="7"/>
    <x v="1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n v="0"/>
    <x v="1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0"/>
    <n v="2"/>
    <x v="1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n v="13"/>
    <x v="1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n v="4"/>
    <x v="1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0"/>
    <n v="0"/>
    <x v="1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0"/>
    <n v="12"/>
    <x v="1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0"/>
    <n v="2"/>
    <x v="1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0"/>
    <n v="10"/>
    <x v="1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0"/>
    <n v="0"/>
    <x v="1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n v="5"/>
    <x v="1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0"/>
    <n v="0"/>
    <x v="1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0"/>
    <n v="5"/>
    <x v="1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0"/>
    <n v="1"/>
    <x v="1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n v="3"/>
    <x v="1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0"/>
    <n v="3"/>
    <x v="1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0"/>
    <n v="0"/>
    <x v="1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0"/>
    <n v="3"/>
    <x v="1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n v="0"/>
    <x v="1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n v="19"/>
    <x v="1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0"/>
    <n v="8"/>
    <x v="1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0"/>
    <n v="6"/>
    <x v="1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0"/>
    <n v="0"/>
    <x v="1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0"/>
    <n v="18"/>
    <x v="1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n v="7"/>
    <x v="1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n v="0"/>
    <x v="1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0"/>
    <n v="8"/>
    <x v="1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0"/>
    <n v="1293"/>
    <x v="1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n v="17"/>
    <x v="1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0"/>
    <n v="0"/>
    <x v="1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0"/>
    <n v="13"/>
    <x v="1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0"/>
    <n v="0"/>
    <x v="1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n v="0"/>
    <x v="1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n v="33"/>
    <x v="1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n v="12"/>
    <x v="1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0"/>
    <n v="1"/>
    <x v="1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n v="1"/>
    <x v="1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n v="1"/>
    <x v="1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0"/>
    <n v="1"/>
    <x v="1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n v="84"/>
    <x v="1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0"/>
    <n v="38"/>
    <x v="1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n v="1"/>
    <x v="1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0"/>
    <n v="76"/>
    <x v="1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n v="3"/>
    <x v="1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n v="0"/>
    <x v="1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n v="2"/>
    <x v="1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0"/>
    <n v="0"/>
    <x v="1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n v="0"/>
    <x v="1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0"/>
    <n v="0"/>
    <x v="1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n v="2"/>
    <x v="1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n v="0"/>
    <x v="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n v="0"/>
    <x v="1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0"/>
    <n v="0"/>
    <x v="1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n v="2"/>
    <x v="1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n v="0"/>
    <x v="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n v="7"/>
    <x v="1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0"/>
    <n v="0"/>
    <x v="1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n v="5"/>
    <x v="1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n v="0"/>
    <x v="1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n v="0"/>
    <x v="1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0"/>
    <n v="1"/>
    <x v="1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0"/>
    <n v="0"/>
    <x v="1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n v="5"/>
    <x v="1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1"/>
    <n v="137"/>
    <x v="0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1"/>
    <n v="376"/>
    <x v="0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1"/>
    <n v="202"/>
    <x v="0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1"/>
    <n v="328"/>
    <x v="0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1"/>
    <n v="84"/>
    <x v="0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1"/>
    <n v="96"/>
    <x v="0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1"/>
    <n v="223"/>
    <x v="0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x v="1"/>
    <n v="62"/>
    <x v="0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1"/>
    <n v="146"/>
    <x v="0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1"/>
    <n v="235"/>
    <x v="0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1"/>
    <n v="437"/>
    <x v="0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1"/>
    <n v="77"/>
    <x v="0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1"/>
    <n v="108"/>
    <x v="0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1"/>
    <n v="7"/>
    <x v="0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1"/>
    <n v="314"/>
    <x v="0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1"/>
    <n v="188"/>
    <x v="0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1"/>
    <n v="275"/>
    <x v="0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1"/>
    <n v="560"/>
    <x v="0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1"/>
    <n v="688"/>
    <x v="0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1"/>
    <n v="942"/>
    <x v="0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1"/>
    <n v="88"/>
    <x v="0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1"/>
    <n v="220"/>
    <x v="0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1"/>
    <n v="145"/>
    <x v="0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x v="1"/>
    <n v="963"/>
    <x v="0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x v="1"/>
    <n v="91"/>
    <x v="0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1"/>
    <n v="58"/>
    <x v="0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1"/>
    <n v="36"/>
    <x v="0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1"/>
    <n v="165"/>
    <x v="0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1"/>
    <n v="111"/>
    <x v="0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n v="1596"/>
    <x v="0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1"/>
    <n v="61"/>
    <x v="0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1"/>
    <n v="287"/>
    <x v="0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1"/>
    <n v="65"/>
    <x v="0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1"/>
    <n v="118"/>
    <x v="0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1"/>
    <n v="113"/>
    <x v="0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1"/>
    <n v="332"/>
    <x v="0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1"/>
    <n v="62"/>
    <x v="0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1"/>
    <n v="951"/>
    <x v="0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1"/>
    <n v="415"/>
    <x v="0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n v="305"/>
    <x v="0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1"/>
    <n v="2139"/>
    <x v="0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1"/>
    <n v="79"/>
    <x v="0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1"/>
    <n v="179"/>
    <x v="0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1"/>
    <n v="202"/>
    <x v="0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1"/>
    <n v="760"/>
    <x v="0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1"/>
    <n v="563"/>
    <x v="0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1"/>
    <n v="135"/>
    <x v="0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1"/>
    <n v="290"/>
    <x v="0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1"/>
    <n v="447"/>
    <x v="0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1"/>
    <n v="232"/>
    <x v="0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1"/>
    <n v="168"/>
    <x v="0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1"/>
    <n v="128"/>
    <x v="0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1"/>
    <n v="493"/>
    <x v="0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1"/>
    <n v="131"/>
    <x v="0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x v="1"/>
    <n v="50"/>
    <x v="0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1"/>
    <n v="665"/>
    <x v="0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1"/>
    <n v="129"/>
    <x v="0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1"/>
    <n v="142"/>
    <x v="0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1"/>
    <n v="2436"/>
    <x v="0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1"/>
    <n v="244"/>
    <x v="0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1"/>
    <n v="298"/>
    <x v="0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1"/>
    <n v="251"/>
    <x v="0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1"/>
    <n v="108"/>
    <x v="0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1"/>
    <n v="82"/>
    <x v="0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1"/>
    <n v="74"/>
    <x v="0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1"/>
    <n v="189"/>
    <x v="0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1"/>
    <n v="80"/>
    <x v="0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1"/>
    <n v="576"/>
    <x v="0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1"/>
    <n v="202"/>
    <x v="0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1"/>
    <n v="238"/>
    <x v="0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1"/>
    <n v="36"/>
    <x v="0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1"/>
    <n v="150"/>
    <x v="0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1"/>
    <n v="146"/>
    <x v="0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1"/>
    <n v="222"/>
    <x v="0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1"/>
    <n v="120"/>
    <x v="0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1"/>
    <n v="126"/>
    <x v="0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1"/>
    <n v="158"/>
    <x v="0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1"/>
    <n v="316"/>
    <x v="0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1"/>
    <n v="284"/>
    <x v="0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1"/>
    <n v="51"/>
    <x v="0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1"/>
    <n v="158"/>
    <x v="0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x v="1"/>
    <n v="337"/>
    <x v="0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1"/>
    <n v="186"/>
    <x v="0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1"/>
    <n v="58"/>
    <x v="0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1"/>
    <n v="82"/>
    <x v="0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1"/>
    <n v="736"/>
    <x v="0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n v="1151"/>
    <x v="0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1"/>
    <n v="34"/>
    <x v="0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1"/>
    <n v="498"/>
    <x v="0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1"/>
    <n v="167"/>
    <x v="0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1"/>
    <n v="340"/>
    <x v="0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1"/>
    <n v="438"/>
    <x v="0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1"/>
    <n v="555"/>
    <x v="0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1"/>
    <n v="266"/>
    <x v="0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1"/>
    <n v="69"/>
    <x v="0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1"/>
    <n v="80"/>
    <x v="0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1"/>
    <n v="493"/>
    <x v="0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1"/>
    <n v="31"/>
    <x v="0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1"/>
    <n v="236"/>
    <x v="0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1"/>
    <n v="89"/>
    <x v="0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n v="299"/>
    <x v="0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1"/>
    <n v="55"/>
    <x v="0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1"/>
    <n v="325"/>
    <x v="0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1"/>
    <n v="524"/>
    <x v="0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1"/>
    <n v="285"/>
    <x v="0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1"/>
    <n v="179"/>
    <x v="0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1"/>
    <n v="188"/>
    <x v="0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1"/>
    <n v="379"/>
    <x v="0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1"/>
    <n v="119"/>
    <x v="0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n v="167"/>
    <x v="0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1"/>
    <n v="221"/>
    <x v="0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1"/>
    <n v="964"/>
    <x v="0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1"/>
    <n v="286"/>
    <x v="0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1"/>
    <n v="613"/>
    <x v="0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1"/>
    <n v="29"/>
    <x v="0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1"/>
    <n v="165"/>
    <x v="0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1"/>
    <n v="97"/>
    <x v="0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1"/>
    <n v="303"/>
    <x v="0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1"/>
    <n v="267"/>
    <x v="0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1"/>
    <n v="302"/>
    <x v="0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n v="87"/>
    <x v="0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0"/>
    <n v="354"/>
    <x v="0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0"/>
    <n v="86"/>
    <x v="0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0"/>
    <n v="26"/>
    <x v="0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0"/>
    <n v="113"/>
    <x v="0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0"/>
    <n v="65"/>
    <x v="0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0"/>
    <n v="134"/>
    <x v="0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0"/>
    <n v="119"/>
    <x v="0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n v="159"/>
    <x v="0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0"/>
    <n v="167"/>
    <x v="0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0"/>
    <n v="43"/>
    <x v="0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0"/>
    <n v="1062"/>
    <x v="0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0"/>
    <n v="9"/>
    <x v="0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0"/>
    <n v="89"/>
    <x v="0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0"/>
    <n v="174"/>
    <x v="0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0"/>
    <n v="14"/>
    <x v="0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0"/>
    <n v="48"/>
    <x v="0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n v="133"/>
    <x v="0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0"/>
    <n v="83"/>
    <x v="0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0"/>
    <n v="149"/>
    <x v="0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n v="49"/>
    <x v="0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0"/>
    <n v="251"/>
    <x v="0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0"/>
    <n v="22"/>
    <x v="0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0"/>
    <n v="48"/>
    <x v="0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0"/>
    <n v="383"/>
    <x v="0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0"/>
    <n v="237"/>
    <x v="0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n v="13"/>
    <x v="0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n v="562"/>
    <x v="0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0"/>
    <n v="71"/>
    <x v="0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0"/>
    <n v="1510"/>
    <x v="0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n v="14"/>
    <x v="0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0"/>
    <n v="193"/>
    <x v="0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0"/>
    <n v="206"/>
    <x v="0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0"/>
    <n v="351"/>
    <x v="0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0"/>
    <n v="50"/>
    <x v="0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0"/>
    <n v="184"/>
    <x v="0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0"/>
    <n v="196"/>
    <x v="0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0"/>
    <n v="229"/>
    <x v="0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n v="67"/>
    <x v="0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0"/>
    <n v="95"/>
    <x v="0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0"/>
    <n v="62"/>
    <x v="0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0"/>
    <n v="73"/>
    <x v="0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n v="43"/>
    <x v="0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0"/>
    <n v="70"/>
    <x v="0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0"/>
    <n v="271"/>
    <x v="0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0"/>
    <n v="55"/>
    <x v="0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0"/>
    <n v="35"/>
    <x v="0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0"/>
    <n v="22"/>
    <x v="0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0"/>
    <n v="38"/>
    <x v="0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0"/>
    <n v="15"/>
    <x v="0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n v="7"/>
    <x v="0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0"/>
    <n v="241"/>
    <x v="0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0"/>
    <n v="55"/>
    <x v="0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0"/>
    <n v="171"/>
    <x v="0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0"/>
    <n v="208"/>
    <x v="0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0"/>
    <n v="21"/>
    <x v="0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0"/>
    <n v="25"/>
    <x v="0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0"/>
    <n v="52"/>
    <x v="0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n v="104"/>
    <x v="0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0"/>
    <n v="73"/>
    <x v="0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0"/>
    <n v="3"/>
    <x v="1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n v="6"/>
    <x v="1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0"/>
    <n v="12"/>
    <x v="1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0"/>
    <n v="13"/>
    <x v="1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0"/>
    <n v="5"/>
    <x v="1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n v="2"/>
    <x v="1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0"/>
    <n v="8"/>
    <x v="1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n v="0"/>
    <x v="1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0"/>
    <n v="13"/>
    <x v="1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0"/>
    <n v="0"/>
    <x v="1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0"/>
    <n v="5"/>
    <x v="1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0"/>
    <n v="8"/>
    <x v="1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n v="8"/>
    <x v="1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x v="0"/>
    <n v="0"/>
    <x v="1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0"/>
    <n v="2"/>
    <x v="1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0"/>
    <n v="3"/>
    <x v="1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0"/>
    <n v="0"/>
    <x v="1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0"/>
    <n v="0"/>
    <x v="1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n v="11"/>
    <x v="1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0"/>
    <n v="0"/>
    <x v="1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0"/>
    <n v="1"/>
    <x v="1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0"/>
    <n v="0"/>
    <x v="1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n v="17"/>
    <x v="1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0"/>
    <n v="2"/>
    <x v="1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0"/>
    <n v="1"/>
    <x v="1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n v="2"/>
    <x v="1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n v="16"/>
    <x v="1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0"/>
    <n v="1"/>
    <x v="1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0"/>
    <n v="4"/>
    <x v="1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0"/>
    <n v="5"/>
    <x v="1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0"/>
    <n v="7"/>
    <x v="1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0"/>
    <n v="0"/>
    <x v="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n v="12"/>
    <x v="1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n v="2"/>
    <x v="1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0"/>
    <n v="5"/>
    <x v="1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0"/>
    <n v="2"/>
    <x v="1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0"/>
    <n v="3"/>
    <x v="1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0"/>
    <n v="0"/>
    <x v="1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0"/>
    <n v="49"/>
    <x v="1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0"/>
    <n v="1"/>
    <x v="1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0"/>
    <n v="2"/>
    <x v="1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0"/>
    <n v="0"/>
    <x v="1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0"/>
    <n v="0"/>
    <x v="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0"/>
    <n v="11"/>
    <x v="1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0"/>
    <n v="1"/>
    <x v="1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0"/>
    <n v="8"/>
    <x v="1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0"/>
    <n v="5"/>
    <x v="1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0"/>
    <n v="39"/>
    <x v="1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0"/>
    <n v="0"/>
    <x v="1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0"/>
    <n v="0"/>
    <x v="1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0"/>
    <n v="2"/>
    <x v="1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x v="0"/>
    <n v="170"/>
    <x v="1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0"/>
    <n v="5"/>
    <x v="1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0"/>
    <n v="14"/>
    <x v="1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0"/>
    <n v="1"/>
    <x v="1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n v="0"/>
    <x v="1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0"/>
    <n v="124"/>
    <x v="1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0"/>
    <n v="0"/>
    <x v="1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n v="0"/>
    <x v="1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0"/>
    <n v="55"/>
    <x v="1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0"/>
    <n v="140"/>
    <x v="1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0"/>
    <n v="21"/>
    <x v="1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0"/>
    <n v="1"/>
    <x v="1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0"/>
    <n v="147"/>
    <x v="1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n v="11"/>
    <x v="1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0"/>
    <n v="125"/>
    <x v="1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0"/>
    <n v="1"/>
    <x v="1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0"/>
    <n v="0"/>
    <x v="1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0"/>
    <n v="0"/>
    <x v="1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0"/>
    <n v="3"/>
    <x v="1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0"/>
    <n v="0"/>
    <x v="1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n v="0"/>
    <x v="1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0"/>
    <n v="0"/>
    <x v="1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n v="0"/>
    <x v="1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0"/>
    <n v="3"/>
    <x v="1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n v="0"/>
    <x v="1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0"/>
    <n v="1"/>
    <x v="1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0"/>
    <n v="3"/>
    <x v="1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0"/>
    <n v="22"/>
    <x v="1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x v="0"/>
    <n v="26"/>
    <x v="1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0"/>
    <n v="4"/>
    <x v="1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0"/>
    <n v="0"/>
    <x v="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0"/>
    <n v="4"/>
    <x v="1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0"/>
    <n v="9"/>
    <x v="1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0"/>
    <n v="5"/>
    <x v="1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n v="14"/>
    <x v="1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0"/>
    <n v="1"/>
    <x v="1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0"/>
    <n v="10"/>
    <x v="1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0"/>
    <n v="3"/>
    <x v="1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n v="1"/>
    <x v="1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0"/>
    <n v="0"/>
    <x v="1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0"/>
    <n v="5"/>
    <x v="1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0"/>
    <n v="2"/>
    <x v="1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0"/>
    <n v="68"/>
    <x v="1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0"/>
    <n v="3"/>
    <x v="1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n v="34"/>
    <x v="1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n v="0"/>
    <x v="1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0"/>
    <n v="3"/>
    <x v="1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n v="0"/>
    <x v="1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0"/>
    <n v="70"/>
    <x v="1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n v="34"/>
    <x v="0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0"/>
    <n v="56"/>
    <x v="0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0"/>
    <n v="31"/>
    <x v="0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n v="84"/>
    <x v="0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0"/>
    <n v="130"/>
    <x v="0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0"/>
    <n v="12"/>
    <x v="0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n v="23"/>
    <x v="0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0"/>
    <n v="158"/>
    <x v="0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n v="30"/>
    <x v="0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0"/>
    <n v="18"/>
    <x v="0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n v="29"/>
    <x v="0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0"/>
    <n v="31"/>
    <x v="0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0"/>
    <n v="173"/>
    <x v="0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0"/>
    <n v="17"/>
    <x v="0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n v="48"/>
    <x v="0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0"/>
    <n v="59"/>
    <x v="0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n v="39"/>
    <x v="0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n v="59"/>
    <x v="0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0"/>
    <n v="60"/>
    <x v="0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0"/>
    <n v="20"/>
    <x v="0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x v="0"/>
    <n v="1"/>
    <x v="1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n v="1"/>
    <x v="1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0"/>
    <n v="1"/>
    <x v="1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0"/>
    <n v="2"/>
    <x v="1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0"/>
    <n v="2"/>
    <x v="1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n v="34"/>
    <x v="1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n v="2"/>
    <x v="1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0"/>
    <n v="0"/>
    <x v="1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n v="1"/>
    <x v="1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n v="8"/>
    <x v="1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0"/>
    <n v="4"/>
    <x v="1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n v="28"/>
    <x v="1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n v="0"/>
    <x v="1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0"/>
    <n v="6"/>
    <x v="1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0"/>
    <n v="22"/>
    <x v="1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0"/>
    <n v="0"/>
    <x v="1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n v="1"/>
    <x v="1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0"/>
    <n v="20"/>
    <x v="1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n v="0"/>
    <x v="1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n v="1"/>
    <x v="1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0"/>
    <n v="3"/>
    <x v="1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n v="2"/>
    <x v="1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0"/>
    <n v="0"/>
    <x v="1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n v="2"/>
    <x v="1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0"/>
    <n v="1"/>
    <x v="1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n v="0"/>
    <x v="1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0"/>
    <n v="1"/>
    <x v="1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0"/>
    <n v="0"/>
    <x v="1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x v="0"/>
    <n v="5"/>
    <x v="1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n v="1"/>
    <x v="1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0"/>
    <n v="1"/>
    <x v="1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n v="2"/>
    <x v="1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n v="0"/>
    <x v="1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0"/>
    <n v="9"/>
    <x v="1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0"/>
    <n v="4"/>
    <x v="1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n v="4"/>
    <x v="1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n v="1"/>
    <x v="1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0"/>
    <n v="1"/>
    <x v="1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n v="7"/>
    <x v="1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0"/>
    <n v="5"/>
    <x v="1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0"/>
    <n v="1"/>
    <x v="1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n v="0"/>
    <x v="1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n v="0"/>
    <x v="1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n v="1"/>
    <x v="1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n v="2"/>
    <x v="1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x v="0"/>
    <n v="0"/>
    <x v="1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n v="4"/>
    <x v="1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x v="0"/>
    <n v="7"/>
    <x v="1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0"/>
    <n v="2"/>
    <x v="1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n v="1"/>
    <x v="1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0"/>
    <n v="9"/>
    <x v="1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n v="2"/>
    <x v="1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0"/>
    <n v="1"/>
    <x v="1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n v="7"/>
    <x v="1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0"/>
    <n v="2"/>
    <x v="1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n v="8"/>
    <x v="1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0"/>
    <n v="2"/>
    <x v="1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0"/>
    <n v="2"/>
    <x v="1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0"/>
    <n v="7"/>
    <x v="1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n v="2"/>
    <x v="1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n v="1"/>
    <x v="1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0"/>
    <n v="6"/>
    <x v="1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n v="0"/>
    <x v="1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0"/>
    <n v="13"/>
    <x v="1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0"/>
    <n v="0"/>
    <x v="1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n v="8"/>
    <x v="1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n v="1"/>
    <x v="1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n v="0"/>
    <x v="1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n v="5"/>
    <x v="1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n v="1"/>
    <x v="1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n v="0"/>
    <x v="1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n v="0"/>
    <x v="1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0"/>
    <n v="0"/>
    <x v="1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n v="121"/>
    <x v="1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0"/>
    <n v="0"/>
    <x v="1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n v="0"/>
    <x v="1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0"/>
    <n v="0"/>
    <x v="1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n v="3"/>
    <x v="1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n v="0"/>
    <x v="1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0"/>
    <n v="1"/>
    <x v="1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0"/>
    <n v="1"/>
    <x v="1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0"/>
    <n v="3"/>
    <x v="1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0"/>
    <n v="9"/>
    <x v="1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n v="0"/>
    <x v="1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n v="0"/>
    <x v="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0"/>
    <n v="0"/>
    <x v="1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n v="39"/>
    <x v="1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0"/>
    <n v="1"/>
    <x v="1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0"/>
    <n v="0"/>
    <x v="1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0"/>
    <n v="3"/>
    <x v="1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n v="1"/>
    <x v="1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0"/>
    <n v="9"/>
    <x v="1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n v="0"/>
    <x v="1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0"/>
    <n v="25"/>
    <x v="1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n v="1"/>
    <x v="1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n v="1"/>
    <x v="1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n v="1"/>
    <x v="1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0"/>
    <n v="0"/>
    <x v="1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0"/>
    <n v="6"/>
    <x v="1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0"/>
    <n v="1"/>
    <x v="1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0"/>
    <n v="2"/>
    <x v="0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n v="315"/>
    <x v="0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n v="2174"/>
    <x v="0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n v="152"/>
    <x v="0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0"/>
    <n v="1021"/>
    <x v="0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0"/>
    <n v="237"/>
    <x v="0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0"/>
    <n v="27"/>
    <x v="0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0"/>
    <n v="17"/>
    <x v="0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0"/>
    <n v="27"/>
    <x v="0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0"/>
    <n v="82"/>
    <x v="0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0"/>
    <n v="48"/>
    <x v="0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0"/>
    <n v="105"/>
    <x v="0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0"/>
    <n v="28"/>
    <x v="0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n v="1107"/>
    <x v="0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n v="1013"/>
    <x v="0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n v="274"/>
    <x v="0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0"/>
    <n v="87"/>
    <x v="0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n v="99"/>
    <x v="0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n v="276"/>
    <x v="0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n v="21"/>
    <x v="0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0"/>
    <n v="18"/>
    <x v="1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0"/>
    <n v="9"/>
    <x v="1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0"/>
    <n v="4"/>
    <x v="1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n v="7"/>
    <x v="1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n v="29"/>
    <x v="1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0"/>
    <n v="12"/>
    <x v="1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0"/>
    <n v="4"/>
    <x v="1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0"/>
    <n v="28"/>
    <x v="1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n v="25"/>
    <x v="1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x v="0"/>
    <n v="28"/>
    <x v="1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0"/>
    <n v="310"/>
    <x v="1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0"/>
    <n v="15"/>
    <x v="1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0"/>
    <n v="215"/>
    <x v="1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0"/>
    <n v="3"/>
    <x v="1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0"/>
    <n v="2"/>
    <x v="1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0"/>
    <n v="26"/>
    <x v="1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x v="0"/>
    <n v="24"/>
    <x v="1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x v="0"/>
    <n v="96"/>
    <x v="1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0"/>
    <n v="17"/>
    <x v="1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0"/>
    <n v="94"/>
    <x v="1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0"/>
    <n v="129"/>
    <x v="1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0"/>
    <n v="1"/>
    <x v="1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0"/>
    <n v="4"/>
    <x v="1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0"/>
    <n v="3"/>
    <x v="1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0"/>
    <n v="135"/>
    <x v="1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0"/>
    <n v="10"/>
    <x v="1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x v="0"/>
    <n v="0"/>
    <x v="1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0"/>
    <n v="6"/>
    <x v="1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n v="36"/>
    <x v="1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0"/>
    <n v="336"/>
    <x v="1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0"/>
    <n v="34"/>
    <x v="1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n v="10"/>
    <x v="1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0"/>
    <n v="201"/>
    <x v="1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n v="296"/>
    <x v="1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0"/>
    <n v="7"/>
    <x v="1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0"/>
    <n v="7"/>
    <x v="1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0"/>
    <n v="1"/>
    <x v="1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0"/>
    <n v="114"/>
    <x v="1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0"/>
    <n v="29"/>
    <x v="1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0"/>
    <n v="890"/>
    <x v="1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0"/>
    <n v="31"/>
    <x v="1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0"/>
    <n v="21"/>
    <x v="1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0"/>
    <n v="37"/>
    <x v="1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0"/>
    <n v="7"/>
    <x v="1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0"/>
    <n v="4"/>
    <x v="1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0"/>
    <n v="5"/>
    <x v="1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0"/>
    <n v="0"/>
    <x v="1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0"/>
    <n v="456"/>
    <x v="1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0"/>
    <n v="369"/>
    <x v="1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0"/>
    <n v="2"/>
    <x v="1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0"/>
    <n v="0"/>
    <x v="1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0"/>
    <n v="338"/>
    <x v="1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0"/>
    <n v="4"/>
    <x v="1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0"/>
    <n v="1"/>
    <x v="1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0"/>
    <n v="28"/>
    <x v="1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n v="12"/>
    <x v="1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0"/>
    <n v="16"/>
    <x v="1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0"/>
    <n v="4"/>
    <x v="1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0"/>
    <n v="4"/>
    <x v="1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0"/>
    <n v="10"/>
    <x v="1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0"/>
    <n v="41"/>
    <x v="0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0"/>
    <n v="119"/>
    <x v="0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0"/>
    <n v="153"/>
    <x v="0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n v="100"/>
    <x v="0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x v="0"/>
    <n v="143"/>
    <x v="0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n v="140"/>
    <x v="0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0"/>
    <n v="35"/>
    <x v="0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0"/>
    <n v="149"/>
    <x v="0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0"/>
    <n v="130"/>
    <x v="0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0"/>
    <n v="120"/>
    <x v="0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0"/>
    <n v="265"/>
    <x v="0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0"/>
    <n v="71"/>
    <x v="0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0"/>
    <n v="13"/>
    <x v="0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0"/>
    <n v="169"/>
    <x v="0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n v="57"/>
    <x v="0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x v="0"/>
    <n v="229"/>
    <x v="0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0"/>
    <n v="108"/>
    <x v="0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0"/>
    <n v="108"/>
    <x v="0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0"/>
    <n v="41"/>
    <x v="0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0"/>
    <n v="139"/>
    <x v="0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n v="19"/>
    <x v="0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0"/>
    <n v="94"/>
    <x v="0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0"/>
    <n v="23"/>
    <x v="0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0"/>
    <n v="15"/>
    <x v="0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0"/>
    <n v="62"/>
    <x v="0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0"/>
    <n v="74"/>
    <x v="0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0"/>
    <n v="97"/>
    <x v="0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0"/>
    <n v="55"/>
    <x v="0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0"/>
    <n v="44"/>
    <x v="0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0"/>
    <n v="110"/>
    <x v="0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0"/>
    <n v="59"/>
    <x v="0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0"/>
    <n v="62"/>
    <x v="0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0"/>
    <n v="105"/>
    <x v="0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n v="26"/>
    <x v="0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0"/>
    <n v="49"/>
    <x v="0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0"/>
    <n v="68"/>
    <x v="0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0"/>
    <n v="22"/>
    <x v="0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0"/>
    <n v="18"/>
    <x v="0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0"/>
    <n v="19"/>
    <x v="0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0"/>
    <n v="99"/>
    <x v="0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0"/>
    <n v="0"/>
    <x v="1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0"/>
    <n v="6"/>
    <x v="1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0"/>
    <n v="0"/>
    <x v="1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0"/>
    <n v="1"/>
    <x v="1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n v="0"/>
    <x v="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0"/>
    <n v="44"/>
    <x v="1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n v="0"/>
    <x v="1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x v="0"/>
    <n v="3"/>
    <x v="1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0"/>
    <n v="0"/>
    <x v="1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0"/>
    <n v="52"/>
    <x v="1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0"/>
    <n v="0"/>
    <x v="1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n v="1"/>
    <x v="1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0"/>
    <n v="1"/>
    <x v="1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n v="2"/>
    <x v="1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0"/>
    <n v="9"/>
    <x v="1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0"/>
    <n v="5"/>
    <x v="1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n v="57"/>
    <x v="1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0"/>
    <n v="3"/>
    <x v="1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0"/>
    <n v="1"/>
    <x v="1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0"/>
    <n v="6"/>
    <x v="1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0"/>
    <n v="27"/>
    <x v="0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0"/>
    <n v="25"/>
    <x v="0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0"/>
    <n v="14"/>
    <x v="0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0"/>
    <n v="35"/>
    <x v="0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0"/>
    <n v="10"/>
    <x v="0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0"/>
    <n v="29"/>
    <x v="0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0"/>
    <n v="44"/>
    <x v="0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0"/>
    <n v="17"/>
    <x v="0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0"/>
    <n v="34"/>
    <x v="0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0"/>
    <n v="14"/>
    <x v="0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0"/>
    <n v="156"/>
    <x v="0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0"/>
    <n v="128"/>
    <x v="0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0"/>
    <n v="60"/>
    <x v="0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0"/>
    <n v="32"/>
    <x v="0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0"/>
    <n v="53"/>
    <x v="0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0"/>
    <n v="184"/>
    <x v="0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x v="0"/>
    <n v="90"/>
    <x v="0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0"/>
    <n v="71"/>
    <x v="0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0"/>
    <n v="87"/>
    <x v="0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0"/>
    <n v="28"/>
    <x v="0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0"/>
    <n v="56"/>
    <x v="0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0"/>
    <n v="51"/>
    <x v="0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0"/>
    <n v="75"/>
    <x v="0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0"/>
    <n v="38"/>
    <x v="0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0"/>
    <n v="18"/>
    <x v="0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0"/>
    <n v="54"/>
    <x v="0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0"/>
    <n v="71"/>
    <x v="0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0"/>
    <n v="57"/>
    <x v="0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0"/>
    <n v="43"/>
    <x v="0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0"/>
    <n v="52"/>
    <x v="0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0"/>
    <n v="27"/>
    <x v="0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0"/>
    <n v="12"/>
    <x v="0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0"/>
    <n v="33"/>
    <x v="0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0"/>
    <n v="96"/>
    <x v="0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0"/>
    <n v="28"/>
    <x v="0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0"/>
    <n v="43"/>
    <x v="0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0"/>
    <n v="205"/>
    <x v="0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0"/>
    <n v="23"/>
    <x v="0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0"/>
    <n v="19"/>
    <x v="0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0"/>
    <n v="14"/>
    <x v="0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0"/>
    <n v="38"/>
    <x v="0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n v="78"/>
    <x v="0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0"/>
    <n v="69"/>
    <x v="0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n v="33"/>
    <x v="0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0"/>
    <n v="54"/>
    <x v="0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0"/>
    <n v="99"/>
    <x v="0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0"/>
    <n v="49"/>
    <x v="0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0"/>
    <n v="11"/>
    <x v="0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0"/>
    <n v="38"/>
    <x v="0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0"/>
    <n v="16"/>
    <x v="0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0"/>
    <n v="32"/>
    <x v="0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0"/>
    <n v="20"/>
    <x v="0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0"/>
    <n v="154"/>
    <x v="0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0"/>
    <n v="41"/>
    <x v="0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0"/>
    <n v="75"/>
    <x v="0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0"/>
    <n v="40"/>
    <x v="0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0"/>
    <n v="46"/>
    <x v="0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0"/>
    <n v="62"/>
    <x v="0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0"/>
    <n v="61"/>
    <x v="0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0"/>
    <n v="96"/>
    <x v="0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0"/>
    <n v="190"/>
    <x v="0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1"/>
    <n v="94"/>
    <x v="0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1"/>
    <n v="39"/>
    <x v="0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0"/>
    <n v="127"/>
    <x v="0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1"/>
    <n v="159"/>
    <x v="0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0"/>
    <n v="177"/>
    <x v="0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0"/>
    <n v="47"/>
    <x v="0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n v="1"/>
    <x v="0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n v="16"/>
    <x v="0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x v="0"/>
    <n v="115"/>
    <x v="0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0"/>
    <n v="133"/>
    <x v="0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0"/>
    <n v="70"/>
    <x v="0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0"/>
    <n v="62"/>
    <x v="0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n v="10"/>
    <x v="0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0"/>
    <n v="499"/>
    <x v="0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0"/>
    <n v="47"/>
    <x v="0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0"/>
    <n v="28"/>
    <x v="0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n v="24"/>
    <x v="0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n v="76"/>
    <x v="0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n v="98"/>
    <x v="0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0"/>
    <n v="48"/>
    <x v="1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0"/>
    <n v="2"/>
    <x v="1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0"/>
    <n v="4"/>
    <x v="1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0"/>
    <n v="5"/>
    <x v="1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0"/>
    <n v="79"/>
    <x v="1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0"/>
    <n v="2"/>
    <x v="1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n v="11"/>
    <x v="1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0"/>
    <n v="11"/>
    <x v="1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0"/>
    <n v="1"/>
    <x v="1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0"/>
    <n v="3"/>
    <x v="1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0"/>
    <n v="5"/>
    <x v="1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0"/>
    <n v="12"/>
    <x v="1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0"/>
    <n v="2"/>
    <x v="1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0"/>
    <n v="5"/>
    <x v="1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0"/>
    <n v="21"/>
    <x v="1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n v="0"/>
    <x v="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0"/>
    <n v="45"/>
    <x v="1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0"/>
    <n v="29"/>
    <x v="1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0"/>
    <n v="2"/>
    <x v="1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0"/>
    <n v="30"/>
    <x v="1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0"/>
    <n v="8"/>
    <x v="1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0"/>
    <n v="1"/>
    <x v="1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0"/>
    <n v="14"/>
    <x v="1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0"/>
    <n v="24"/>
    <x v="1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0"/>
    <n v="2"/>
    <x v="1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0"/>
    <n v="21"/>
    <x v="1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0"/>
    <n v="7"/>
    <x v="1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0"/>
    <n v="0"/>
    <x v="1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0"/>
    <n v="4"/>
    <x v="1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0"/>
    <n v="32"/>
    <x v="1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0"/>
    <n v="4"/>
    <x v="1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0"/>
    <n v="9"/>
    <x v="1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0"/>
    <n v="17"/>
    <x v="1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n v="5"/>
    <x v="1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0"/>
    <n v="53"/>
    <x v="1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0"/>
    <n v="7"/>
    <x v="1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n v="72"/>
    <x v="1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0"/>
    <n v="0"/>
    <x v="1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0"/>
    <n v="2"/>
    <x v="1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0"/>
    <n v="8"/>
    <x v="1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0"/>
    <n v="2"/>
    <x v="1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0"/>
    <n v="0"/>
    <x v="1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0"/>
    <n v="3"/>
    <x v="1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0"/>
    <n v="4"/>
    <x v="1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n v="3"/>
    <x v="1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0"/>
    <n v="6"/>
    <x v="1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0"/>
    <n v="0"/>
    <x v="1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0"/>
    <n v="0"/>
    <x v="1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0"/>
    <n v="0"/>
    <x v="1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0"/>
    <n v="8"/>
    <x v="1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0"/>
    <n v="5"/>
    <x v="1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0"/>
    <n v="0"/>
    <x v="1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0"/>
    <n v="2"/>
    <x v="1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0"/>
    <n v="24"/>
    <x v="1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0"/>
    <n v="0"/>
    <x v="1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0"/>
    <n v="9"/>
    <x v="1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0"/>
    <n v="0"/>
    <x v="1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0"/>
    <n v="1"/>
    <x v="1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0"/>
    <n v="10"/>
    <x v="1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0"/>
    <n v="1"/>
    <x v="1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0"/>
    <n v="0"/>
    <x v="1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0"/>
    <n v="20"/>
    <x v="1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0"/>
    <n v="30"/>
    <x v="1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0"/>
    <n v="6"/>
    <x v="1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0"/>
    <n v="15"/>
    <x v="1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0"/>
    <n v="5"/>
    <x v="1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0"/>
    <n v="0"/>
    <x v="1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0"/>
    <n v="0"/>
    <x v="1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0"/>
    <n v="28"/>
    <x v="1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0"/>
    <n v="0"/>
    <x v="1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0"/>
    <n v="5"/>
    <x v="1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0"/>
    <n v="7"/>
    <x v="1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0"/>
    <n v="30"/>
    <x v="1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0"/>
    <n v="2"/>
    <x v="1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0"/>
    <n v="30"/>
    <x v="1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n v="2"/>
    <x v="1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0"/>
    <n v="0"/>
    <x v="1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0"/>
    <n v="2"/>
    <x v="1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x v="0"/>
    <n v="1"/>
    <x v="1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0"/>
    <n v="2"/>
    <x v="1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n v="14"/>
    <x v="1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0"/>
    <n v="31"/>
    <x v="1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0"/>
    <n v="16"/>
    <x v="1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0"/>
    <n v="12"/>
    <x v="1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0"/>
    <n v="96"/>
    <x v="1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0"/>
    <n v="16"/>
    <x v="1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0"/>
    <n v="5"/>
    <x v="1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0"/>
    <n v="0"/>
    <x v="1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x v="0"/>
    <n v="8"/>
    <x v="1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n v="7"/>
    <x v="1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n v="24"/>
    <x v="1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0"/>
    <n v="121"/>
    <x v="1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0"/>
    <n v="196"/>
    <x v="1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0"/>
    <n v="5"/>
    <x v="1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n v="73"/>
    <x v="1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0"/>
    <n v="93"/>
    <x v="1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x v="0"/>
    <n v="17"/>
    <x v="1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0"/>
    <n v="7"/>
    <x v="1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n v="17"/>
    <x v="1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0"/>
    <n v="171"/>
    <x v="1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0"/>
    <n v="188"/>
    <x v="1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x v="0"/>
    <n v="110"/>
    <x v="1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0"/>
    <n v="37"/>
    <x v="1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0"/>
    <n v="9"/>
    <x v="1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n v="29"/>
    <x v="1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0"/>
    <n v="6"/>
    <x v="1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0"/>
    <n v="30"/>
    <x v="1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0"/>
    <n v="81"/>
    <x v="1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0"/>
    <n v="4"/>
    <x v="1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0"/>
    <n v="11"/>
    <x v="1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0"/>
    <n v="14"/>
    <x v="1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n v="5"/>
    <x v="1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0"/>
    <n v="45"/>
    <x v="1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n v="8"/>
    <x v="1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0"/>
    <n v="3"/>
    <x v="1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0"/>
    <n v="24"/>
    <x v="1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n v="18"/>
    <x v="1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0"/>
    <n v="12"/>
    <x v="1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0"/>
    <n v="123"/>
    <x v="1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0"/>
    <n v="96"/>
    <x v="1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0"/>
    <n v="31"/>
    <x v="1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0"/>
    <n v="4"/>
    <x v="1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0"/>
    <n v="3"/>
    <x v="1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0"/>
    <n v="179"/>
    <x v="1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n v="3"/>
    <x v="1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n v="23"/>
    <x v="1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n v="23"/>
    <x v="1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0"/>
    <n v="41"/>
    <x v="1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x v="0"/>
    <n v="0"/>
    <x v="1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0"/>
    <n v="32"/>
    <x v="1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0"/>
    <n v="2"/>
    <x v="1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0"/>
    <n v="7"/>
    <x v="1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0"/>
    <n v="4"/>
    <x v="1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0"/>
    <n v="196"/>
    <x v="1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x v="0"/>
    <n v="11"/>
    <x v="1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0"/>
    <n v="9"/>
    <x v="1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0"/>
    <n v="5"/>
    <x v="1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0"/>
    <n v="8"/>
    <x v="1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n v="229"/>
    <x v="1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0"/>
    <n v="40"/>
    <x v="1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0"/>
    <n v="6"/>
    <x v="1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0"/>
    <n v="4"/>
    <x v="1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n v="22"/>
    <x v="1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0"/>
    <n v="15"/>
    <x v="1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0"/>
    <n v="95"/>
    <x v="1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n v="161"/>
    <x v="1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0"/>
    <n v="8"/>
    <x v="1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0"/>
    <n v="76"/>
    <x v="1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0"/>
    <n v="1"/>
    <x v="1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0"/>
    <n v="101"/>
    <x v="1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0"/>
    <n v="4"/>
    <x v="1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0"/>
    <n v="1"/>
    <x v="1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0"/>
    <n v="775"/>
    <x v="1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n v="90"/>
    <x v="1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0"/>
    <n v="16"/>
    <x v="1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n v="6"/>
    <x v="1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0"/>
    <n v="38"/>
    <x v="1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n v="355"/>
    <x v="1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0"/>
    <n v="7"/>
    <x v="1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n v="400"/>
    <x v="1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n v="30"/>
    <x v="0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1"/>
    <n v="478"/>
    <x v="0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1"/>
    <n v="74"/>
    <x v="0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n v="131"/>
    <x v="0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1"/>
    <n v="61"/>
    <x v="0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1"/>
    <n v="1071"/>
    <x v="0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1"/>
    <n v="122"/>
    <x v="0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1"/>
    <n v="111"/>
    <x v="0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n v="255"/>
    <x v="0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n v="141"/>
    <x v="0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0"/>
    <n v="159"/>
    <x v="0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n v="99"/>
    <x v="0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0"/>
    <n v="96"/>
    <x v="0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0"/>
    <n v="27"/>
    <x v="0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0"/>
    <n v="166"/>
    <x v="0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n v="76"/>
    <x v="0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0"/>
    <n v="211"/>
    <x v="0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n v="21"/>
    <x v="0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0"/>
    <n v="61"/>
    <x v="0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0"/>
    <n v="30"/>
    <x v="0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0"/>
    <n v="1"/>
    <x v="1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0"/>
    <n v="0"/>
    <x v="1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0"/>
    <n v="1"/>
    <x v="1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n v="292"/>
    <x v="1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n v="2"/>
    <x v="1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0"/>
    <n v="8"/>
    <x v="1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n v="0"/>
    <x v="1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0"/>
    <n v="1"/>
    <x v="1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0"/>
    <n v="4"/>
    <x v="1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0"/>
    <n v="0"/>
    <x v="1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n v="0"/>
    <x v="1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0"/>
    <n v="0"/>
    <x v="1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0"/>
    <n v="0"/>
    <x v="1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0"/>
    <n v="1"/>
    <x v="1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0"/>
    <n v="0"/>
    <x v="1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0"/>
    <n v="0"/>
    <x v="1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n v="0"/>
    <x v="1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0"/>
    <n v="0"/>
    <x v="1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n v="0"/>
    <x v="1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n v="0"/>
    <x v="1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n v="1"/>
    <x v="1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0"/>
    <n v="0"/>
    <x v="1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0"/>
    <n v="4"/>
    <x v="1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0"/>
    <n v="0"/>
    <x v="1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0"/>
    <n v="123"/>
    <x v="1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0"/>
    <n v="5"/>
    <x v="1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0"/>
    <n v="148"/>
    <x v="1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0"/>
    <n v="10"/>
    <x v="1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0"/>
    <n v="4"/>
    <x v="1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0"/>
    <n v="21"/>
    <x v="1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0"/>
    <n v="2"/>
    <x v="1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n v="0"/>
    <x v="1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0"/>
    <n v="4"/>
    <x v="1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0"/>
    <n v="1"/>
    <x v="1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0"/>
    <n v="30"/>
    <x v="1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0"/>
    <n v="3"/>
    <x v="1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0"/>
    <n v="975"/>
    <x v="1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n v="167"/>
    <x v="1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0"/>
    <n v="5"/>
    <x v="1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0"/>
    <n v="18"/>
    <x v="1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0"/>
    <n v="98"/>
    <x v="1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0"/>
    <n v="4"/>
    <x v="1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0"/>
    <n v="3"/>
    <x v="1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0"/>
    <n v="1"/>
    <x v="1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0"/>
    <n v="0"/>
    <x v="1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0"/>
    <n v="9"/>
    <x v="1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0"/>
    <n v="2"/>
    <x v="1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0"/>
    <n v="0"/>
    <x v="1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0"/>
    <n v="147"/>
    <x v="1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n v="49"/>
    <x v="1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n v="1"/>
    <x v="1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0"/>
    <n v="2"/>
    <x v="1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0"/>
    <n v="7"/>
    <x v="1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0"/>
    <n v="4"/>
    <x v="1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0"/>
    <n v="27"/>
    <x v="1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0"/>
    <n v="94"/>
    <x v="1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0"/>
    <n v="29"/>
    <x v="1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0"/>
    <n v="7"/>
    <x v="1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0"/>
    <n v="22"/>
    <x v="1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n v="1"/>
    <x v="1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0"/>
    <n v="10"/>
    <x v="1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0"/>
    <n v="6"/>
    <x v="1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0"/>
    <n v="24"/>
    <x v="1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0"/>
    <n v="15"/>
    <x v="1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0"/>
    <n v="37"/>
    <x v="1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0"/>
    <n v="20"/>
    <x v="1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0"/>
    <n v="7"/>
    <x v="1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0"/>
    <n v="0"/>
    <x v="1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0"/>
    <n v="21"/>
    <x v="1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0"/>
    <n v="3"/>
    <x v="1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0"/>
    <n v="11"/>
    <x v="1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n v="1"/>
    <x v="1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0"/>
    <n v="312"/>
    <x v="1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0"/>
    <n v="1"/>
    <x v="1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0"/>
    <n v="3"/>
    <x v="1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0"/>
    <n v="4"/>
    <x v="1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0"/>
    <n v="10"/>
    <x v="1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n v="8"/>
    <x v="1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0"/>
    <n v="3"/>
    <x v="1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0"/>
    <n v="1"/>
    <x v="1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0"/>
    <n v="0"/>
    <x v="1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0"/>
    <n v="5"/>
    <x v="1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0"/>
    <n v="0"/>
    <x v="1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0"/>
    <n v="3"/>
    <x v="1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n v="7"/>
    <x v="1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n v="0"/>
    <x v="1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0"/>
    <n v="2"/>
    <x v="1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0"/>
    <n v="23"/>
    <x v="1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0"/>
    <n v="1"/>
    <x v="1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0"/>
    <n v="2"/>
    <x v="1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0"/>
    <n v="3"/>
    <x v="1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n v="0"/>
    <x v="1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0"/>
    <n v="13"/>
    <x v="1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0"/>
    <n v="1"/>
    <x v="1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0"/>
    <n v="1"/>
    <x v="1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x v="0"/>
    <n v="1"/>
    <x v="1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n v="6"/>
    <x v="1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0"/>
    <n v="39"/>
    <x v="1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0"/>
    <n v="4"/>
    <x v="1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0"/>
    <n v="1"/>
    <x v="1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n v="0"/>
    <x v="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n v="0"/>
    <x v="1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x v="0"/>
    <n v="0"/>
    <x v="1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n v="8"/>
    <x v="1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n v="0"/>
    <x v="1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0"/>
    <n v="1"/>
    <x v="1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0"/>
    <n v="12"/>
    <x v="1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0"/>
    <n v="0"/>
    <x v="1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0"/>
    <n v="3"/>
    <x v="1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0"/>
    <n v="2"/>
    <x v="1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n v="6"/>
    <x v="1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n v="0"/>
    <x v="1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n v="15"/>
    <x v="1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n v="1"/>
    <x v="1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n v="3"/>
    <x v="1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0"/>
    <n v="8"/>
    <x v="1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n v="0"/>
    <x v="1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0"/>
    <n v="3"/>
    <x v="1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0"/>
    <n v="3"/>
    <x v="1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n v="0"/>
    <x v="1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n v="19"/>
    <x v="1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n v="0"/>
    <x v="1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0"/>
    <n v="2"/>
    <x v="1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0"/>
    <n v="0"/>
    <x v="1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x v="0"/>
    <n v="0"/>
    <x v="1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0"/>
    <n v="25"/>
    <x v="1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n v="8"/>
    <x v="1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0"/>
    <n v="16"/>
    <x v="1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0"/>
    <n v="3"/>
    <x v="1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n v="3"/>
    <x v="1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n v="2"/>
    <x v="1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0"/>
    <n v="1"/>
    <x v="1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0"/>
    <n v="0"/>
    <x v="1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n v="1"/>
    <x v="1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0"/>
    <n v="19"/>
    <x v="1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n v="9"/>
    <x v="1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0"/>
    <n v="1"/>
    <x v="1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0"/>
    <n v="0"/>
    <x v="1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0"/>
    <n v="1"/>
    <x v="1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n v="5"/>
    <x v="1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0"/>
    <n v="85"/>
    <x v="1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n v="3"/>
    <x v="1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0"/>
    <n v="4"/>
    <x v="1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0"/>
    <n v="3"/>
    <x v="1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0"/>
    <n v="375"/>
    <x v="0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n v="111"/>
    <x v="0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n v="123"/>
    <x v="0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n v="70"/>
    <x v="0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0"/>
    <n v="85"/>
    <x v="0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0"/>
    <n v="86"/>
    <x v="0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0"/>
    <n v="13"/>
    <x v="0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0"/>
    <n v="33"/>
    <x v="0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0"/>
    <n v="15"/>
    <x v="0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0"/>
    <n v="273"/>
    <x v="0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n v="714"/>
    <x v="0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x v="0"/>
    <n v="170"/>
    <x v="0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n v="512"/>
    <x v="0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0"/>
    <n v="314"/>
    <x v="0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n v="167"/>
    <x v="0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n v="9"/>
    <x v="0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n v="103"/>
    <x v="0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0"/>
    <n v="111"/>
    <x v="0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n v="271"/>
    <x v="0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n v="101"/>
    <x v="0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n v="57"/>
    <x v="0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n v="62"/>
    <x v="0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0"/>
    <n v="32"/>
    <x v="0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0"/>
    <n v="141"/>
    <x v="0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0"/>
    <n v="75"/>
    <x v="0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0"/>
    <n v="46"/>
    <x v="0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n v="103"/>
    <x v="0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0"/>
    <n v="6"/>
    <x v="0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n v="83"/>
    <x v="0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0"/>
    <n v="108"/>
    <x v="0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n v="25"/>
    <x v="0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0"/>
    <n v="549"/>
    <x v="0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n v="222"/>
    <x v="0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0"/>
    <n v="183"/>
    <x v="0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n v="89"/>
    <x v="0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0"/>
    <n v="253"/>
    <x v="0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n v="140"/>
    <x v="0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0"/>
    <n v="103"/>
    <x v="0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0"/>
    <n v="138"/>
    <x v="0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0"/>
    <n v="191"/>
    <x v="0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0"/>
    <n v="18"/>
    <x v="1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0"/>
    <n v="3"/>
    <x v="1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0"/>
    <n v="40"/>
    <x v="1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0"/>
    <n v="0"/>
    <x v="1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0"/>
    <n v="24"/>
    <x v="1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0"/>
    <n v="1"/>
    <x v="1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0"/>
    <n v="0"/>
    <x v="1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n v="0"/>
    <x v="1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0"/>
    <n v="1"/>
    <x v="1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0"/>
    <n v="6"/>
    <x v="1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n v="0"/>
    <x v="1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0"/>
    <n v="6"/>
    <x v="1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0"/>
    <n v="0"/>
    <x v="1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0"/>
    <n v="0"/>
    <x v="1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0"/>
    <n v="3"/>
    <x v="1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0"/>
    <n v="0"/>
    <x v="1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0"/>
    <n v="8"/>
    <x v="1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0"/>
    <n v="34"/>
    <x v="1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0"/>
    <n v="1"/>
    <x v="1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0"/>
    <n v="38"/>
    <x v="1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1"/>
    <n v="45"/>
    <x v="0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1"/>
    <n v="17"/>
    <x v="0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1"/>
    <n v="31"/>
    <x v="0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1"/>
    <n v="50"/>
    <x v="0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1"/>
    <n v="59"/>
    <x v="0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1"/>
    <n v="81"/>
    <x v="0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1"/>
    <n v="508"/>
    <x v="0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1"/>
    <n v="74"/>
    <x v="0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1"/>
    <n v="141"/>
    <x v="0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1"/>
    <n v="711"/>
    <x v="0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1"/>
    <n v="141"/>
    <x v="0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1"/>
    <n v="109"/>
    <x v="0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1"/>
    <n v="361"/>
    <x v="0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1"/>
    <n v="176"/>
    <x v="0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1"/>
    <n v="670"/>
    <x v="0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1"/>
    <n v="96"/>
    <x v="0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1"/>
    <n v="74"/>
    <x v="0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1"/>
    <n v="52"/>
    <x v="0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x v="1"/>
    <n v="105"/>
    <x v="0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1"/>
    <n v="41"/>
    <x v="0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1"/>
    <n v="34"/>
    <x v="0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1"/>
    <n v="66"/>
    <x v="0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1"/>
    <n v="50"/>
    <x v="0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1"/>
    <n v="159"/>
    <x v="0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1"/>
    <n v="182"/>
    <x v="0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1"/>
    <n v="206"/>
    <x v="0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1"/>
    <n v="169"/>
    <x v="0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1"/>
    <n v="31"/>
    <x v="0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1"/>
    <n v="28"/>
    <x v="0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1"/>
    <n v="54"/>
    <x v="0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1"/>
    <n v="467"/>
    <x v="0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1"/>
    <n v="389"/>
    <x v="0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1"/>
    <n v="68"/>
    <x v="0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1"/>
    <n v="413"/>
    <x v="0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1"/>
    <n v="190"/>
    <x v="0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1"/>
    <n v="189"/>
    <x v="0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1"/>
    <n v="130"/>
    <x v="0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1"/>
    <n v="74"/>
    <x v="0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1"/>
    <n v="274"/>
    <x v="0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1"/>
    <n v="22"/>
    <x v="0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0"/>
    <n v="31"/>
    <x v="0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n v="63"/>
    <x v="0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n v="20"/>
    <x v="0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n v="25"/>
    <x v="0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0"/>
    <n v="61"/>
    <x v="0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0"/>
    <n v="52"/>
    <x v="0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n v="86"/>
    <x v="0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n v="42"/>
    <x v="0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n v="52"/>
    <x v="0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n v="120"/>
    <x v="0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n v="22"/>
    <x v="0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n v="64"/>
    <x v="0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0"/>
    <n v="23"/>
    <x v="0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0"/>
    <n v="238"/>
    <x v="0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0"/>
    <n v="33"/>
    <x v="0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n v="32"/>
    <x v="0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0"/>
    <n v="24"/>
    <x v="0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n v="29"/>
    <x v="0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0"/>
    <n v="50"/>
    <x v="0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0"/>
    <n v="108"/>
    <x v="0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0"/>
    <n v="104"/>
    <x v="1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0"/>
    <n v="86"/>
    <x v="1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0"/>
    <n v="356"/>
    <x v="1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0"/>
    <n v="45"/>
    <x v="1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0"/>
    <n v="38"/>
    <x v="1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n v="35"/>
    <x v="1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0"/>
    <n v="24"/>
    <x v="1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0"/>
    <n v="100"/>
    <x v="1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n v="1"/>
    <x v="1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0"/>
    <n v="122"/>
    <x v="1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0"/>
    <n v="11"/>
    <x v="1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n v="248"/>
    <x v="1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0"/>
    <n v="1"/>
    <x v="1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0"/>
    <n v="19"/>
    <x v="1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x v="0"/>
    <n v="135"/>
    <x v="1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0"/>
    <n v="9"/>
    <x v="1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0"/>
    <n v="3"/>
    <x v="1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0"/>
    <n v="7"/>
    <x v="1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n v="4"/>
    <x v="1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0"/>
    <n v="44"/>
    <x v="1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0"/>
    <n v="90"/>
    <x v="1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0"/>
    <n v="8"/>
    <x v="1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0"/>
    <n v="11"/>
    <x v="1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n v="41"/>
    <x v="1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0"/>
    <n v="15"/>
    <x v="1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0"/>
    <n v="9"/>
    <x v="1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0"/>
    <n v="50"/>
    <x v="1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0"/>
    <n v="34"/>
    <x v="1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0"/>
    <n v="0"/>
    <x v="1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0"/>
    <n v="0"/>
    <x v="1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0"/>
    <n v="276"/>
    <x v="1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n v="16"/>
    <x v="1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0"/>
    <n v="224"/>
    <x v="1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0"/>
    <n v="140"/>
    <x v="1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n v="15"/>
    <x v="1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0"/>
    <n v="37"/>
    <x v="1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0"/>
    <n v="0"/>
    <x v="1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0"/>
    <n v="46"/>
    <x v="1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n v="1"/>
    <x v="1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0"/>
    <n v="323"/>
    <x v="1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0"/>
    <n v="139"/>
    <x v="0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0"/>
    <n v="7"/>
    <x v="0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0"/>
    <n v="149"/>
    <x v="0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n v="31"/>
    <x v="0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0"/>
    <n v="26"/>
    <x v="0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n v="172"/>
    <x v="0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n v="78"/>
    <x v="0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0"/>
    <n v="120"/>
    <x v="0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n v="227"/>
    <x v="0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0"/>
    <n v="42"/>
    <x v="0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0"/>
    <n v="64"/>
    <x v="0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0"/>
    <n v="121"/>
    <x v="0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0"/>
    <n v="87"/>
    <x v="0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0"/>
    <n v="65"/>
    <x v="0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0"/>
    <n v="49"/>
    <x v="0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0"/>
    <n v="19"/>
    <x v="0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0"/>
    <n v="81"/>
    <x v="0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0"/>
    <n v="264"/>
    <x v="0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0"/>
    <n v="25"/>
    <x v="0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0"/>
    <n v="5"/>
    <x v="0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0"/>
    <n v="144"/>
    <x v="0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n v="92"/>
    <x v="0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0"/>
    <n v="147"/>
    <x v="0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n v="90"/>
    <x v="0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n v="87"/>
    <x v="0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0"/>
    <n v="406"/>
    <x v="0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0"/>
    <n v="20"/>
    <x v="0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n v="70"/>
    <x v="0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0"/>
    <n v="16"/>
    <x v="0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0"/>
    <n v="52"/>
    <x v="0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0"/>
    <n v="66"/>
    <x v="0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0"/>
    <n v="109"/>
    <x v="0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0"/>
    <n v="168"/>
    <x v="0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0"/>
    <n v="31"/>
    <x v="0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0"/>
    <n v="133"/>
    <x v="0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n v="151"/>
    <x v="0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n v="5"/>
    <x v="0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0"/>
    <n v="73"/>
    <x v="0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0"/>
    <n v="148"/>
    <x v="0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0"/>
    <n v="93"/>
    <x v="0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n v="63"/>
    <x v="0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0"/>
    <n v="134"/>
    <x v="0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n v="14"/>
    <x v="0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n v="78"/>
    <x v="0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0"/>
    <n v="112"/>
    <x v="0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0"/>
    <n v="34"/>
    <x v="0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n v="19"/>
    <x v="0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n v="13"/>
    <x v="0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0"/>
    <n v="104"/>
    <x v="0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0"/>
    <n v="52"/>
    <x v="0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0"/>
    <n v="17"/>
    <x v="0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0"/>
    <n v="82"/>
    <x v="0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n v="73"/>
    <x v="0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0"/>
    <n v="158"/>
    <x v="0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0"/>
    <n v="65"/>
    <x v="0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0"/>
    <n v="184"/>
    <x v="0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0"/>
    <n v="34"/>
    <x v="0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0"/>
    <n v="240"/>
    <x v="0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n v="113"/>
    <x v="0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0"/>
    <n v="66"/>
    <x v="0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1"/>
    <n v="5"/>
    <x v="1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1"/>
    <n v="17"/>
    <x v="1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n v="3"/>
    <x v="1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0"/>
    <n v="2"/>
    <x v="1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n v="6"/>
    <x v="1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0"/>
    <n v="0"/>
    <x v="1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0"/>
    <n v="1"/>
    <x v="1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n v="3"/>
    <x v="1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0"/>
    <n v="13"/>
    <x v="1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n v="1"/>
    <x v="1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0"/>
    <n v="1"/>
    <x v="1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n v="9"/>
    <x v="1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n v="0"/>
    <x v="1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n v="2"/>
    <x v="1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x v="0"/>
    <n v="1"/>
    <x v="1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0"/>
    <n v="10"/>
    <x v="1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0"/>
    <n v="3"/>
    <x v="1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n v="2"/>
    <x v="1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0"/>
    <n v="2"/>
    <x v="1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n v="1"/>
    <x v="1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0"/>
    <n v="14"/>
    <x v="1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n v="0"/>
    <x v="1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n v="0"/>
    <x v="1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x v="0"/>
    <n v="4"/>
    <x v="1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0"/>
    <n v="3"/>
    <x v="1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n v="0"/>
    <x v="1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0"/>
    <n v="5"/>
    <x v="1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n v="47"/>
    <x v="1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n v="0"/>
    <x v="1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0"/>
    <n v="10"/>
    <x v="1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n v="11"/>
    <x v="1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n v="2"/>
    <x v="1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0"/>
    <n v="2"/>
    <x v="1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0"/>
    <n v="22"/>
    <x v="1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0"/>
    <n v="8"/>
    <x v="1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n v="6"/>
    <x v="1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0"/>
    <n v="1"/>
    <x v="1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n v="3"/>
    <x v="1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0"/>
    <n v="0"/>
    <x v="1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0"/>
    <n v="0"/>
    <x v="1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n v="0"/>
    <x v="1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n v="0"/>
    <x v="1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0"/>
    <n v="0"/>
    <x v="1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0"/>
    <n v="3"/>
    <x v="1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n v="0"/>
    <x v="1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n v="0"/>
    <x v="1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0"/>
    <n v="1"/>
    <x v="1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0"/>
    <n v="2"/>
    <x v="1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0"/>
    <n v="0"/>
    <x v="1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0"/>
    <n v="0"/>
    <x v="1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0"/>
    <n v="1"/>
    <x v="1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0"/>
    <n v="7"/>
    <x v="1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0"/>
    <n v="3"/>
    <x v="1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n v="0"/>
    <x v="1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0"/>
    <n v="0"/>
    <x v="1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n v="0"/>
    <x v="1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0"/>
    <n v="0"/>
    <x v="1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1"/>
    <n v="340"/>
    <x v="0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1"/>
    <n v="150"/>
    <x v="0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1"/>
    <n v="25"/>
    <x v="0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1"/>
    <n v="234"/>
    <x v="0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1"/>
    <n v="2602"/>
    <x v="0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1"/>
    <n v="248"/>
    <x v="0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1"/>
    <n v="600"/>
    <x v="0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1"/>
    <n v="293"/>
    <x v="0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1"/>
    <n v="321"/>
    <x v="0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1"/>
    <n v="81"/>
    <x v="0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1"/>
    <n v="343"/>
    <x v="0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1"/>
    <n v="336"/>
    <x v="0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1"/>
    <n v="47"/>
    <x v="0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1"/>
    <n v="76"/>
    <x v="0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1"/>
    <n v="441"/>
    <x v="0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1"/>
    <n v="916"/>
    <x v="0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1"/>
    <n v="369"/>
    <x v="0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1"/>
    <n v="20242"/>
    <x v="0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1"/>
    <n v="71"/>
    <x v="0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1"/>
    <n v="635"/>
    <x v="0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0"/>
    <n v="6"/>
    <x v="1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x v="0"/>
    <n v="1"/>
    <x v="1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0"/>
    <n v="2"/>
    <x v="1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0"/>
    <n v="0"/>
    <x v="1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n v="3"/>
    <x v="1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n v="3"/>
    <x v="1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0"/>
    <n v="0"/>
    <x v="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0"/>
    <n v="6"/>
    <x v="1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0"/>
    <n v="0"/>
    <x v="1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0"/>
    <n v="19"/>
    <x v="1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0"/>
    <n v="1"/>
    <x v="1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0"/>
    <n v="2"/>
    <x v="1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x v="0"/>
    <n v="0"/>
    <x v="1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n v="11"/>
    <x v="1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0"/>
    <n v="0"/>
    <x v="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0"/>
    <n v="0"/>
    <x v="1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0"/>
    <n v="1"/>
    <x v="1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0"/>
    <n v="3"/>
    <x v="1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0"/>
    <n v="1"/>
    <x v="1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0"/>
    <n v="15"/>
    <x v="1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1"/>
    <n v="885"/>
    <x v="0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1"/>
    <n v="329"/>
    <x v="0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1"/>
    <n v="71"/>
    <x v="0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1"/>
    <n v="269"/>
    <x v="0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1"/>
    <n v="345"/>
    <x v="0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1"/>
    <n v="43"/>
    <x v="0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1"/>
    <n v="33"/>
    <x v="0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1"/>
    <n v="211"/>
    <x v="0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n v="196"/>
    <x v="0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1"/>
    <n v="405"/>
    <x v="0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1"/>
    <n v="206"/>
    <x v="0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n v="335"/>
    <x v="0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1"/>
    <n v="215"/>
    <x v="0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1"/>
    <n v="176"/>
    <x v="0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1"/>
    <n v="555"/>
    <x v="0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1"/>
    <n v="116"/>
    <x v="0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1"/>
    <n v="615"/>
    <x v="0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1"/>
    <n v="236"/>
    <x v="0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1"/>
    <n v="145"/>
    <x v="0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1"/>
    <n v="167"/>
    <x v="0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1"/>
    <n v="235"/>
    <x v="0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1"/>
    <n v="452"/>
    <x v="0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1"/>
    <n v="241"/>
    <x v="0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n v="28"/>
    <x v="0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1"/>
    <n v="140"/>
    <x v="0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1"/>
    <n v="280"/>
    <x v="0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n v="70"/>
    <x v="0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n v="160"/>
    <x v="0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1"/>
    <n v="141"/>
    <x v="0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1"/>
    <n v="874"/>
    <x v="0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1"/>
    <n v="73"/>
    <x v="0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1"/>
    <n v="294"/>
    <x v="0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1"/>
    <n v="740"/>
    <x v="0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1"/>
    <n v="369"/>
    <x v="0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1"/>
    <n v="110"/>
    <x v="0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1"/>
    <n v="455"/>
    <x v="0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1"/>
    <n v="224"/>
    <x v="0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1"/>
    <n v="46"/>
    <x v="0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0"/>
    <n v="284"/>
    <x v="0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1"/>
    <n v="98"/>
    <x v="0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0"/>
    <n v="2"/>
    <x v="1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n v="1"/>
    <x v="1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0"/>
    <n v="1"/>
    <x v="1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n v="0"/>
    <x v="1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x v="0"/>
    <n v="1"/>
    <x v="1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0"/>
    <n v="11"/>
    <x v="1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0"/>
    <n v="0"/>
    <x v="1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n v="1"/>
    <x v="1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n v="6"/>
    <x v="1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0"/>
    <n v="7"/>
    <x v="1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n v="0"/>
    <x v="1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0"/>
    <n v="16"/>
    <x v="1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n v="0"/>
    <x v="1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n v="0"/>
    <x v="1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n v="0"/>
    <x v="1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0"/>
    <n v="12"/>
    <x v="1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0"/>
    <n v="1"/>
    <x v="1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n v="3"/>
    <x v="1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n v="1"/>
    <x v="1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0"/>
    <n v="4"/>
    <x v="1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0"/>
    <n v="1"/>
    <x v="1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0"/>
    <n v="0"/>
    <x v="1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0"/>
    <n v="2"/>
    <x v="1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n v="1"/>
    <x v="1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0"/>
    <n v="1"/>
    <x v="1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0"/>
    <n v="59"/>
    <x v="1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0"/>
    <n v="13"/>
    <x v="1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0"/>
    <n v="22"/>
    <x v="1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0"/>
    <n v="0"/>
    <x v="1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x v="0"/>
    <n v="52"/>
    <x v="1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n v="4"/>
    <x v="1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0"/>
    <n v="3"/>
    <x v="1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0"/>
    <n v="3"/>
    <x v="1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n v="6"/>
    <x v="1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0"/>
    <n v="35"/>
    <x v="1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n v="10"/>
    <x v="1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0"/>
    <n v="2"/>
    <x v="1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0"/>
    <n v="4"/>
    <x v="1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0"/>
    <n v="2"/>
    <x v="1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0"/>
    <n v="0"/>
    <x v="1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n v="1"/>
    <x v="1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n v="3"/>
    <x v="1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0"/>
    <n v="1"/>
    <x v="1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0"/>
    <n v="0"/>
    <x v="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0"/>
    <n v="12"/>
    <x v="1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n v="0"/>
    <x v="1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0"/>
    <n v="1"/>
    <x v="1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n v="0"/>
    <x v="1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n v="0"/>
    <x v="1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n v="2"/>
    <x v="1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0"/>
    <n v="92"/>
    <x v="1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n v="0"/>
    <x v="1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n v="3"/>
    <x v="1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0"/>
    <n v="10"/>
    <x v="1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0"/>
    <n v="7"/>
    <x v="1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0"/>
    <n v="3"/>
    <x v="1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0"/>
    <n v="0"/>
    <x v="1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n v="1"/>
    <x v="1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0"/>
    <n v="0"/>
    <x v="1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0"/>
    <n v="9"/>
    <x v="1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0"/>
    <n v="56"/>
    <x v="0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0"/>
    <n v="32"/>
    <x v="0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0"/>
    <n v="30"/>
    <x v="0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0"/>
    <n v="70"/>
    <x v="0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0"/>
    <n v="44"/>
    <x v="0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0"/>
    <n v="92"/>
    <x v="0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0"/>
    <n v="205"/>
    <x v="0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0"/>
    <n v="23"/>
    <x v="0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0"/>
    <n v="4"/>
    <x v="0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0"/>
    <n v="112"/>
    <x v="0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0"/>
    <n v="27"/>
    <x v="0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0"/>
    <n v="11"/>
    <x v="0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0"/>
    <n v="26"/>
    <x v="0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0"/>
    <n v="77"/>
    <x v="0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0"/>
    <n v="136"/>
    <x v="0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0"/>
    <n v="157"/>
    <x v="0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0"/>
    <n v="158"/>
    <x v="0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0"/>
    <n v="27"/>
    <x v="0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0"/>
    <n v="23"/>
    <x v="0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0"/>
    <n v="17"/>
    <x v="0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0"/>
    <n v="37"/>
    <x v="0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0"/>
    <n v="65"/>
    <x v="0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0"/>
    <n v="18"/>
    <x v="0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0"/>
    <n v="25"/>
    <x v="0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0"/>
    <n v="104"/>
    <x v="0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0"/>
    <n v="108"/>
    <x v="0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0"/>
    <n v="38"/>
    <x v="0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0"/>
    <n v="88"/>
    <x v="0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0"/>
    <n v="82"/>
    <x v="0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0"/>
    <n v="126"/>
    <x v="0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0"/>
    <n v="133"/>
    <x v="0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0"/>
    <n v="47"/>
    <x v="0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0"/>
    <n v="58"/>
    <x v="0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0"/>
    <n v="32"/>
    <x v="0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0"/>
    <n v="37"/>
    <x v="0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0"/>
    <n v="87"/>
    <x v="0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0"/>
    <n v="15"/>
    <x v="0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0"/>
    <n v="27"/>
    <x v="0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0"/>
    <n v="19"/>
    <x v="0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0"/>
    <n v="17"/>
    <x v="0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0"/>
    <n v="26"/>
    <x v="0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0"/>
    <n v="28"/>
    <x v="0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0"/>
    <n v="37"/>
    <x v="0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0"/>
    <n v="128"/>
    <x v="0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0"/>
    <n v="10"/>
    <x v="0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0"/>
    <n v="83"/>
    <x v="0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0"/>
    <n v="46"/>
    <x v="0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0"/>
    <n v="90"/>
    <x v="0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0"/>
    <n v="81"/>
    <x v="0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0"/>
    <n v="32"/>
    <x v="0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0"/>
    <n v="20"/>
    <x v="0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0"/>
    <n v="70"/>
    <x v="0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0"/>
    <n v="168"/>
    <x v="0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0"/>
    <n v="34"/>
    <x v="0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0"/>
    <n v="48"/>
    <x v="0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x v="0"/>
    <n v="48"/>
    <x v="0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0"/>
    <n v="221"/>
    <x v="0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0"/>
    <n v="107"/>
    <x v="0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0"/>
    <n v="45"/>
    <x v="0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0"/>
    <n v="36"/>
    <x v="0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n v="101"/>
    <x v="0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0"/>
    <n v="62"/>
    <x v="0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n v="32"/>
    <x v="0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0"/>
    <n v="89"/>
    <x v="0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0"/>
    <n v="93"/>
    <x v="0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0"/>
    <n v="98"/>
    <x v="0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0"/>
    <n v="82"/>
    <x v="0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0"/>
    <n v="116"/>
    <x v="0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x v="0"/>
    <n v="52"/>
    <x v="0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0"/>
    <n v="23"/>
    <x v="0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0"/>
    <n v="77"/>
    <x v="0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0"/>
    <n v="49"/>
    <x v="0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n v="59"/>
    <x v="0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0"/>
    <n v="113"/>
    <x v="0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0"/>
    <n v="34"/>
    <x v="0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0"/>
    <n v="42"/>
    <x v="0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0"/>
    <n v="42"/>
    <x v="0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0"/>
    <n v="49"/>
    <x v="0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x v="0"/>
    <n v="56"/>
    <x v="0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0"/>
    <n v="25"/>
    <x v="0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0"/>
    <n v="884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0"/>
    <n v="0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0"/>
    <n v="10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0"/>
    <n v="10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0"/>
    <n v="15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0"/>
    <n v="1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0"/>
    <n v="39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0"/>
    <n v="7"/>
    <x v="1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0"/>
    <n v="14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0"/>
    <n v="11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0"/>
    <n v="38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0"/>
    <n v="15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0"/>
    <n v="8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0"/>
    <n v="1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0"/>
    <n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0"/>
    <n v="0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0"/>
    <n v="22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x v="0"/>
    <n v="0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0"/>
    <n v="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0"/>
    <n v="79"/>
    <x v="1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0"/>
    <n v="2"/>
    <x v="1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n v="1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n v="2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n v="11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n v="0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n v="0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0"/>
    <n v="9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0"/>
    <n v="0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0"/>
    <n v="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n v="1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0"/>
    <n v="2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n v="0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0"/>
    <n v="1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n v="1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n v="2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0"/>
    <n v="3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0"/>
    <n v="41"/>
    <x v="1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0"/>
    <n v="2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0"/>
    <n v="3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0"/>
    <n v="8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n v="0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0"/>
    <n v="1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n v="3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0"/>
    <n v="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0"/>
    <n v="9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0"/>
    <n v="16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n v="1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n v="7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0"/>
    <n v="0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n v="0"/>
    <x v="1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n v="0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n v="0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0"/>
    <n v="0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n v="1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0"/>
    <n v="2"/>
    <x v="1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n v="1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n v="15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0"/>
    <n v="1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0"/>
    <n v="1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n v="0"/>
    <x v="1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n v="52"/>
    <x v="0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0"/>
    <n v="34"/>
    <x v="0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0"/>
    <n v="67"/>
    <x v="0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n v="70"/>
    <x v="0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0"/>
    <n v="89"/>
    <x v="0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0"/>
    <n v="107"/>
    <x v="0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n v="159"/>
    <x v="0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n v="181"/>
    <x v="0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0"/>
    <n v="131"/>
    <x v="0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0"/>
    <n v="125"/>
    <x v="0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n v="61"/>
    <x v="0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0"/>
    <n v="90"/>
    <x v="0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0"/>
    <n v="35"/>
    <x v="0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n v="90"/>
    <x v="0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n v="4"/>
    <x v="0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0"/>
    <n v="120"/>
    <x v="0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0"/>
    <n v="14"/>
    <x v="0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0"/>
    <n v="27"/>
    <x v="0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n v="49"/>
    <x v="0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0"/>
    <n v="102"/>
    <x v="0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n v="3"/>
    <x v="0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0"/>
    <n v="25"/>
    <x v="0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0"/>
    <n v="118"/>
    <x v="0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1"/>
    <n v="39"/>
    <x v="1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1"/>
    <n v="103"/>
    <x v="1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1"/>
    <n v="0"/>
    <x v="1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1"/>
    <n v="39"/>
    <x v="1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1"/>
    <n v="15"/>
    <x v="1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1"/>
    <n v="22"/>
    <x v="1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1"/>
    <n v="92"/>
    <x v="1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1"/>
    <n v="25"/>
    <x v="1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1"/>
    <n v="19"/>
    <x v="1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1"/>
    <n v="19"/>
    <x v="1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1"/>
    <n v="13"/>
    <x v="1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1"/>
    <n v="124"/>
    <x v="1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1"/>
    <n v="4"/>
    <x v="1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1"/>
    <n v="10"/>
    <x v="1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1"/>
    <n v="15"/>
    <x v="1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1"/>
    <n v="38"/>
    <x v="1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1"/>
    <n v="152"/>
    <x v="1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1"/>
    <n v="24"/>
    <x v="1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1"/>
    <n v="76"/>
    <x v="1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1"/>
    <n v="185"/>
    <x v="1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1"/>
    <n v="33"/>
    <x v="1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1"/>
    <n v="108"/>
    <x v="1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1"/>
    <n v="29"/>
    <x v="1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1"/>
    <n v="24"/>
    <x v="1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1"/>
    <n v="4"/>
    <x v="1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1"/>
    <n v="4"/>
    <x v="1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1"/>
    <n v="15"/>
    <x v="1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1"/>
    <n v="4"/>
    <x v="1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1"/>
    <n v="139"/>
    <x v="1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1"/>
    <n v="2"/>
    <x v="1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1"/>
    <n v="18"/>
    <x v="1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1"/>
    <n v="81"/>
    <x v="1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1"/>
    <n v="86"/>
    <x v="1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1"/>
    <n v="140"/>
    <x v="1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1"/>
    <n v="37"/>
    <x v="1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1"/>
    <n v="6"/>
    <x v="1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1"/>
    <n v="113"/>
    <x v="1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1"/>
    <n v="37"/>
    <x v="1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1"/>
    <n v="18"/>
    <x v="1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1"/>
    <n v="75"/>
    <x v="1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1"/>
    <n v="52"/>
    <x v="1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1"/>
    <n v="122"/>
    <x v="1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1"/>
    <n v="8"/>
    <x v="1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1"/>
    <n v="8"/>
    <x v="1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n v="96"/>
    <x v="1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1"/>
    <n v="9"/>
    <x v="1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0"/>
    <n v="2"/>
    <x v="1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0"/>
    <n v="26"/>
    <x v="1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0"/>
    <n v="23"/>
    <x v="1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0"/>
    <n v="0"/>
    <x v="1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n v="140"/>
    <x v="1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n v="0"/>
    <x v="1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0"/>
    <n v="6"/>
    <x v="1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0"/>
    <n v="100"/>
    <x v="1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n v="0"/>
    <x v="1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0"/>
    <n v="4"/>
    <x v="1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n v="8"/>
    <x v="1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0"/>
    <n v="57"/>
    <x v="0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0"/>
    <n v="11"/>
    <x v="0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0"/>
    <n v="33"/>
    <x v="0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0"/>
    <n v="40"/>
    <x v="0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0"/>
    <n v="50"/>
    <x v="0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0"/>
    <n v="38"/>
    <x v="0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0"/>
    <n v="96"/>
    <x v="0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0"/>
    <n v="48"/>
    <x v="0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0"/>
    <n v="33"/>
    <x v="0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0"/>
    <n v="226"/>
    <x v="0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0"/>
    <n v="14"/>
    <x v="0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0"/>
    <n v="20"/>
    <x v="0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0"/>
    <n v="25"/>
    <x v="0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0"/>
    <n v="90"/>
    <x v="0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x v="0"/>
    <n v="11"/>
    <x v="0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0"/>
    <n v="55"/>
    <x v="0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0"/>
    <n v="30"/>
    <x v="0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0"/>
    <n v="28"/>
    <x v="0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0"/>
    <n v="45"/>
    <x v="0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0"/>
    <n v="13"/>
    <x v="0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0"/>
    <n v="40"/>
    <x v="0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n v="21"/>
    <x v="0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0"/>
    <n v="134"/>
    <x v="0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0"/>
    <n v="20"/>
    <x v="0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x v="0"/>
    <n v="19"/>
    <x v="0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0"/>
    <n v="209"/>
    <x v="0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n v="38"/>
    <x v="0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0"/>
    <n v="24"/>
    <x v="0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0"/>
    <n v="8"/>
    <x v="0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0"/>
    <n v="179"/>
    <x v="0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0"/>
    <n v="26"/>
    <x v="0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n v="131"/>
    <x v="0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0"/>
    <n v="14"/>
    <x v="0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0"/>
    <n v="174"/>
    <x v="0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0"/>
    <n v="191"/>
    <x v="0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0"/>
    <n v="38"/>
    <x v="0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0"/>
    <n v="22"/>
    <x v="0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0"/>
    <n v="149"/>
    <x v="0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0"/>
    <n v="56"/>
    <x v="0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0"/>
    <n v="19"/>
    <x v="0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0"/>
    <n v="0"/>
    <x v="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0"/>
    <n v="16"/>
    <x v="1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0"/>
    <n v="2"/>
    <x v="1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0"/>
    <n v="48"/>
    <x v="1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0"/>
    <n v="2"/>
    <x v="1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0"/>
    <n v="2"/>
    <x v="1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0"/>
    <n v="1"/>
    <x v="1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n v="17"/>
    <x v="1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0"/>
    <n v="0"/>
    <x v="1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0"/>
    <n v="11"/>
    <x v="1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0"/>
    <n v="95"/>
    <x v="1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n v="13"/>
    <x v="1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n v="2"/>
    <x v="1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0"/>
    <n v="2"/>
    <x v="1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0"/>
    <n v="3"/>
    <x v="1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0"/>
    <n v="0"/>
    <x v="1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n v="0"/>
    <x v="1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0"/>
    <n v="0"/>
    <x v="1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0"/>
    <n v="2"/>
    <x v="1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0"/>
    <n v="24"/>
    <x v="1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n v="70"/>
    <x v="0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0"/>
    <n v="81"/>
    <x v="0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0"/>
    <n v="32"/>
    <x v="0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0"/>
    <n v="26"/>
    <x v="0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0"/>
    <n v="105"/>
    <x v="0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0"/>
    <n v="29"/>
    <x v="0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n v="8"/>
    <x v="0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0"/>
    <n v="89"/>
    <x v="0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0"/>
    <n v="44"/>
    <x v="0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0"/>
    <n v="246"/>
    <x v="0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0"/>
    <n v="120"/>
    <x v="0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0"/>
    <n v="26"/>
    <x v="0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0"/>
    <n v="45"/>
    <x v="0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0"/>
    <n v="20"/>
    <x v="0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n v="47"/>
    <x v="0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0"/>
    <n v="13"/>
    <x v="0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0"/>
    <n v="183"/>
    <x v="0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n v="21"/>
    <x v="0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n v="42"/>
    <x v="0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0"/>
    <n v="54"/>
    <x v="0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n v="25"/>
    <x v="1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n v="3"/>
    <x v="1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0"/>
    <n v="41"/>
    <x v="1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n v="2"/>
    <x v="1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0"/>
    <n v="4"/>
    <x v="1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0"/>
    <n v="99"/>
    <x v="1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0"/>
    <n v="4"/>
    <x v="1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0"/>
    <n v="4"/>
    <x v="1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0"/>
    <n v="38"/>
    <x v="1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n v="285"/>
    <x v="1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0"/>
    <n v="1"/>
    <x v="1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n v="42"/>
    <x v="1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0"/>
    <n v="26"/>
    <x v="1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0"/>
    <n v="2"/>
    <x v="1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0"/>
    <n v="4"/>
    <x v="1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0"/>
    <n v="6"/>
    <x v="1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0"/>
    <n v="70"/>
    <x v="1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0"/>
    <n v="9"/>
    <x v="1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n v="8"/>
    <x v="1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n v="105"/>
    <x v="1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0"/>
    <n v="38"/>
    <x v="0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0"/>
    <n v="64"/>
    <x v="0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0"/>
    <n v="13"/>
    <x v="0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x v="0"/>
    <n v="33"/>
    <x v="0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0"/>
    <n v="52"/>
    <x v="0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0"/>
    <n v="107"/>
    <x v="0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0"/>
    <n v="11"/>
    <x v="0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0"/>
    <n v="34"/>
    <x v="0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0"/>
    <n v="75"/>
    <x v="0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0"/>
    <n v="26"/>
    <x v="0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0"/>
    <n v="50"/>
    <x v="0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0"/>
    <n v="80"/>
    <x v="0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0"/>
    <n v="110"/>
    <x v="0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0"/>
    <n v="77"/>
    <x v="0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0"/>
    <n v="50"/>
    <x v="0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0"/>
    <n v="145"/>
    <x v="0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0"/>
    <n v="29"/>
    <x v="0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0"/>
    <n v="114"/>
    <x v="0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0"/>
    <n v="96"/>
    <x v="0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0"/>
    <n v="31"/>
    <x v="0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1"/>
    <n v="4883"/>
    <x v="0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1"/>
    <n v="95"/>
    <x v="0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1"/>
    <n v="2478"/>
    <x v="0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1"/>
    <n v="1789"/>
    <x v="0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1"/>
    <n v="680"/>
    <x v="0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1"/>
    <n v="70"/>
    <x v="0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1"/>
    <n v="23"/>
    <x v="0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1"/>
    <n v="4245"/>
    <x v="0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1"/>
    <n v="943"/>
    <x v="0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1"/>
    <n v="1876"/>
    <x v="0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1"/>
    <n v="834"/>
    <x v="0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1"/>
    <n v="682"/>
    <x v="0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1"/>
    <n v="147"/>
    <x v="0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1"/>
    <n v="415"/>
    <x v="0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1"/>
    <n v="290"/>
    <x v="0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1"/>
    <n v="365"/>
    <x v="0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1"/>
    <n v="660"/>
    <x v="0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1"/>
    <n v="1356"/>
    <x v="0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1"/>
    <n v="424"/>
    <x v="0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1"/>
    <n v="33"/>
    <x v="0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1"/>
    <n v="1633"/>
    <x v="0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1"/>
    <n v="306"/>
    <x v="0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1"/>
    <n v="205"/>
    <x v="0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1"/>
    <n v="1281"/>
    <x v="0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1"/>
    <n v="103"/>
    <x v="0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1"/>
    <n v="1513"/>
    <x v="0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1"/>
    <n v="405"/>
    <x v="0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1"/>
    <n v="510"/>
    <x v="0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1"/>
    <n v="1887"/>
    <x v="0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1"/>
    <n v="701"/>
    <x v="0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1"/>
    <n v="3863"/>
    <x v="0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1"/>
    <n v="238"/>
    <x v="0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1"/>
    <n v="2051"/>
    <x v="0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1"/>
    <n v="402"/>
    <x v="0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1"/>
    <n v="253"/>
    <x v="0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1"/>
    <n v="473"/>
    <x v="0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1"/>
    <n v="821"/>
    <x v="0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1"/>
    <n v="388"/>
    <x v="0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1"/>
    <n v="813"/>
    <x v="0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1"/>
    <n v="1945"/>
    <x v="0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0"/>
    <n v="12"/>
    <x v="1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0"/>
    <n v="0"/>
    <x v="1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0"/>
    <n v="16"/>
    <x v="1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x v="0"/>
    <n v="7"/>
    <x v="1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0"/>
    <n v="4"/>
    <x v="1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0"/>
    <n v="1"/>
    <x v="1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n v="28"/>
    <x v="1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n v="1"/>
    <x v="1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0"/>
    <n v="1"/>
    <x v="1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0"/>
    <n v="5"/>
    <x v="1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n v="3"/>
    <x v="1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n v="2"/>
    <x v="1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n v="0"/>
    <x v="1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0"/>
    <n v="0"/>
    <x v="1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n v="3"/>
    <x v="1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0"/>
    <n v="0"/>
    <x v="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0"/>
    <n v="0"/>
    <x v="1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0"/>
    <n v="3"/>
    <x v="1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0"/>
    <n v="7"/>
    <x v="1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n v="25"/>
    <x v="1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1"/>
    <n v="1637"/>
    <x v="0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1"/>
    <n v="1375"/>
    <x v="0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1"/>
    <n v="17"/>
    <x v="0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1"/>
    <n v="354"/>
    <x v="0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1"/>
    <n v="191"/>
    <x v="0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1"/>
    <n v="303"/>
    <x v="0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1"/>
    <n v="137"/>
    <x v="0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1"/>
    <n v="41"/>
    <x v="0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1"/>
    <n v="398"/>
    <x v="0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1"/>
    <n v="1737"/>
    <x v="0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1"/>
    <n v="971"/>
    <x v="0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1"/>
    <n v="183"/>
    <x v="0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1"/>
    <n v="4562"/>
    <x v="0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1"/>
    <n v="26457"/>
    <x v="0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1"/>
    <n v="162"/>
    <x v="0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1"/>
    <n v="479"/>
    <x v="0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1"/>
    <n v="426"/>
    <x v="0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1"/>
    <n v="450"/>
    <x v="0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1"/>
    <n v="1780"/>
    <x v="0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1"/>
    <n v="122"/>
    <x v="0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1"/>
    <n v="95"/>
    <x v="0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1"/>
    <n v="325"/>
    <x v="0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1"/>
    <n v="353"/>
    <x v="0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1"/>
    <n v="105"/>
    <x v="0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1"/>
    <n v="729"/>
    <x v="0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1"/>
    <n v="454"/>
    <x v="0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1"/>
    <n v="539"/>
    <x v="0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1"/>
    <n v="79"/>
    <x v="0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1"/>
    <n v="94"/>
    <x v="0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1"/>
    <n v="625"/>
    <x v="0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1"/>
    <n v="508"/>
    <x v="0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1"/>
    <n v="531"/>
    <x v="0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1"/>
    <n v="158"/>
    <x v="0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1"/>
    <n v="508"/>
    <x v="0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1"/>
    <n v="644"/>
    <x v="0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1"/>
    <n v="848"/>
    <x v="0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1"/>
    <n v="429"/>
    <x v="0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1"/>
    <n v="204"/>
    <x v="0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1"/>
    <n v="379"/>
    <x v="0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x v="1"/>
    <n v="271"/>
    <x v="0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0"/>
    <n v="120"/>
    <x v="0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n v="140"/>
    <x v="0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0"/>
    <n v="193"/>
    <x v="0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n v="180"/>
    <x v="0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0"/>
    <n v="263"/>
    <x v="0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0"/>
    <n v="217"/>
    <x v="0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n v="443"/>
    <x v="0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0"/>
    <n v="1373"/>
    <x v="0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0"/>
    <n v="742"/>
    <x v="0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n v="170"/>
    <x v="0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0"/>
    <n v="242"/>
    <x v="0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0"/>
    <n v="541"/>
    <x v="0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n v="121"/>
    <x v="0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0"/>
    <n v="621"/>
    <x v="0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0"/>
    <n v="101"/>
    <x v="0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0"/>
    <n v="554"/>
    <x v="0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0"/>
    <n v="666"/>
    <x v="0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n v="410"/>
    <x v="0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n v="375"/>
    <x v="0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0"/>
    <n v="1364"/>
    <x v="0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0"/>
    <n v="35"/>
    <x v="0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0"/>
    <n v="203"/>
    <x v="0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0"/>
    <n v="49"/>
    <x v="0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0"/>
    <n v="5812"/>
    <x v="0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0"/>
    <n v="1556"/>
    <x v="0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0"/>
    <n v="65"/>
    <x v="0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n v="10"/>
    <x v="0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0"/>
    <n v="76"/>
    <x v="0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n v="263"/>
    <x v="0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0"/>
    <n v="1530"/>
    <x v="0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0"/>
    <n v="278"/>
    <x v="0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0"/>
    <n v="350"/>
    <x v="0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n v="470"/>
    <x v="0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0"/>
    <n v="3"/>
    <x v="0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0"/>
    <n v="8200"/>
    <x v="0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0"/>
    <n v="8359"/>
    <x v="0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n v="188"/>
    <x v="0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0"/>
    <n v="48"/>
    <x v="0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n v="607"/>
    <x v="0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n v="50"/>
    <x v="0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0"/>
    <n v="55"/>
    <x v="0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0"/>
    <n v="38"/>
    <x v="0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0"/>
    <n v="25"/>
    <x v="0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0"/>
    <n v="46"/>
    <x v="0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0"/>
    <n v="83"/>
    <x v="0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0"/>
    <n v="35"/>
    <x v="0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0"/>
    <n v="25"/>
    <x v="0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0"/>
    <n v="75"/>
    <x v="0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0"/>
    <n v="62"/>
    <x v="0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0"/>
    <n v="160"/>
    <x v="0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0"/>
    <n v="246"/>
    <x v="0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0"/>
    <n v="55"/>
    <x v="0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0"/>
    <n v="23"/>
    <x v="0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0"/>
    <n v="72"/>
    <x v="0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0"/>
    <n v="22"/>
    <x v="0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0"/>
    <n v="14"/>
    <x v="0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0"/>
    <n v="38"/>
    <x v="0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0"/>
    <n v="32"/>
    <x v="0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n v="63"/>
    <x v="0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0"/>
    <n v="27"/>
    <x v="0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0"/>
    <n v="44"/>
    <x v="0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0"/>
    <n v="38"/>
    <x v="0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0"/>
    <n v="115"/>
    <x v="0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0"/>
    <n v="37"/>
    <x v="0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0"/>
    <n v="99"/>
    <x v="0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0"/>
    <n v="44"/>
    <x v="0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0"/>
    <n v="58"/>
    <x v="0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0"/>
    <n v="191"/>
    <x v="0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n v="40"/>
    <x v="0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0"/>
    <n v="38"/>
    <x v="0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0"/>
    <n v="39"/>
    <x v="0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0"/>
    <n v="11"/>
    <x v="0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0"/>
    <n v="107"/>
    <x v="0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0"/>
    <n v="147"/>
    <x v="0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0"/>
    <n v="36"/>
    <x v="0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0"/>
    <n v="92"/>
    <x v="0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n v="35"/>
    <x v="0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0"/>
    <n v="17"/>
    <x v="0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0"/>
    <n v="22"/>
    <x v="0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x v="0"/>
    <n v="69"/>
    <x v="0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0"/>
    <n v="10"/>
    <x v="1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0"/>
    <n v="3"/>
    <x v="1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0"/>
    <n v="5"/>
    <x v="1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0"/>
    <n v="5"/>
    <x v="1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n v="27"/>
    <x v="1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0"/>
    <n v="2"/>
    <x v="1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n v="236"/>
    <x v="1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0"/>
    <n v="1"/>
    <x v="1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0"/>
    <n v="12"/>
    <x v="1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0"/>
    <n v="4"/>
    <x v="1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n v="3"/>
    <x v="1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0"/>
    <n v="99"/>
    <x v="1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0"/>
    <n v="3"/>
    <x v="1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0"/>
    <n v="3"/>
    <x v="1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0"/>
    <n v="22"/>
    <x v="1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0"/>
    <n v="4"/>
    <x v="1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0"/>
    <n v="534"/>
    <x v="1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0"/>
    <n v="12"/>
    <x v="1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0"/>
    <n v="56"/>
    <x v="1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0"/>
    <n v="11"/>
    <x v="1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0"/>
    <n v="0"/>
    <x v="1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n v="12"/>
    <x v="1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0"/>
    <n v="5"/>
    <x v="1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0"/>
    <n v="24"/>
    <x v="1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0"/>
    <n v="89"/>
    <x v="1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0"/>
    <n v="1"/>
    <x v="1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0"/>
    <n v="55"/>
    <x v="1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n v="2"/>
    <x v="1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0"/>
    <n v="0"/>
    <x v="1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0"/>
    <n v="4"/>
    <x v="1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0"/>
    <n v="6"/>
    <x v="1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0"/>
    <n v="4"/>
    <x v="1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0"/>
    <n v="4"/>
    <x v="1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0"/>
    <n v="2"/>
    <x v="1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0"/>
    <n v="5"/>
    <x v="1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0"/>
    <n v="83"/>
    <x v="1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0"/>
    <n v="57"/>
    <x v="1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0"/>
    <n v="311"/>
    <x v="1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x v="0"/>
    <n v="2"/>
    <x v="1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0"/>
    <n v="16"/>
    <x v="1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n v="13"/>
    <x v="0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0"/>
    <n v="58"/>
    <x v="0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n v="44"/>
    <x v="0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0"/>
    <n v="83"/>
    <x v="0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0"/>
    <n v="117"/>
    <x v="0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0"/>
    <n v="32"/>
    <x v="0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0"/>
    <n v="8"/>
    <x v="0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0"/>
    <n v="340"/>
    <x v="0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0"/>
    <n v="7"/>
    <x v="0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n v="19"/>
    <x v="0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n v="47"/>
    <x v="0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x v="0"/>
    <n v="13"/>
    <x v="0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0"/>
    <n v="90"/>
    <x v="0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x v="0"/>
    <n v="63"/>
    <x v="0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0"/>
    <n v="26"/>
    <x v="0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n v="71"/>
    <x v="0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x v="0"/>
    <n v="38"/>
    <x v="0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0"/>
    <n v="859"/>
    <x v="0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n v="21"/>
    <x v="0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n v="78"/>
    <x v="0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0"/>
    <n v="53"/>
    <x v="0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0"/>
    <n v="356"/>
    <x v="0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0"/>
    <n v="279"/>
    <x v="0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1"/>
    <n v="266"/>
    <x v="0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0"/>
    <n v="623"/>
    <x v="0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0"/>
    <n v="392"/>
    <x v="0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1"/>
    <n v="3562"/>
    <x v="0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0"/>
    <n v="514"/>
    <x v="0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0"/>
    <n v="88"/>
    <x v="0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0"/>
    <n v="537"/>
    <x v="0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0"/>
    <n v="25"/>
    <x v="0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0"/>
    <n v="3238"/>
    <x v="0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0"/>
    <n v="897"/>
    <x v="0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0"/>
    <n v="878"/>
    <x v="0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n v="115"/>
    <x v="0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0"/>
    <n v="234"/>
    <x v="0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n v="4330"/>
    <x v="0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n v="651"/>
    <x v="0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1"/>
    <n v="251"/>
    <x v="0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n v="263"/>
    <x v="0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0"/>
    <n v="28"/>
    <x v="0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0"/>
    <n v="721"/>
    <x v="0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n v="50"/>
    <x v="0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0"/>
    <n v="73"/>
    <x v="0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0"/>
    <n v="27"/>
    <x v="0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0"/>
    <n v="34"/>
    <x v="0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0"/>
    <n v="7"/>
    <x v="0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0"/>
    <n v="24"/>
    <x v="0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0"/>
    <n v="15"/>
    <x v="0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0"/>
    <n v="72"/>
    <x v="0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0"/>
    <n v="120"/>
    <x v="0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0"/>
    <n v="123"/>
    <x v="0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n v="1"/>
    <x v="0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0"/>
    <n v="24"/>
    <x v="0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0"/>
    <n v="33"/>
    <x v="0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n v="14"/>
    <x v="0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n v="9"/>
    <x v="0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0"/>
    <n v="76"/>
    <x v="0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n v="19"/>
    <x v="0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0"/>
    <n v="69"/>
    <x v="0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0"/>
    <n v="218"/>
    <x v="0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0"/>
    <n v="30"/>
    <x v="0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n v="100"/>
    <x v="0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0"/>
    <n v="296"/>
    <x v="0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0"/>
    <n v="1204"/>
    <x v="0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0"/>
    <n v="321"/>
    <x v="0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0"/>
    <n v="301"/>
    <x v="0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n v="144"/>
    <x v="0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0"/>
    <n v="539"/>
    <x v="0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0"/>
    <n v="498"/>
    <x v="0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0"/>
    <n v="1113"/>
    <x v="0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0"/>
    <n v="988"/>
    <x v="0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n v="391"/>
    <x v="0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0"/>
    <n v="28"/>
    <x v="0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n v="147"/>
    <x v="0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0"/>
    <n v="680"/>
    <x v="0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0"/>
    <n v="983"/>
    <x v="0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0"/>
    <n v="79"/>
    <x v="0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0"/>
    <n v="426"/>
    <x v="0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0"/>
    <n v="96"/>
    <x v="0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0"/>
    <n v="163"/>
    <x v="0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0"/>
    <n v="2525"/>
    <x v="0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0"/>
    <n v="2035"/>
    <x v="0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0"/>
    <n v="290"/>
    <x v="0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0"/>
    <n v="1980"/>
    <x v="0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n v="57"/>
    <x v="0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n v="380"/>
    <x v="0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0"/>
    <n v="128"/>
    <x v="0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0"/>
    <n v="180"/>
    <x v="0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0"/>
    <n v="571"/>
    <x v="0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0"/>
    <n v="480"/>
    <x v="0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0"/>
    <n v="249"/>
    <x v="0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n v="84"/>
    <x v="0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0"/>
    <n v="197"/>
    <x v="0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0"/>
    <n v="271"/>
    <x v="0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0"/>
    <n v="50"/>
    <x v="0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0"/>
    <n v="169"/>
    <x v="0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n v="205"/>
    <x v="0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0"/>
    <n v="206"/>
    <x v="0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0"/>
    <n v="84"/>
    <x v="0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0"/>
    <n v="210"/>
    <x v="0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0"/>
    <n v="181"/>
    <x v="0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n v="60"/>
    <x v="0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0"/>
    <n v="445"/>
    <x v="0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0"/>
    <n v="17"/>
    <x v="0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0"/>
    <n v="194"/>
    <x v="0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0"/>
    <n v="404"/>
    <x v="0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0"/>
    <n v="194"/>
    <x v="0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0"/>
    <n v="902"/>
    <x v="0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0"/>
    <n v="1670"/>
    <x v="0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0"/>
    <n v="1328"/>
    <x v="0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n v="944"/>
    <x v="0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0"/>
    <n v="147"/>
    <x v="0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0"/>
    <n v="99"/>
    <x v="0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0"/>
    <n v="79"/>
    <x v="0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0"/>
    <n v="75"/>
    <x v="0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0"/>
    <n v="207"/>
    <x v="0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n v="102"/>
    <x v="0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n v="32"/>
    <x v="0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n v="480"/>
    <x v="0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0"/>
    <n v="11"/>
    <x v="0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n v="12"/>
    <x v="0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0"/>
    <n v="48"/>
    <x v="0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0"/>
    <n v="59"/>
    <x v="0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0"/>
    <n v="79"/>
    <x v="0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0"/>
    <n v="14"/>
    <x v="0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0"/>
    <n v="106"/>
    <x v="0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0"/>
    <n v="25"/>
    <x v="0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0"/>
    <n v="25"/>
    <x v="0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0"/>
    <n v="29"/>
    <x v="0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0"/>
    <n v="43"/>
    <x v="0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0"/>
    <n v="46"/>
    <x v="0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0"/>
    <n v="27"/>
    <x v="0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0"/>
    <n v="112"/>
    <x v="0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0"/>
    <n v="34"/>
    <x v="0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0"/>
    <n v="145"/>
    <x v="0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0"/>
    <n v="19"/>
    <x v="0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0"/>
    <n v="288"/>
    <x v="0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0"/>
    <n v="14"/>
    <x v="0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0"/>
    <n v="7"/>
    <x v="0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1"/>
    <n v="211"/>
    <x v="0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1"/>
    <n v="85"/>
    <x v="0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1"/>
    <n v="103"/>
    <x v="0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1"/>
    <n v="113"/>
    <x v="0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1"/>
    <n v="167"/>
    <x v="0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1"/>
    <n v="73"/>
    <x v="0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1"/>
    <n v="75"/>
    <x v="0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1"/>
    <n v="614"/>
    <x v="0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1"/>
    <n v="107"/>
    <x v="0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1"/>
    <n v="1224"/>
    <x v="0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1"/>
    <n v="104"/>
    <x v="0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1"/>
    <n v="79"/>
    <x v="0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1"/>
    <n v="157"/>
    <x v="0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1"/>
    <n v="50"/>
    <x v="0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1"/>
    <n v="64"/>
    <x v="0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1"/>
    <n v="200"/>
    <x v="0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1"/>
    <n v="22"/>
    <x v="0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1"/>
    <n v="163"/>
    <x v="0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1"/>
    <n v="77"/>
    <x v="0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1"/>
    <n v="89"/>
    <x v="0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0"/>
    <n v="64"/>
    <x v="1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0"/>
    <n v="4"/>
    <x v="1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0"/>
    <n v="4"/>
    <x v="1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0"/>
    <n v="61"/>
    <x v="1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0"/>
    <n v="7"/>
    <x v="1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0"/>
    <n v="1"/>
    <x v="1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1"/>
    <n v="3355"/>
    <x v="0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x v="1"/>
    <n v="537"/>
    <x v="0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1"/>
    <n v="125"/>
    <x v="0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1"/>
    <n v="163"/>
    <x v="0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1"/>
    <n v="283"/>
    <x v="0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1"/>
    <n v="352"/>
    <x v="0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1"/>
    <n v="94"/>
    <x v="0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1"/>
    <n v="67"/>
    <x v="0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1"/>
    <n v="221"/>
    <x v="0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1"/>
    <n v="2165"/>
    <x v="0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1"/>
    <n v="179"/>
    <x v="0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1"/>
    <n v="123"/>
    <x v="0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1"/>
    <n v="1104"/>
    <x v="0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1"/>
    <n v="403"/>
    <x v="0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n v="0"/>
    <x v="1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0"/>
    <n v="0"/>
    <x v="1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n v="1"/>
    <x v="1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0"/>
    <n v="1"/>
    <x v="1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n v="0"/>
    <x v="1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0"/>
    <n v="3"/>
    <x v="1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0"/>
    <n v="1"/>
    <x v="1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n v="5"/>
    <x v="1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n v="0"/>
    <x v="1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0"/>
    <n v="0"/>
    <x v="1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n v="7"/>
    <x v="1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n v="0"/>
    <x v="1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n v="0"/>
    <x v="1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0"/>
    <n v="1"/>
    <x v="1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n v="2"/>
    <x v="1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n v="0"/>
    <x v="1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n v="0"/>
    <x v="1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0"/>
    <n v="0"/>
    <x v="1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n v="3"/>
    <x v="1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0"/>
    <n v="1"/>
    <x v="1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0"/>
    <n v="0"/>
    <x v="1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0"/>
    <n v="2"/>
    <x v="1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n v="0"/>
    <x v="1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n v="0"/>
    <x v="1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n v="0"/>
    <x v="1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n v="27"/>
    <x v="1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0"/>
    <n v="14"/>
    <x v="1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n v="2"/>
    <x v="1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0"/>
    <n v="0"/>
    <x v="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0"/>
    <n v="4"/>
    <x v="1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n v="0"/>
    <x v="1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n v="6"/>
    <x v="1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n v="1"/>
    <x v="1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n v="1"/>
    <x v="1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0"/>
    <n v="0"/>
    <x v="1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n v="4"/>
    <x v="1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0"/>
    <n v="0"/>
    <x v="1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n v="0"/>
    <x v="1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n v="0"/>
    <x v="1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n v="3"/>
    <x v="1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n v="7"/>
    <x v="1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n v="2"/>
    <x v="1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n v="3"/>
    <x v="1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0"/>
    <n v="8"/>
    <x v="1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n v="7"/>
    <x v="1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0"/>
    <n v="0"/>
    <x v="1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0"/>
    <n v="3"/>
    <x v="1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0"/>
    <n v="8"/>
    <x v="1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n v="1"/>
    <x v="1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0"/>
    <n v="0"/>
    <x v="1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n v="1"/>
    <x v="1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n v="0"/>
    <x v="1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n v="1"/>
    <x v="1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n v="2"/>
    <x v="1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0"/>
    <n v="0"/>
    <x v="1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n v="1"/>
    <x v="1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0"/>
    <n v="0"/>
    <x v="1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n v="0"/>
    <x v="1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0"/>
    <n v="0"/>
    <x v="1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0"/>
    <n v="0"/>
    <x v="1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0"/>
    <n v="9"/>
    <x v="1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n v="1"/>
    <x v="1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0"/>
    <n v="12"/>
    <x v="1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n v="0"/>
    <x v="1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0"/>
    <n v="20"/>
    <x v="1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0"/>
    <n v="16"/>
    <x v="1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x v="0"/>
    <n v="33"/>
    <x v="1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0"/>
    <n v="2"/>
    <x v="1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n v="6"/>
    <x v="1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x v="0"/>
    <n v="0"/>
    <x v="1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n v="3"/>
    <x v="1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0"/>
    <n v="0"/>
    <x v="1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0"/>
    <n v="3"/>
    <x v="1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n v="13"/>
    <x v="1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0"/>
    <n v="6"/>
    <x v="1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n v="1"/>
    <x v="1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0"/>
    <n v="0"/>
    <x v="1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n v="5"/>
    <x v="1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0"/>
    <n v="0"/>
    <x v="1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0"/>
    <n v="36"/>
    <x v="1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n v="1"/>
    <x v="1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n v="1"/>
    <x v="1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0"/>
    <n v="1"/>
    <x v="1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0"/>
    <n v="9"/>
    <x v="1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0"/>
    <n v="1"/>
    <x v="1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n v="0"/>
    <x v="1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0"/>
    <n v="1"/>
    <x v="1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n v="1"/>
    <x v="1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0"/>
    <n v="4"/>
    <x v="1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0"/>
    <n v="2"/>
    <x v="1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0"/>
    <n v="2"/>
    <x v="1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n v="2"/>
    <x v="1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0"/>
    <n v="0"/>
    <x v="1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n v="2"/>
    <x v="1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n v="4"/>
    <x v="1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n v="2"/>
    <x v="1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n v="0"/>
    <x v="1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x v="0"/>
    <n v="1"/>
    <x v="1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x v="0"/>
    <n v="0"/>
    <x v="1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0"/>
    <n v="2"/>
    <x v="1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n v="109"/>
    <x v="0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n v="372"/>
    <x v="0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0"/>
    <n v="311"/>
    <x v="0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0"/>
    <n v="61"/>
    <x v="0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x v="0"/>
    <n v="115"/>
    <x v="0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0"/>
    <n v="111"/>
    <x v="0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0"/>
    <n v="337"/>
    <x v="0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0"/>
    <n v="9"/>
    <x v="0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0"/>
    <n v="120"/>
    <x v="0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0"/>
    <n v="102"/>
    <x v="0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0"/>
    <n v="186"/>
    <x v="0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n v="15"/>
    <x v="0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0"/>
    <n v="67"/>
    <x v="0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0"/>
    <n v="130"/>
    <x v="0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0"/>
    <n v="16"/>
    <x v="0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0"/>
    <n v="67"/>
    <x v="0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0"/>
    <n v="124"/>
    <x v="0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0"/>
    <n v="80"/>
    <x v="0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0"/>
    <n v="282"/>
    <x v="0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0"/>
    <n v="68"/>
    <x v="0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0"/>
    <n v="86"/>
    <x v="0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0"/>
    <n v="115"/>
    <x v="0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0"/>
    <n v="75"/>
    <x v="0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n v="43"/>
    <x v="0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0"/>
    <n v="48"/>
    <x v="0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0"/>
    <n v="52"/>
    <x v="0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0"/>
    <n v="43"/>
    <x v="0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0"/>
    <n v="58"/>
    <x v="0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0"/>
    <n v="47"/>
    <x v="0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0"/>
    <n v="36"/>
    <x v="0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0"/>
    <n v="17"/>
    <x v="0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0"/>
    <n v="104"/>
    <x v="0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0"/>
    <n v="47"/>
    <x v="0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0"/>
    <n v="38"/>
    <x v="0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0"/>
    <n v="81"/>
    <x v="0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0"/>
    <n v="55"/>
    <x v="0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0"/>
    <n v="41"/>
    <x v="0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0"/>
    <n v="79"/>
    <x v="0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0"/>
    <n v="16"/>
    <x v="0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n v="8"/>
    <x v="0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0"/>
    <n v="95"/>
    <x v="0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0"/>
    <n v="25"/>
    <x v="0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0"/>
    <n v="19"/>
    <x v="0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0"/>
    <n v="90"/>
    <x v="0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0"/>
    <n v="41"/>
    <x v="0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0"/>
    <n v="30"/>
    <x v="0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0"/>
    <n v="38"/>
    <x v="0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0"/>
    <n v="65"/>
    <x v="0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0"/>
    <n v="75"/>
    <x v="0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0"/>
    <n v="16"/>
    <x v="0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0"/>
    <n v="10"/>
    <x v="0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0"/>
    <n v="27"/>
    <x v="0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0"/>
    <n v="259"/>
    <x v="0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0"/>
    <n v="39"/>
    <x v="0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0"/>
    <n v="42"/>
    <x v="0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0"/>
    <n v="10"/>
    <x v="0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0"/>
    <n v="56"/>
    <x v="0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n v="20"/>
    <x v="0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0"/>
    <n v="170"/>
    <x v="0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0"/>
    <n v="29"/>
    <x v="0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n v="7"/>
    <x v="1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0"/>
    <n v="5"/>
    <x v="1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0"/>
    <n v="0"/>
    <x v="1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0"/>
    <n v="0"/>
    <x v="1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x v="0"/>
    <n v="0"/>
    <x v="1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n v="2"/>
    <x v="1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n v="0"/>
    <x v="1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0"/>
    <n v="0"/>
    <x v="1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n v="28"/>
    <x v="1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n v="2"/>
    <x v="1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0"/>
    <n v="0"/>
    <x v="1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0"/>
    <n v="0"/>
    <x v="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0"/>
    <n v="0"/>
    <x v="1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0"/>
    <n v="4"/>
    <x v="1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n v="12"/>
    <x v="1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0"/>
    <n v="0"/>
    <x v="1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n v="33"/>
    <x v="1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0"/>
    <n v="0"/>
    <x v="1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0"/>
    <n v="4"/>
    <x v="1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0"/>
    <n v="0"/>
    <x v="1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n v="132"/>
    <x v="0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0"/>
    <n v="27"/>
    <x v="0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0"/>
    <n v="26"/>
    <x v="0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0"/>
    <n v="43"/>
    <x v="0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0"/>
    <n v="80"/>
    <x v="0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0"/>
    <n v="33"/>
    <x v="0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0"/>
    <n v="71"/>
    <x v="0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n v="81"/>
    <x v="0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0"/>
    <n v="76"/>
    <x v="0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n v="48"/>
    <x v="0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n v="61"/>
    <x v="0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0"/>
    <n v="60"/>
    <x v="0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0"/>
    <n v="136"/>
    <x v="0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0"/>
    <n v="14"/>
    <x v="0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0"/>
    <n v="78"/>
    <x v="0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0"/>
    <n v="4"/>
    <x v="0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0"/>
    <n v="11"/>
    <x v="0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0"/>
    <n v="185"/>
    <x v="0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0"/>
    <n v="59"/>
    <x v="0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0"/>
    <n v="27"/>
    <x v="0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0"/>
    <n v="63"/>
    <x v="0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0"/>
    <n v="13"/>
    <x v="0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0"/>
    <n v="13"/>
    <x v="0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0"/>
    <n v="57"/>
    <x v="0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n v="61"/>
    <x v="0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0"/>
    <n v="65"/>
    <x v="0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0"/>
    <n v="134"/>
    <x v="0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0"/>
    <n v="37"/>
    <x v="0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0"/>
    <n v="37"/>
    <x v="0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n v="150"/>
    <x v="0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0"/>
    <n v="56"/>
    <x v="0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0"/>
    <n v="18"/>
    <x v="0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0"/>
    <n v="60"/>
    <x v="0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n v="67"/>
    <x v="0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0"/>
    <n v="35"/>
    <x v="0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0"/>
    <n v="34"/>
    <x v="0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0"/>
    <n v="36"/>
    <x v="0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n v="18"/>
    <x v="0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0"/>
    <n v="25"/>
    <x v="0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n v="21"/>
    <x v="0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n v="0"/>
    <x v="1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0"/>
    <n v="3"/>
    <x v="1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n v="0"/>
    <x v="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0"/>
    <n v="0"/>
    <x v="1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0"/>
    <n v="1"/>
    <x v="1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0"/>
    <n v="0"/>
    <x v="1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n v="2"/>
    <x v="1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0"/>
    <n v="1"/>
    <x v="1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n v="2"/>
    <x v="1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0"/>
    <n v="2"/>
    <x v="1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0"/>
    <n v="4"/>
    <x v="1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n v="0"/>
    <x v="1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0"/>
    <n v="0"/>
    <x v="1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0"/>
    <n v="0"/>
    <x v="1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0"/>
    <n v="0"/>
    <x v="1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n v="0"/>
    <x v="1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0"/>
    <n v="0"/>
    <x v="1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n v="0"/>
    <x v="1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0"/>
    <n v="12"/>
    <x v="1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n v="2"/>
    <x v="1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n v="11"/>
    <x v="1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0"/>
    <n v="1"/>
    <x v="1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n v="5"/>
    <x v="1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n v="0"/>
    <x v="1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0"/>
    <n v="1"/>
    <x v="1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n v="1"/>
    <x v="1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n v="6"/>
    <x v="1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n v="8"/>
    <x v="1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0"/>
    <n v="1"/>
    <x v="1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0"/>
    <n v="0"/>
    <x v="1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0"/>
    <n v="2"/>
    <x v="1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0"/>
    <n v="1"/>
    <x v="1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n v="0"/>
    <x v="1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0"/>
    <n v="1"/>
    <x v="1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0"/>
    <n v="19"/>
    <x v="1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0"/>
    <n v="27"/>
    <x v="1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0"/>
    <n v="7"/>
    <x v="1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n v="14"/>
    <x v="1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0"/>
    <n v="5"/>
    <x v="1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0"/>
    <n v="30"/>
    <x v="1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1"/>
    <n v="151"/>
    <x v="0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1"/>
    <n v="489"/>
    <x v="0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1"/>
    <n v="50"/>
    <x v="0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1"/>
    <n v="321"/>
    <x v="0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1"/>
    <n v="1762"/>
    <x v="0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1"/>
    <n v="385"/>
    <x v="0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1"/>
    <n v="398"/>
    <x v="0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n v="304"/>
    <x v="0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1"/>
    <n v="676"/>
    <x v="0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1"/>
    <n v="577"/>
    <x v="0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1"/>
    <n v="3663"/>
    <x v="0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1"/>
    <n v="294"/>
    <x v="0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1"/>
    <n v="28"/>
    <x v="0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1"/>
    <n v="100"/>
    <x v="0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0"/>
    <n v="72"/>
    <x v="0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1"/>
    <n v="238"/>
    <x v="0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1"/>
    <n v="159"/>
    <x v="0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1"/>
    <n v="77"/>
    <x v="0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1"/>
    <n v="53"/>
    <x v="0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1"/>
    <n v="1251"/>
    <x v="0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1"/>
    <n v="465"/>
    <x v="0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0"/>
    <n v="74"/>
    <x v="0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0"/>
    <n v="62"/>
    <x v="0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0"/>
    <n v="3468"/>
    <x v="0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0"/>
    <n v="52"/>
    <x v="0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n v="50"/>
    <x v="0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n v="45"/>
    <x v="0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0"/>
    <n v="21"/>
    <x v="0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n v="100"/>
    <x v="0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0"/>
    <n v="81"/>
    <x v="0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n v="286"/>
    <x v="0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0"/>
    <n v="42"/>
    <x v="0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0"/>
    <n v="199"/>
    <x v="0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0"/>
    <n v="25"/>
    <x v="0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n v="84"/>
    <x v="0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0"/>
    <n v="50"/>
    <x v="0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0"/>
    <n v="26"/>
    <x v="0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0"/>
    <n v="14"/>
    <x v="0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n v="49"/>
    <x v="0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n v="69"/>
    <x v="0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0"/>
    <n v="1"/>
    <x v="1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x v="0"/>
    <n v="0"/>
    <x v="1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1"/>
    <n v="1501"/>
    <x v="1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n v="52"/>
    <x v="1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1"/>
    <n v="23"/>
    <x v="1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1"/>
    <n v="535"/>
    <x v="1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n v="3"/>
    <x v="1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0"/>
    <n v="6"/>
    <x v="1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n v="3"/>
    <x v="1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0"/>
    <n v="5"/>
    <x v="1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n v="17"/>
    <x v="1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0"/>
    <n v="11"/>
    <x v="1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0"/>
    <n v="70"/>
    <x v="1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n v="6"/>
    <x v="1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0"/>
    <n v="43"/>
    <x v="1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0"/>
    <n v="152"/>
    <x v="1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0"/>
    <n v="59"/>
    <x v="1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0"/>
    <n v="4"/>
    <x v="1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n v="10"/>
    <x v="1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n v="5"/>
    <x v="1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0"/>
    <n v="60"/>
    <x v="0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n v="80"/>
    <x v="0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n v="56"/>
    <x v="0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n v="104"/>
    <x v="0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n v="46"/>
    <x v="0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n v="206"/>
    <x v="0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0"/>
    <n v="18"/>
    <x v="0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x v="0"/>
    <n v="28"/>
    <x v="0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n v="11"/>
    <x v="0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1"/>
    <n v="60"/>
    <x v="1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1"/>
    <n v="84"/>
    <x v="1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1"/>
    <n v="47"/>
    <x v="1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1"/>
    <n v="66"/>
    <x v="1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x v="1"/>
    <n v="171"/>
    <x v="1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1"/>
    <n v="29"/>
    <x v="1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0"/>
    <n v="9"/>
    <x v="1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0"/>
    <n v="27"/>
    <x v="1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n v="2"/>
    <x v="1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n v="3"/>
    <x v="1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0"/>
    <n v="4"/>
    <x v="1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0"/>
    <n v="2"/>
    <x v="1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0"/>
    <n v="20"/>
    <x v="1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n v="3"/>
    <x v="1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0"/>
    <n v="4"/>
    <x v="1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n v="1"/>
    <x v="1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0"/>
    <n v="0"/>
    <x v="1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n v="0"/>
    <x v="1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n v="14"/>
    <x v="1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0"/>
    <n v="1"/>
    <x v="1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n v="118"/>
    <x v="1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n v="2"/>
    <x v="1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x v="0"/>
    <n v="1"/>
    <x v="1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0"/>
    <n v="3"/>
    <x v="1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0"/>
    <n v="1"/>
    <x v="1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n v="3"/>
    <x v="1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0"/>
    <n v="38"/>
    <x v="1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n v="52"/>
    <x v="1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0"/>
    <n v="2"/>
    <x v="1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0"/>
    <n v="0"/>
    <x v="1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0"/>
    <n v="4"/>
    <x v="1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0"/>
    <n v="46"/>
    <x v="1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n v="26"/>
    <x v="1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0"/>
    <n v="45"/>
    <x v="1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0"/>
    <n v="7"/>
    <x v="1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0"/>
    <n v="8"/>
    <x v="1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1"/>
    <n v="263"/>
    <x v="0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1"/>
    <n v="394"/>
    <x v="0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1"/>
    <n v="1049"/>
    <x v="0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1"/>
    <n v="308"/>
    <x v="0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1"/>
    <n v="1088"/>
    <x v="0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1"/>
    <n v="73"/>
    <x v="0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1"/>
    <n v="143"/>
    <x v="0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1"/>
    <n v="1420"/>
    <x v="0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1"/>
    <n v="305"/>
    <x v="0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1"/>
    <n v="551"/>
    <x v="0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x v="1"/>
    <n v="187"/>
    <x v="0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1"/>
    <n v="325"/>
    <x v="0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1"/>
    <n v="148"/>
    <x v="0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0"/>
    <n v="69"/>
    <x v="0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0"/>
    <n v="173"/>
    <x v="0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0"/>
    <n v="269"/>
    <x v="0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0"/>
    <n v="185"/>
    <x v="0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0"/>
    <n v="176"/>
    <x v="0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n v="1019"/>
    <x v="0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0"/>
    <n v="113"/>
    <x v="0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0"/>
    <n v="404"/>
    <x v="0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n v="707"/>
    <x v="0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n v="392"/>
    <x v="0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n v="23"/>
    <x v="0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0"/>
    <n v="682"/>
    <x v="0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0"/>
    <n v="37"/>
    <x v="0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0"/>
    <n v="146"/>
    <x v="0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n v="119"/>
    <x v="0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0"/>
    <n v="163"/>
    <x v="0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0"/>
    <n v="339"/>
    <x v="0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x v="0"/>
    <n v="58"/>
    <x v="0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0"/>
    <n v="456"/>
    <x v="0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0"/>
    <n v="15"/>
    <x v="0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0"/>
    <n v="191"/>
    <x v="0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n v="17"/>
    <x v="0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0"/>
    <n v="4"/>
    <x v="1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0"/>
    <n v="18"/>
    <x v="1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x v="0"/>
    <n v="0"/>
    <x v="1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0"/>
    <n v="22"/>
    <x v="1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0"/>
    <n v="49"/>
    <x v="1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0"/>
    <n v="19"/>
    <x v="1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0"/>
    <n v="4"/>
    <x v="1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0"/>
    <n v="4"/>
    <x v="1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n v="2"/>
    <x v="1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0"/>
    <n v="0"/>
    <x v="1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0"/>
    <n v="0"/>
    <x v="1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0"/>
    <n v="14"/>
    <x v="1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0"/>
    <n v="8"/>
    <x v="1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0"/>
    <n v="0"/>
    <x v="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n v="15"/>
    <x v="1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0"/>
    <n v="33"/>
    <x v="1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0"/>
    <n v="2"/>
    <x v="1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0"/>
    <n v="6"/>
    <x v="1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0"/>
    <n v="2"/>
    <x v="1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0"/>
    <n v="0"/>
    <x v="1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0"/>
    <n v="4"/>
    <x v="1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0"/>
    <n v="1"/>
    <x v="1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0"/>
    <n v="3"/>
    <x v="1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0"/>
    <n v="4"/>
    <x v="1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0"/>
    <n v="0"/>
    <x v="1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0"/>
    <n v="4"/>
    <x v="1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n v="3"/>
    <x v="1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0"/>
    <n v="34"/>
    <x v="1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0"/>
    <n v="2"/>
    <x v="1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0"/>
    <n v="33"/>
    <x v="1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0"/>
    <n v="0"/>
    <x v="1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0"/>
    <n v="0"/>
    <x v="1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0"/>
    <n v="1"/>
    <x v="1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0"/>
    <n v="13"/>
    <x v="1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0"/>
    <n v="2"/>
    <x v="1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n v="36"/>
    <x v="1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n v="1"/>
    <x v="1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x v="0"/>
    <n v="15"/>
    <x v="1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n v="1"/>
    <x v="1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0"/>
    <n v="0"/>
    <x v="1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n v="28"/>
    <x v="0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n v="18"/>
    <x v="0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n v="61"/>
    <x v="0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0"/>
    <n v="108"/>
    <x v="0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0"/>
    <n v="142"/>
    <x v="0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0"/>
    <n v="74"/>
    <x v="0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0"/>
    <n v="38"/>
    <x v="0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0"/>
    <n v="20"/>
    <x v="0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n v="24"/>
    <x v="0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n v="66"/>
    <x v="0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0"/>
    <n v="28"/>
    <x v="0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n v="24"/>
    <x v="0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x v="0"/>
    <n v="73"/>
    <x v="0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0"/>
    <n v="3"/>
    <x v="0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0"/>
    <n v="20"/>
    <x v="0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0"/>
    <n v="21"/>
    <x v="0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0"/>
    <n v="94"/>
    <x v="0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n v="139"/>
    <x v="0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0"/>
    <n v="130"/>
    <x v="0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0"/>
    <n v="31"/>
    <x v="0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0"/>
    <n v="13"/>
    <x v="0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n v="90"/>
    <x v="0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n v="141"/>
    <x v="0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0"/>
    <n v="23"/>
    <x v="0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x v="0"/>
    <n v="18"/>
    <x v="0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n v="76"/>
    <x v="0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n v="93"/>
    <x v="0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n v="69"/>
    <x v="0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0"/>
    <n v="21"/>
    <x v="0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0"/>
    <n v="57"/>
    <x v="0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n v="108"/>
    <x v="0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n v="83"/>
    <x v="0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0"/>
    <n v="96"/>
    <x v="0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n v="64"/>
    <x v="0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0"/>
    <n v="14"/>
    <x v="0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n v="169"/>
    <x v="0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n v="33"/>
    <x v="0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n v="102"/>
    <x v="0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n v="104"/>
    <x v="0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0"/>
    <n v="20"/>
    <x v="0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0"/>
    <n v="35"/>
    <x v="0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n v="94"/>
    <x v="0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n v="14"/>
    <x v="0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n v="15"/>
    <x v="0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n v="51"/>
    <x v="0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n v="19"/>
    <x v="0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0"/>
    <n v="23"/>
    <x v="0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n v="97"/>
    <x v="0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0"/>
    <n v="76"/>
    <x v="0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0"/>
    <n v="11"/>
    <x v="0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n v="52"/>
    <x v="0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0"/>
    <n v="95"/>
    <x v="0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n v="35"/>
    <x v="0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n v="21"/>
    <x v="0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n v="93"/>
    <x v="0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0"/>
    <n v="11"/>
    <x v="0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n v="21"/>
    <x v="0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0"/>
    <n v="54"/>
    <x v="0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0"/>
    <n v="31"/>
    <x v="0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n v="132"/>
    <x v="0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n v="1"/>
    <x v="1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0"/>
    <n v="0"/>
    <x v="1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0"/>
    <n v="0"/>
    <x v="1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0"/>
    <n v="1"/>
    <x v="1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n v="39"/>
    <x v="1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n v="0"/>
    <x v="1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0"/>
    <n v="0"/>
    <x v="1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n v="3"/>
    <x v="1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0"/>
    <n v="1"/>
    <x v="1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0"/>
    <n v="13"/>
    <x v="1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0"/>
    <n v="0"/>
    <x v="1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0"/>
    <n v="6"/>
    <x v="1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0"/>
    <n v="0"/>
    <x v="1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n v="14"/>
    <x v="1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0"/>
    <n v="5"/>
    <x v="1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n v="6"/>
    <x v="1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x v="0"/>
    <n v="15"/>
    <x v="1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x v="0"/>
    <n v="0"/>
    <x v="1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n v="1"/>
    <x v="1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0"/>
    <n v="9"/>
    <x v="1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n v="3"/>
    <x v="1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0"/>
    <n v="3"/>
    <x v="1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0"/>
    <n v="1"/>
    <x v="1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n v="3"/>
    <x v="1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0"/>
    <n v="0"/>
    <x v="1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0"/>
    <n v="2"/>
    <x v="1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0"/>
    <n v="10"/>
    <x v="1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0"/>
    <n v="60"/>
    <x v="1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0"/>
    <n v="5"/>
    <x v="1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0"/>
    <n v="9"/>
    <x v="1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0"/>
    <n v="13"/>
    <x v="1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n v="0"/>
    <x v="1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0"/>
    <n v="8"/>
    <x v="1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0"/>
    <n v="3"/>
    <x v="1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0"/>
    <n v="3"/>
    <x v="1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n v="0"/>
    <x v="1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x v="0"/>
    <n v="6"/>
    <x v="1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n v="4"/>
    <x v="1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n v="1"/>
    <x v="1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n v="29"/>
    <x v="1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0"/>
    <n v="0"/>
    <x v="1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0"/>
    <n v="4"/>
    <x v="1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0"/>
    <n v="5"/>
    <x v="1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0"/>
    <n v="4"/>
    <x v="1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n v="5"/>
    <x v="1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n v="1"/>
    <x v="1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0"/>
    <n v="1"/>
    <x v="1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0"/>
    <n v="0"/>
    <x v="1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0"/>
    <n v="14"/>
    <x v="1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0"/>
    <n v="3"/>
    <x v="1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0"/>
    <n v="10"/>
    <x v="1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0"/>
    <n v="17"/>
    <x v="1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0"/>
    <n v="2"/>
    <x v="1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n v="0"/>
    <x v="1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0"/>
    <n v="4"/>
    <x v="1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x v="0"/>
    <n v="12"/>
    <x v="1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n v="3"/>
    <x v="1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n v="12"/>
    <x v="1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0"/>
    <n v="0"/>
    <x v="1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0"/>
    <n v="7"/>
    <x v="1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0"/>
    <n v="2"/>
    <x v="1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n v="1"/>
    <x v="1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n v="4"/>
    <x v="1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0"/>
    <n v="4"/>
    <x v="1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0"/>
    <n v="17"/>
    <x v="1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n v="7"/>
    <x v="1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0"/>
    <n v="2"/>
    <x v="1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x v="0"/>
    <n v="5"/>
    <x v="1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0"/>
    <n v="1"/>
    <x v="1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n v="1"/>
    <x v="1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n v="14"/>
    <x v="1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n v="26"/>
    <x v="1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0"/>
    <n v="2"/>
    <x v="1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n v="1"/>
    <x v="1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0"/>
    <n v="3"/>
    <x v="1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0"/>
    <n v="7"/>
    <x v="1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n v="9"/>
    <x v="1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n v="20"/>
    <x v="1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0"/>
    <n v="6"/>
    <x v="1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n v="13"/>
    <x v="1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0"/>
    <n v="3"/>
    <x v="0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n v="6"/>
    <x v="0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n v="10"/>
    <x v="0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n v="147"/>
    <x v="0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0"/>
    <n v="199"/>
    <x v="0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n v="50"/>
    <x v="0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0"/>
    <n v="21"/>
    <x v="0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0"/>
    <n v="24"/>
    <x v="0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0"/>
    <n v="32"/>
    <x v="0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n v="62"/>
    <x v="0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0"/>
    <n v="9"/>
    <x v="0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n v="38"/>
    <x v="0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0"/>
    <n v="54"/>
    <x v="0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0"/>
    <n v="37"/>
    <x v="0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0"/>
    <n v="39"/>
    <x v="0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0"/>
    <n v="34"/>
    <x v="0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0"/>
    <n v="55"/>
    <x v="0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0"/>
    <n v="32"/>
    <x v="0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0"/>
    <n v="25"/>
    <x v="0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0"/>
    <n v="33"/>
    <x v="0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n v="1"/>
    <x v="1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n v="202"/>
    <x v="1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n v="0"/>
    <x v="1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n v="1"/>
    <x v="1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n v="0"/>
    <x v="1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0"/>
    <n v="2"/>
    <x v="1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0"/>
    <n v="13"/>
    <x v="1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n v="9"/>
    <x v="1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n v="2"/>
    <x v="1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n v="0"/>
    <x v="1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x v="0"/>
    <n v="58"/>
    <x v="1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0"/>
    <n v="8"/>
    <x v="1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n v="3"/>
    <x v="1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0"/>
    <n v="0"/>
    <x v="1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n v="11"/>
    <x v="1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0"/>
    <n v="20"/>
    <x v="1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n v="3"/>
    <x v="1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0"/>
    <n v="0"/>
    <x v="1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0"/>
    <n v="0"/>
    <x v="1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0"/>
    <n v="0"/>
    <x v="1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n v="108"/>
    <x v="0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n v="20"/>
    <x v="0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n v="98"/>
    <x v="0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0"/>
    <n v="196"/>
    <x v="0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n v="39"/>
    <x v="0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n v="128"/>
    <x v="0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n v="71"/>
    <x v="0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0"/>
    <n v="47"/>
    <x v="0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n v="17"/>
    <x v="0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0"/>
    <n v="91"/>
    <x v="0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0"/>
    <n v="43"/>
    <x v="0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0"/>
    <n v="17"/>
    <x v="0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n v="33"/>
    <x v="0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0"/>
    <n v="87"/>
    <x v="0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0"/>
    <n v="113"/>
    <x v="0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0"/>
    <n v="14"/>
    <x v="0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n v="30"/>
    <x v="0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0"/>
    <n v="16"/>
    <x v="0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0"/>
    <n v="46"/>
    <x v="0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n v="24"/>
    <x v="0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1"/>
    <n v="97"/>
    <x v="0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1"/>
    <n v="59"/>
    <x v="0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1"/>
    <n v="1095"/>
    <x v="0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1"/>
    <n v="218"/>
    <x v="0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0"/>
    <n v="111"/>
    <x v="0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0"/>
    <n v="56"/>
    <x v="0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0"/>
    <n v="265"/>
    <x v="0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0"/>
    <n v="28"/>
    <x v="0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n v="364"/>
    <x v="0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n v="27"/>
    <x v="0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0"/>
    <n v="93"/>
    <x v="0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0"/>
    <n v="64"/>
    <x v="0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0"/>
    <n v="22"/>
    <x v="0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0"/>
    <n v="59"/>
    <x v="0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0"/>
    <n v="249"/>
    <x v="0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n v="392"/>
    <x v="0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0"/>
    <n v="115"/>
    <x v="0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0"/>
    <n v="433"/>
    <x v="0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0"/>
    <n v="20"/>
    <x v="0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0"/>
    <n v="8"/>
    <x v="0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0"/>
    <n v="175"/>
    <x v="0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0"/>
    <n v="104"/>
    <x v="0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0"/>
    <n v="17"/>
    <x v="0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0"/>
    <n v="277"/>
    <x v="0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0"/>
    <n v="118"/>
    <x v="0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0"/>
    <n v="97"/>
    <x v="0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n v="20"/>
    <x v="0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n v="26"/>
    <x v="0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0"/>
    <n v="128"/>
    <x v="0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0"/>
    <n v="15"/>
    <x v="0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n v="25"/>
    <x v="0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n v="55"/>
    <x v="0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n v="107"/>
    <x v="0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0"/>
    <n v="557"/>
    <x v="0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0"/>
    <n v="40"/>
    <x v="0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0"/>
    <n v="36"/>
    <x v="0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0"/>
    <n v="159"/>
    <x v="0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n v="41"/>
    <x v="0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0"/>
    <n v="226"/>
    <x v="0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n v="30"/>
    <x v="0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0"/>
    <n v="103"/>
    <x v="0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0"/>
    <n v="62"/>
    <x v="0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n v="6"/>
    <x v="0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0"/>
    <n v="182"/>
    <x v="0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0"/>
    <n v="145"/>
    <x v="0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0"/>
    <n v="25"/>
    <x v="0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n v="320"/>
    <x v="0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0"/>
    <n v="99"/>
    <x v="0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0"/>
    <n v="348"/>
    <x v="0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n v="41"/>
    <x v="0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x v="0"/>
    <n v="29"/>
    <x v="0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n v="25"/>
    <x v="0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0"/>
    <n v="23"/>
    <x v="0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0"/>
    <n v="1260"/>
    <x v="0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0"/>
    <n v="307"/>
    <x v="0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0"/>
    <n v="329"/>
    <x v="0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0"/>
    <n v="32"/>
    <x v="0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0"/>
    <n v="27"/>
    <x v="0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0"/>
    <n v="236"/>
    <x v="0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n v="42"/>
    <x v="0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n v="95"/>
    <x v="0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n v="37"/>
    <x v="0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n v="128"/>
    <x v="0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0"/>
    <n v="156"/>
    <x v="0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0"/>
    <n v="64"/>
    <x v="0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0"/>
    <n v="58"/>
    <x v="0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0"/>
    <n v="20"/>
    <x v="0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0"/>
    <n v="47"/>
    <x v="0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n v="54"/>
    <x v="0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0"/>
    <n v="9"/>
    <x v="0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n v="35"/>
    <x v="1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n v="2"/>
    <x v="1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0"/>
    <n v="3"/>
    <x v="1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n v="0"/>
    <x v="1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0"/>
    <n v="1"/>
    <x v="1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0"/>
    <n v="0"/>
    <x v="1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0"/>
    <n v="0"/>
    <x v="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0"/>
    <n v="3"/>
    <x v="1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0"/>
    <n v="11"/>
    <x v="1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n v="6"/>
    <x v="1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0"/>
    <n v="0"/>
    <x v="1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n v="67"/>
    <x v="1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0"/>
    <n v="23"/>
    <x v="1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n v="72"/>
    <x v="1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0"/>
    <n v="2"/>
    <x v="1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0"/>
    <n v="15"/>
    <x v="1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n v="1"/>
    <x v="1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n v="2"/>
    <x v="1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0"/>
    <n v="7"/>
    <x v="1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0"/>
    <n v="16"/>
    <x v="1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n v="117"/>
    <x v="1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0"/>
    <n v="2"/>
    <x v="1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n v="7"/>
    <x v="1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x v="0"/>
    <n v="3"/>
    <x v="1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0"/>
    <n v="20"/>
    <x v="1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n v="50"/>
    <x v="1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0"/>
    <n v="2"/>
    <x v="1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n v="3"/>
    <x v="1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n v="27"/>
    <x v="1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0"/>
    <n v="7"/>
    <x v="1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n v="5"/>
    <x v="1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n v="0"/>
    <x v="1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x v="0"/>
    <n v="3"/>
    <x v="1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n v="6"/>
    <x v="1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n v="9"/>
    <x v="1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n v="3"/>
    <x v="1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0"/>
    <n v="2"/>
    <x v="1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0"/>
    <n v="3"/>
    <x v="1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0"/>
    <n v="45"/>
    <x v="1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n v="9"/>
    <x v="1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0"/>
    <n v="9"/>
    <x v="1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n v="21"/>
    <x v="1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0"/>
    <n v="17"/>
    <x v="1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n v="1"/>
    <x v="1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0"/>
    <n v="1"/>
    <x v="1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n v="14"/>
    <x v="1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0"/>
    <n v="42"/>
    <x v="1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n v="27"/>
    <x v="1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0"/>
    <n v="5"/>
    <x v="1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0"/>
    <n v="13"/>
    <x v="1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n v="12"/>
    <x v="1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0"/>
    <n v="90"/>
    <x v="1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n v="2"/>
    <x v="1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n v="5"/>
    <x v="1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0"/>
    <n v="31"/>
    <x v="1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n v="4"/>
    <x v="1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n v="29"/>
    <x v="1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n v="2"/>
    <x v="1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0"/>
    <n v="114"/>
    <x v="1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0"/>
    <n v="1"/>
    <x v="1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0"/>
    <n v="76"/>
    <x v="1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0"/>
    <n v="9"/>
    <x v="1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n v="37"/>
    <x v="1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0"/>
    <n v="0"/>
    <x v="1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0"/>
    <n v="1"/>
    <x v="1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n v="10"/>
    <x v="1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0"/>
    <n v="1"/>
    <x v="1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0"/>
    <n v="2"/>
    <x v="1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n v="1"/>
    <x v="1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0"/>
    <n v="10"/>
    <x v="1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0"/>
    <n v="1"/>
    <x v="1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0"/>
    <n v="2"/>
    <x v="1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0"/>
    <n v="348"/>
    <x v="1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0"/>
    <n v="4"/>
    <x v="1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n v="0"/>
    <x v="1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x v="0"/>
    <n v="17"/>
    <x v="1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n v="0"/>
    <x v="1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0"/>
    <n v="117"/>
    <x v="1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0"/>
    <n v="1"/>
    <x v="1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0"/>
    <n v="4"/>
    <x v="1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0"/>
    <n v="12"/>
    <x v="1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0"/>
    <n v="1"/>
    <x v="1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x v="0"/>
    <n v="16"/>
    <x v="1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0"/>
    <n v="12"/>
    <x v="1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0"/>
    <n v="7"/>
    <x v="1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0"/>
    <n v="22"/>
    <x v="1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0"/>
    <n v="1"/>
    <x v="1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0"/>
    <n v="0"/>
    <x v="1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0"/>
    <n v="6"/>
    <x v="1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0"/>
    <n v="4"/>
    <x v="1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x v="0"/>
    <n v="8"/>
    <x v="1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0"/>
    <n v="3"/>
    <x v="1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x v="0"/>
    <n v="0"/>
    <x v="1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0"/>
    <n v="30"/>
    <x v="1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0"/>
    <n v="0"/>
    <x v="1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0"/>
    <n v="12"/>
    <x v="1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1"/>
    <n v="213"/>
    <x v="0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1"/>
    <n v="57"/>
    <x v="0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1"/>
    <n v="25"/>
    <x v="0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1"/>
    <n v="104"/>
    <x v="0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1"/>
    <n v="34"/>
    <x v="0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1"/>
    <n v="67"/>
    <x v="0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1"/>
    <n v="241"/>
    <x v="0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1"/>
    <n v="123"/>
    <x v="0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1"/>
    <n v="302"/>
    <x v="0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1"/>
    <n v="89"/>
    <x v="0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1"/>
    <n v="41"/>
    <x v="0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1"/>
    <n v="69"/>
    <x v="0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1"/>
    <n v="52"/>
    <x v="0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1"/>
    <n v="57"/>
    <x v="0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1"/>
    <n v="74"/>
    <x v="0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1"/>
    <n v="63"/>
    <x v="0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1"/>
    <n v="72"/>
    <x v="0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1"/>
    <n v="71"/>
    <x v="0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1"/>
    <n v="21"/>
    <x v="0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1"/>
    <n v="930"/>
    <x v="0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1"/>
    <n v="55"/>
    <x v="0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1"/>
    <n v="61"/>
    <x v="0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1"/>
    <n v="82"/>
    <x v="0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1"/>
    <n v="71"/>
    <x v="0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1"/>
    <n v="117"/>
    <x v="0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1"/>
    <n v="29"/>
    <x v="0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1"/>
    <n v="74"/>
    <x v="0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1"/>
    <n v="23"/>
    <x v="0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1"/>
    <n v="60"/>
    <x v="0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1"/>
    <n v="55"/>
    <x v="0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1"/>
    <n v="51"/>
    <x v="0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1"/>
    <n v="78"/>
    <x v="0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1"/>
    <n v="62"/>
    <x v="0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1"/>
    <n v="45"/>
    <x v="0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1"/>
    <n v="15"/>
    <x v="0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x v="1"/>
    <n v="151"/>
    <x v="0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1"/>
    <n v="68"/>
    <x v="0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1"/>
    <n v="46"/>
    <x v="0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1"/>
    <n v="24"/>
    <x v="0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1"/>
    <n v="70"/>
    <x v="0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1"/>
    <n v="244"/>
    <x v="0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n v="9"/>
    <x v="1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n v="19"/>
    <x v="1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0"/>
    <n v="0"/>
    <x v="1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0"/>
    <n v="4"/>
    <x v="1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n v="8"/>
    <x v="1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n v="24"/>
    <x v="1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n v="0"/>
    <x v="1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n v="39"/>
    <x v="1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n v="6"/>
    <x v="1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n v="4"/>
    <x v="1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n v="3"/>
    <x v="1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0"/>
    <n v="53"/>
    <x v="1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0"/>
    <n v="1"/>
    <x v="1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0"/>
    <n v="2"/>
    <x v="1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n v="25"/>
    <x v="1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n v="6"/>
    <x v="1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n v="0"/>
    <x v="1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n v="12"/>
    <x v="1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n v="0"/>
    <x v="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n v="36"/>
    <x v="1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1"/>
    <n v="82"/>
    <x v="0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1"/>
    <n v="226"/>
    <x v="0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1"/>
    <n v="60"/>
    <x v="0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1"/>
    <n v="322"/>
    <x v="0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1"/>
    <n v="94"/>
    <x v="0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1"/>
    <n v="47"/>
    <x v="0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1"/>
    <n v="115"/>
    <x v="0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x v="1"/>
    <n v="134"/>
    <x v="0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1"/>
    <n v="35"/>
    <x v="0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1"/>
    <n v="104"/>
    <x v="0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1"/>
    <n v="184"/>
    <x v="0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1"/>
    <n v="119"/>
    <x v="0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n v="59"/>
    <x v="0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1"/>
    <n v="113"/>
    <x v="0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1"/>
    <n v="84"/>
    <x v="0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1"/>
    <n v="74"/>
    <x v="0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1"/>
    <n v="216"/>
    <x v="0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1"/>
    <n v="39"/>
    <x v="0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1"/>
    <n v="21"/>
    <x v="0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0"/>
    <n v="30"/>
    <x v="0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1"/>
    <n v="37"/>
    <x v="0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1"/>
    <n v="202"/>
    <x v="0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1"/>
    <n v="37"/>
    <x v="0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0"/>
    <n v="28"/>
    <x v="0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1"/>
    <n v="26"/>
    <x v="0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0"/>
    <n v="61"/>
    <x v="0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0"/>
    <n v="115"/>
    <x v="0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1"/>
    <n v="181"/>
    <x v="0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0"/>
    <n v="110"/>
    <x v="0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1"/>
    <n v="269"/>
    <x v="0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1"/>
    <n v="79"/>
    <x v="0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1"/>
    <n v="104"/>
    <x v="0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0"/>
    <n v="34"/>
    <x v="0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1"/>
    <n v="167"/>
    <x v="0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x v="1"/>
    <n v="183"/>
    <x v="0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1"/>
    <n v="71"/>
    <x v="0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0"/>
    <n v="69"/>
    <x v="0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n v="270"/>
    <x v="0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1"/>
    <n v="193"/>
    <x v="0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1"/>
    <n v="57"/>
    <x v="0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1"/>
    <n v="200"/>
    <x v="0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1"/>
    <n v="88"/>
    <x v="0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1"/>
    <n v="213"/>
    <x v="0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1"/>
    <n v="20"/>
    <x v="0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1"/>
    <n v="50"/>
    <x v="0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x v="1"/>
    <n v="115"/>
    <x v="0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1"/>
    <n v="186"/>
    <x v="0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1"/>
    <n v="18"/>
    <x v="0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1"/>
    <n v="176"/>
    <x v="0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0"/>
    <n v="41"/>
    <x v="0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1"/>
    <n v="75"/>
    <x v="0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1"/>
    <n v="97"/>
    <x v="0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1"/>
    <n v="73"/>
    <x v="0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1"/>
    <n v="49"/>
    <x v="0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1"/>
    <n v="134"/>
    <x v="0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1"/>
    <n v="68"/>
    <x v="0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1"/>
    <n v="49"/>
    <x v="0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1"/>
    <n v="63"/>
    <x v="0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1"/>
    <n v="163"/>
    <x v="0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1"/>
    <n v="288"/>
    <x v="0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1"/>
    <n v="42"/>
    <x v="0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1"/>
    <n v="70"/>
    <x v="0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1"/>
    <n v="30"/>
    <x v="0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1"/>
    <n v="51"/>
    <x v="0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1"/>
    <n v="145"/>
    <x v="0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1"/>
    <n v="21"/>
    <x v="0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1"/>
    <n v="286"/>
    <x v="0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1"/>
    <n v="12"/>
    <x v="0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1"/>
    <n v="100"/>
    <x v="0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1"/>
    <n v="100"/>
    <x v="0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1"/>
    <n v="34"/>
    <x v="0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0"/>
    <n v="63"/>
    <x v="0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n v="30"/>
    <x v="0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n v="47"/>
    <x v="0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0"/>
    <n v="237"/>
    <x v="0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0"/>
    <n v="47"/>
    <x v="0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0"/>
    <n v="15"/>
    <x v="0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0"/>
    <n v="81"/>
    <x v="0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0"/>
    <n v="122"/>
    <x v="0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n v="34"/>
    <x v="0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0"/>
    <n v="207"/>
    <x v="0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0"/>
    <n v="25"/>
    <x v="0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x v="0"/>
    <n v="72"/>
    <x v="0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n v="14"/>
    <x v="0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n v="15"/>
    <x v="0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0"/>
    <n v="91"/>
    <x v="0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n v="24"/>
    <x v="0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0"/>
    <n v="27"/>
    <x v="0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n v="47"/>
    <x v="0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n v="44"/>
    <x v="0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n v="72"/>
    <x v="0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n v="63"/>
    <x v="0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n v="88"/>
    <x v="0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0"/>
    <n v="70"/>
    <x v="0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0"/>
    <n v="50"/>
    <x v="0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n v="35"/>
    <x v="0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0"/>
    <n v="175"/>
    <x v="0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n v="20"/>
    <x v="0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0"/>
    <n v="54"/>
    <x v="0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0"/>
    <n v="20"/>
    <x v="0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0"/>
    <n v="57"/>
    <x v="0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0"/>
    <n v="31"/>
    <x v="0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n v="31"/>
    <x v="0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n v="45"/>
    <x v="0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0"/>
    <n v="41"/>
    <x v="0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0"/>
    <n v="29"/>
    <x v="0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n v="58"/>
    <x v="0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0"/>
    <n v="89"/>
    <x v="0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x v="0"/>
    <n v="125"/>
    <x v="0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0"/>
    <n v="18"/>
    <x v="0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0"/>
    <n v="32"/>
    <x v="0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0"/>
    <n v="16"/>
    <x v="0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0"/>
    <n v="38"/>
    <x v="0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0"/>
    <n v="15"/>
    <x v="0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0"/>
    <n v="23"/>
    <x v="0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0"/>
    <n v="49"/>
    <x v="0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0"/>
    <n v="10"/>
    <x v="0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n v="15"/>
    <x v="0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n v="57"/>
    <x v="0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0"/>
    <n v="33"/>
    <x v="0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0"/>
    <n v="9"/>
    <x v="0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0"/>
    <n v="26"/>
    <x v="0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n v="69"/>
    <x v="0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n v="65"/>
    <x v="0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0"/>
    <n v="83"/>
    <x v="0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n v="111"/>
    <x v="0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n v="46"/>
    <x v="0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0"/>
    <n v="63"/>
    <x v="0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0"/>
    <n v="9"/>
    <x v="0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0"/>
    <n v="34"/>
    <x v="0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0"/>
    <n v="112"/>
    <x v="0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0"/>
    <n v="47"/>
    <x v="0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0"/>
    <n v="38"/>
    <x v="0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0"/>
    <n v="28"/>
    <x v="0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n v="78"/>
    <x v="0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0"/>
    <n v="23"/>
    <x v="0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0"/>
    <n v="40"/>
    <x v="0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n v="13"/>
    <x v="0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n v="18"/>
    <x v="0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0"/>
    <n v="22"/>
    <x v="0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0"/>
    <n v="79"/>
    <x v="0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0"/>
    <n v="14"/>
    <x v="0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n v="51"/>
    <x v="0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0"/>
    <n v="54"/>
    <x v="0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0"/>
    <n v="70"/>
    <x v="0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0"/>
    <n v="44"/>
    <x v="0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n v="55"/>
    <x v="0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0"/>
    <n v="15"/>
    <x v="0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0"/>
    <n v="27"/>
    <x v="0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0"/>
    <n v="21"/>
    <x v="0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0"/>
    <n v="162"/>
    <x v="0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0"/>
    <n v="23"/>
    <x v="0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0"/>
    <n v="72"/>
    <x v="0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0"/>
    <n v="68"/>
    <x v="0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n v="20"/>
    <x v="0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0"/>
    <n v="26"/>
    <x v="0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0"/>
    <n v="72"/>
    <x v="0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n v="3"/>
    <x v="0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n v="18"/>
    <x v="0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n v="30"/>
    <x v="0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0"/>
    <n v="23"/>
    <x v="0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0"/>
    <n v="54"/>
    <x v="0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0"/>
    <n v="26"/>
    <x v="0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n v="9"/>
    <x v="0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0"/>
    <n v="27"/>
    <x v="0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n v="30"/>
    <x v="0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n v="52"/>
    <x v="0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0"/>
    <n v="17"/>
    <x v="0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n v="19"/>
    <x v="0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n v="77"/>
    <x v="0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0"/>
    <n v="21"/>
    <x v="0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n v="38"/>
    <x v="0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0"/>
    <n v="28"/>
    <x v="0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n v="48"/>
    <x v="0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0"/>
    <n v="46"/>
    <x v="0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0"/>
    <n v="30"/>
    <x v="0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n v="64"/>
    <x v="0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0"/>
    <n v="15"/>
    <x v="0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0"/>
    <n v="41"/>
    <x v="0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0"/>
    <n v="35"/>
    <x v="0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n v="45"/>
    <x v="0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0"/>
    <n v="62"/>
    <x v="0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0"/>
    <n v="22"/>
    <x v="0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0"/>
    <n v="18"/>
    <x v="0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0"/>
    <n v="12"/>
    <x v="0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0"/>
    <n v="44"/>
    <x v="0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0"/>
    <n v="27"/>
    <x v="0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n v="38"/>
    <x v="0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0"/>
    <n v="28"/>
    <x v="0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0"/>
    <n v="24"/>
    <x v="0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0"/>
    <n v="65"/>
    <x v="0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n v="46"/>
    <x v="0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0"/>
    <n v="85"/>
    <x v="0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n v="66"/>
    <x v="0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n v="165"/>
    <x v="0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n v="17"/>
    <x v="0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n v="3"/>
    <x v="0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0"/>
    <n v="17"/>
    <x v="0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0"/>
    <n v="91"/>
    <x v="0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x v="0"/>
    <n v="67"/>
    <x v="0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0"/>
    <n v="18"/>
    <x v="0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0"/>
    <n v="21"/>
    <x v="0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0"/>
    <n v="40"/>
    <x v="0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n v="78"/>
    <x v="0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0"/>
    <n v="26"/>
    <x v="0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n v="14"/>
    <x v="0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0"/>
    <n v="44"/>
    <x v="0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0"/>
    <n v="9"/>
    <x v="0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n v="30"/>
    <x v="0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0"/>
    <n v="45"/>
    <x v="0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0"/>
    <n v="56"/>
    <x v="0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0"/>
    <n v="46"/>
    <x v="0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0"/>
    <n v="34"/>
    <x v="0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n v="98"/>
    <x v="0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n v="46"/>
    <x v="0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n v="10"/>
    <x v="0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n v="76"/>
    <x v="0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0"/>
    <n v="104"/>
    <x v="0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0"/>
    <n v="87"/>
    <x v="0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0"/>
    <n v="29"/>
    <x v="0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n v="51"/>
    <x v="0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0"/>
    <n v="12"/>
    <x v="0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0"/>
    <n v="72"/>
    <x v="0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0"/>
    <n v="21"/>
    <x v="0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0"/>
    <n v="42"/>
    <x v="0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x v="0"/>
    <n v="71"/>
    <x v="0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0"/>
    <n v="168"/>
    <x v="0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0"/>
    <n v="19"/>
    <x v="0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0"/>
    <n v="37"/>
    <x v="0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n v="36"/>
    <x v="0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n v="14"/>
    <x v="0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0"/>
    <n v="18"/>
    <x v="0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0"/>
    <n v="82"/>
    <x v="0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n v="43"/>
    <x v="0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n v="8"/>
    <x v="0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0"/>
    <n v="45"/>
    <x v="0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0"/>
    <n v="20"/>
    <x v="0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n v="31"/>
    <x v="0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n v="25"/>
    <x v="0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0"/>
    <n v="14"/>
    <x v="0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0"/>
    <n v="45"/>
    <x v="0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0"/>
    <n v="20"/>
    <x v="0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n v="39"/>
    <x v="0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n v="16"/>
    <x v="0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0"/>
    <n v="37"/>
    <x v="0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0"/>
    <n v="14"/>
    <x v="0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0"/>
    <n v="21"/>
    <x v="0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0"/>
    <n v="69"/>
    <x v="0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0"/>
    <n v="16"/>
    <x v="0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n v="55"/>
    <x v="0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n v="27"/>
    <x v="0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0"/>
    <n v="36"/>
    <x v="0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0"/>
    <n v="19"/>
    <x v="0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0"/>
    <n v="12"/>
    <x v="0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n v="17"/>
    <x v="0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0"/>
    <n v="114"/>
    <x v="0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0"/>
    <n v="93"/>
    <x v="0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n v="36"/>
    <x v="0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0"/>
    <n v="61"/>
    <x v="0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n v="47"/>
    <x v="0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0"/>
    <n v="17"/>
    <x v="0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0"/>
    <n v="63"/>
    <x v="0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0"/>
    <n v="9"/>
    <x v="0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0"/>
    <n v="30"/>
    <x v="0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0"/>
    <n v="23"/>
    <x v="0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n v="33"/>
    <x v="0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0"/>
    <n v="39"/>
    <x v="0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0"/>
    <n v="17"/>
    <x v="0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0"/>
    <n v="6"/>
    <x v="0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n v="39"/>
    <x v="0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n v="57"/>
    <x v="0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0"/>
    <n v="56"/>
    <x v="0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n v="13"/>
    <x v="0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0"/>
    <n v="95"/>
    <x v="0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0"/>
    <n v="80"/>
    <x v="0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0"/>
    <n v="133"/>
    <x v="0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0"/>
    <n v="44"/>
    <x v="0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0"/>
    <n v="30"/>
    <x v="0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n v="56"/>
    <x v="0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n v="66"/>
    <x v="0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n v="29"/>
    <x v="0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0"/>
    <n v="72"/>
    <x v="0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0"/>
    <n v="27"/>
    <x v="0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n v="10"/>
    <x v="0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n v="35"/>
    <x v="0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0"/>
    <n v="29"/>
    <x v="0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0"/>
    <n v="13"/>
    <x v="0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0"/>
    <n v="72"/>
    <x v="0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0"/>
    <n v="78"/>
    <x v="0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0"/>
    <n v="49"/>
    <x v="0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0"/>
    <n v="42"/>
    <x v="0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n v="35"/>
    <x v="0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0"/>
    <n v="42"/>
    <x v="0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n v="42"/>
    <x v="0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0"/>
    <n v="31"/>
    <x v="0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0"/>
    <n v="38"/>
    <x v="0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n v="8"/>
    <x v="0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x v="0"/>
    <n v="39"/>
    <x v="0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0"/>
    <n v="29"/>
    <x v="0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0"/>
    <n v="72"/>
    <x v="0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0"/>
    <n v="15"/>
    <x v="0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0"/>
    <n v="33"/>
    <x v="0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0"/>
    <n v="15"/>
    <x v="0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0"/>
    <n v="19"/>
    <x v="0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n v="17"/>
    <x v="0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0"/>
    <n v="44"/>
    <x v="0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n v="10"/>
    <x v="0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n v="46"/>
    <x v="0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0"/>
    <n v="11"/>
    <x v="0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0"/>
    <n v="13"/>
    <x v="0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0"/>
    <n v="33"/>
    <x v="0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n v="28"/>
    <x v="0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n v="21"/>
    <x v="0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0"/>
    <n v="13"/>
    <x v="0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n v="34"/>
    <x v="0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0"/>
    <n v="80"/>
    <x v="0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0"/>
    <n v="74"/>
    <x v="0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n v="7"/>
    <x v="0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0"/>
    <n v="34"/>
    <x v="0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n v="86"/>
    <x v="0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0"/>
    <n v="37"/>
    <x v="0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n v="18"/>
    <x v="0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0"/>
    <n v="22"/>
    <x v="0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0"/>
    <n v="26"/>
    <x v="0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0"/>
    <n v="27"/>
    <x v="0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n v="8"/>
    <x v="0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n v="204"/>
    <x v="0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n v="46"/>
    <x v="0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n v="17"/>
    <x v="0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0"/>
    <n v="28"/>
    <x v="0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0"/>
    <n v="83"/>
    <x v="0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0"/>
    <n v="13"/>
    <x v="0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0"/>
    <n v="8"/>
    <x v="0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n v="32"/>
    <x v="0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0"/>
    <n v="85"/>
    <x v="0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n v="29"/>
    <x v="0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n v="24"/>
    <x v="0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n v="8"/>
    <x v="0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n v="19"/>
    <x v="0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0"/>
    <n v="336"/>
    <x v="0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0"/>
    <n v="13"/>
    <x v="0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n v="42"/>
    <x v="0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0"/>
    <n v="64"/>
    <x v="0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0"/>
    <n v="25"/>
    <x v="0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0"/>
    <n v="20"/>
    <x v="0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n v="104"/>
    <x v="0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n v="53"/>
    <x v="0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0"/>
    <n v="14"/>
    <x v="0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0"/>
    <n v="20"/>
    <x v="0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0"/>
    <n v="558"/>
    <x v="0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n v="22"/>
    <x v="0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n v="24"/>
    <x v="0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n v="74"/>
    <x v="0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x v="0"/>
    <n v="54"/>
    <x v="0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0"/>
    <n v="31"/>
    <x v="0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0"/>
    <n v="25"/>
    <x v="0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n v="17"/>
    <x v="0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0"/>
    <n v="12"/>
    <x v="0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0"/>
    <n v="38"/>
    <x v="0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n v="41"/>
    <x v="0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0"/>
    <n v="19"/>
    <x v="0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0"/>
    <n v="41"/>
    <x v="0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0"/>
    <n v="26"/>
    <x v="0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0"/>
    <n v="25"/>
    <x v="0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n v="9"/>
    <x v="0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0"/>
    <n v="78"/>
    <x v="0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0"/>
    <n v="45"/>
    <x v="0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0"/>
    <n v="102"/>
    <x v="0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0"/>
    <n v="5"/>
    <x v="0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n v="27"/>
    <x v="0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0"/>
    <n v="37"/>
    <x v="0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0"/>
    <n v="14"/>
    <x v="0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n v="27"/>
    <x v="0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0"/>
    <n v="45"/>
    <x v="0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0"/>
    <n v="49"/>
    <x v="0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0"/>
    <n v="24"/>
    <x v="0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x v="0"/>
    <n v="112"/>
    <x v="0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0"/>
    <n v="23"/>
    <x v="0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0"/>
    <n v="54"/>
    <x v="0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0"/>
    <n v="28"/>
    <x v="0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n v="11"/>
    <x v="0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n v="62"/>
    <x v="0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0"/>
    <n v="73"/>
    <x v="0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0"/>
    <n v="18"/>
    <x v="0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0"/>
    <n v="35"/>
    <x v="0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0"/>
    <n v="43"/>
    <x v="0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0"/>
    <n v="36"/>
    <x v="0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n v="62"/>
    <x v="0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0"/>
    <n v="15"/>
    <x v="0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0"/>
    <n v="33"/>
    <x v="0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0"/>
    <n v="27"/>
    <x v="0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n v="17"/>
    <x v="0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0"/>
    <n v="4"/>
    <x v="0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0"/>
    <n v="53"/>
    <x v="0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0"/>
    <n v="49"/>
    <x v="0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n v="57"/>
    <x v="0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0"/>
    <n v="69"/>
    <x v="0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0"/>
    <n v="15"/>
    <x v="0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0"/>
    <n v="64"/>
    <x v="0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n v="20"/>
    <x v="0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0"/>
    <n v="27"/>
    <x v="0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0"/>
    <n v="21"/>
    <x v="0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n v="31"/>
    <x v="0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n v="51"/>
    <x v="0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0"/>
    <n v="57"/>
    <x v="0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0"/>
    <n v="20"/>
    <x v="0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n v="71"/>
    <x v="0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n v="72"/>
    <x v="0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n v="45"/>
    <x v="0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0"/>
    <n v="51"/>
    <x v="0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n v="56"/>
    <x v="0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0"/>
    <n v="17"/>
    <x v="0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n v="197"/>
    <x v="0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0"/>
    <n v="70"/>
    <x v="0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0"/>
    <n v="21"/>
    <x v="0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0"/>
    <n v="34"/>
    <x v="0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0"/>
    <n v="39"/>
    <x v="0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n v="78"/>
    <x v="0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0"/>
    <n v="48"/>
    <x v="0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0"/>
    <n v="29"/>
    <x v="0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n v="0"/>
    <x v="1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0"/>
    <n v="2"/>
    <x v="1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0"/>
    <n v="1"/>
    <x v="1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0"/>
    <n v="59"/>
    <x v="1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0"/>
    <n v="1"/>
    <x v="1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x v="0"/>
    <n v="31"/>
    <x v="1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0"/>
    <n v="18"/>
    <x v="1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0"/>
    <n v="10"/>
    <x v="1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x v="0"/>
    <n v="0"/>
    <x v="1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0"/>
    <n v="14"/>
    <x v="1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n v="2"/>
    <x v="1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0"/>
    <n v="1"/>
    <x v="1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x v="0"/>
    <n v="3"/>
    <x v="1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0"/>
    <n v="0"/>
    <x v="1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n v="2"/>
    <x v="1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n v="0"/>
    <x v="1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0"/>
    <n v="12"/>
    <x v="1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0"/>
    <n v="1"/>
    <x v="1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n v="8"/>
    <x v="1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0"/>
    <n v="2"/>
    <x v="1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0"/>
    <n v="73"/>
    <x v="0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0"/>
    <n v="8"/>
    <x v="0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0"/>
    <n v="17"/>
    <x v="0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0"/>
    <n v="9"/>
    <x v="0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0"/>
    <n v="17"/>
    <x v="0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n v="33"/>
    <x v="0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0"/>
    <n v="38"/>
    <x v="0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n v="79"/>
    <x v="0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0"/>
    <n v="46"/>
    <x v="0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0"/>
    <n v="20"/>
    <x v="0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0"/>
    <n v="20"/>
    <x v="0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n v="13"/>
    <x v="0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0"/>
    <n v="22"/>
    <x v="0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0"/>
    <n v="36"/>
    <x v="0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n v="40"/>
    <x v="0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0"/>
    <n v="9"/>
    <x v="0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0"/>
    <n v="19"/>
    <x v="0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n v="14"/>
    <x v="0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0"/>
    <n v="38"/>
    <x v="0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n v="58"/>
    <x v="0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n v="28"/>
    <x v="0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n v="17"/>
    <x v="0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n v="12"/>
    <x v="0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0"/>
    <n v="40"/>
    <x v="0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0"/>
    <n v="57"/>
    <x v="0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0"/>
    <n v="114"/>
    <x v="0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0"/>
    <n v="31"/>
    <x v="0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0"/>
    <n v="3"/>
    <x v="0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0"/>
    <n v="16"/>
    <x v="0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0"/>
    <n v="199"/>
    <x v="0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n v="31"/>
    <x v="0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0"/>
    <n v="30"/>
    <x v="0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0"/>
    <n v="34"/>
    <x v="0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0"/>
    <n v="18"/>
    <x v="0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0"/>
    <n v="67"/>
    <x v="0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0"/>
    <n v="66"/>
    <x v="0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n v="23"/>
    <x v="0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0"/>
    <n v="126"/>
    <x v="0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n v="6"/>
    <x v="0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0"/>
    <n v="25"/>
    <x v="0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0"/>
    <n v="39"/>
    <x v="0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n v="62"/>
    <x v="0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0"/>
    <n v="31"/>
    <x v="0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n v="274"/>
    <x v="0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0"/>
    <n v="17"/>
    <x v="0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n v="14"/>
    <x v="0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x v="0"/>
    <n v="60"/>
    <x v="0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0"/>
    <n v="33"/>
    <x v="0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0"/>
    <n v="78"/>
    <x v="0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0"/>
    <n v="30"/>
    <x v="0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0"/>
    <n v="136"/>
    <x v="0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0"/>
    <n v="40"/>
    <x v="0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0"/>
    <n v="18"/>
    <x v="0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n v="39"/>
    <x v="0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0"/>
    <n v="21"/>
    <x v="0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0"/>
    <n v="30"/>
    <x v="0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0"/>
    <n v="27"/>
    <x v="0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0"/>
    <n v="35"/>
    <x v="0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0"/>
    <n v="13"/>
    <x v="0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0"/>
    <n v="23"/>
    <x v="0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0"/>
    <n v="39"/>
    <x v="0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0"/>
    <n v="35"/>
    <x v="0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n v="27"/>
    <x v="0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0"/>
    <n v="21"/>
    <x v="0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n v="104"/>
    <x v="0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0"/>
    <n v="19"/>
    <x v="0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n v="97"/>
    <x v="0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n v="27"/>
    <x v="0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n v="24"/>
    <x v="0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n v="13"/>
    <x v="0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n v="46"/>
    <x v="0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n v="4"/>
    <x v="0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n v="40"/>
    <x v="0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0"/>
    <n v="44"/>
    <x v="0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0"/>
    <n v="35"/>
    <x v="0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0"/>
    <n v="63"/>
    <x v="0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0"/>
    <n v="89"/>
    <x v="0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0"/>
    <n v="15"/>
    <x v="0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0"/>
    <n v="46"/>
    <x v="0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0"/>
    <n v="33"/>
    <x v="0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n v="31"/>
    <x v="1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n v="5"/>
    <x v="1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n v="1"/>
    <x v="1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0"/>
    <n v="12"/>
    <x v="1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0"/>
    <n v="4"/>
    <x v="1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n v="0"/>
    <x v="1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n v="7"/>
    <x v="1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n v="2"/>
    <x v="1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n v="1"/>
    <x v="1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n v="4"/>
    <x v="1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0"/>
    <n v="6"/>
    <x v="1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0"/>
    <n v="8"/>
    <x v="1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0"/>
    <n v="14"/>
    <x v="1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n v="0"/>
    <x v="1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0"/>
    <n v="4"/>
    <x v="1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0"/>
    <n v="0"/>
    <x v="1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0"/>
    <n v="0"/>
    <x v="1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0"/>
    <n v="1"/>
    <x v="1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0"/>
    <n v="1"/>
    <x v="1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n v="1"/>
    <x v="1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0"/>
    <n v="52"/>
    <x v="0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0"/>
    <n v="7"/>
    <x v="0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x v="0"/>
    <n v="28"/>
    <x v="0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0"/>
    <n v="11"/>
    <x v="0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x v="0"/>
    <n v="15"/>
    <x v="0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n v="30"/>
    <x v="0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0"/>
    <n v="27"/>
    <x v="0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0"/>
    <n v="28"/>
    <x v="0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0"/>
    <n v="17"/>
    <x v="0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0"/>
    <n v="50"/>
    <x v="0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0"/>
    <n v="26"/>
    <x v="0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n v="88"/>
    <x v="0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0"/>
    <n v="91"/>
    <x v="0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n v="3"/>
    <x v="0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n v="28"/>
    <x v="0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n v="77"/>
    <x v="0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0"/>
    <n v="27"/>
    <x v="0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0"/>
    <n v="107"/>
    <x v="0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0"/>
    <n v="96"/>
    <x v="0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n v="56"/>
    <x v="0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0"/>
    <n v="58"/>
    <x v="0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0"/>
    <n v="15"/>
    <x v="0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n v="20"/>
    <x v="0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0"/>
    <n v="38"/>
    <x v="0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0"/>
    <n v="33"/>
    <x v="0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0"/>
    <n v="57"/>
    <x v="0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n v="25"/>
    <x v="0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n v="14"/>
    <x v="0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0"/>
    <n v="94"/>
    <x v="0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0"/>
    <n v="59"/>
    <x v="0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0"/>
    <n v="36"/>
    <x v="0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0"/>
    <n v="115"/>
    <x v="0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n v="30"/>
    <x v="0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0"/>
    <n v="52"/>
    <x v="0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0"/>
    <n v="27"/>
    <x v="0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0"/>
    <n v="24"/>
    <x v="0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0"/>
    <n v="10"/>
    <x v="0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0"/>
    <n v="30"/>
    <x v="0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0"/>
    <n v="71"/>
    <x v="0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n v="10"/>
    <x v="0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x v="0"/>
    <n v="1"/>
    <x v="1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n v="4"/>
    <x v="1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0"/>
    <n v="0"/>
    <x v="1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0"/>
    <n v="0"/>
    <x v="1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n v="2"/>
    <x v="1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0"/>
    <n v="24"/>
    <x v="1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n v="1"/>
    <x v="1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n v="2"/>
    <x v="1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0"/>
    <n v="1"/>
    <x v="1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n v="37"/>
    <x v="1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0"/>
    <n v="5"/>
    <x v="1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0"/>
    <n v="4"/>
    <x v="1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0"/>
    <n v="16"/>
    <x v="1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0"/>
    <n v="9"/>
    <x v="1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n v="0"/>
    <x v="1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0"/>
    <n v="40"/>
    <x v="1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0"/>
    <n v="0"/>
    <x v="1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x v="0"/>
    <n v="2"/>
    <x v="1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0"/>
    <n v="1"/>
    <x v="1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n v="9"/>
    <x v="1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n v="24"/>
    <x v="0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0"/>
    <n v="38"/>
    <x v="0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n v="26"/>
    <x v="0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0"/>
    <n v="19"/>
    <x v="0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n v="11"/>
    <x v="0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0"/>
    <n v="27"/>
    <x v="0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n v="34"/>
    <x v="0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n v="20"/>
    <x v="0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x v="0"/>
    <n v="37"/>
    <x v="0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n v="20"/>
    <x v="0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n v="10"/>
    <x v="0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n v="26"/>
    <x v="0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n v="20"/>
    <x v="0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n v="46"/>
    <x v="0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n v="76"/>
    <x v="0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n v="41"/>
    <x v="0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0"/>
    <n v="7"/>
    <x v="0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n v="49"/>
    <x v="0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n v="26"/>
    <x v="0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n v="65"/>
    <x v="0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0"/>
    <n v="28"/>
    <x v="0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0"/>
    <n v="8"/>
    <x v="0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0"/>
    <n v="3"/>
    <x v="0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0"/>
    <n v="9"/>
    <x v="0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0"/>
    <n v="9"/>
    <x v="0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0"/>
    <n v="20"/>
    <x v="0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n v="57"/>
    <x v="0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0"/>
    <n v="8"/>
    <x v="0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0"/>
    <n v="14"/>
    <x v="0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n v="17"/>
    <x v="0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x v="0"/>
    <n v="100"/>
    <x v="0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n v="32"/>
    <x v="0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0"/>
    <n v="3"/>
    <x v="0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1"/>
    <n v="34"/>
    <x v="1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1"/>
    <n v="23"/>
    <x v="1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1"/>
    <n v="19"/>
    <x v="1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1"/>
    <n v="50"/>
    <x v="1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x v="1"/>
    <n v="12"/>
    <x v="1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1"/>
    <n v="8"/>
    <x v="1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1"/>
    <n v="9"/>
    <x v="1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1"/>
    <n v="43"/>
    <x v="1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1"/>
    <n v="28"/>
    <x v="1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1"/>
    <n v="4"/>
    <x v="1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1"/>
    <n v="24"/>
    <x v="1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n v="2"/>
    <x v="1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0"/>
    <n v="2"/>
    <x v="1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n v="20"/>
    <x v="1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x v="0"/>
    <n v="1"/>
    <x v="1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n v="1"/>
    <x v="1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0"/>
    <n v="4"/>
    <x v="1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n v="1"/>
    <x v="1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0"/>
    <n v="1"/>
    <x v="1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0"/>
    <n v="13"/>
    <x v="1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0"/>
    <n v="1"/>
    <x v="1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0"/>
    <n v="1"/>
    <x v="1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n v="0"/>
    <x v="1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n v="3"/>
    <x v="1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0"/>
    <n v="14"/>
    <x v="1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0"/>
    <n v="2"/>
    <x v="1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0"/>
    <n v="5"/>
    <x v="1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0"/>
    <n v="1"/>
    <x v="1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n v="15"/>
    <x v="1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0"/>
    <n v="10"/>
    <x v="1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0"/>
    <n v="3"/>
    <x v="1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n v="0"/>
    <x v="1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n v="0"/>
    <x v="1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n v="0"/>
    <x v="1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0"/>
    <n v="0"/>
    <x v="1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0"/>
    <n v="46"/>
    <x v="1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0"/>
    <n v="14"/>
    <x v="1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n v="1"/>
    <x v="1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0"/>
    <n v="0"/>
    <x v="1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0"/>
    <n v="17"/>
    <x v="1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0"/>
    <n v="1"/>
    <x v="1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0"/>
    <n v="0"/>
    <x v="1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0"/>
    <n v="0"/>
    <x v="1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n v="0"/>
    <x v="1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0"/>
    <n v="0"/>
    <x v="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0"/>
    <n v="0"/>
    <x v="1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n v="2"/>
    <x v="1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0"/>
    <n v="14"/>
    <x v="1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0"/>
    <n v="9"/>
    <x v="1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n v="8"/>
    <x v="1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n v="7"/>
    <x v="1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0"/>
    <n v="0"/>
    <x v="1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0"/>
    <n v="84"/>
    <x v="1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0"/>
    <n v="11"/>
    <x v="1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n v="1"/>
    <x v="1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0"/>
    <n v="4"/>
    <x v="1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0"/>
    <n v="10"/>
    <x v="1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n v="16"/>
    <x v="1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0"/>
    <n v="2"/>
    <x v="1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n v="5"/>
    <x v="1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n v="1"/>
    <x v="1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0"/>
    <n v="31"/>
    <x v="1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n v="0"/>
    <x v="1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n v="2"/>
    <x v="1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n v="7"/>
    <x v="1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n v="16"/>
    <x v="1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0"/>
    <n v="4"/>
    <x v="1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0"/>
    <n v="4"/>
    <x v="1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0"/>
    <n v="4"/>
    <x v="1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n v="3"/>
    <x v="1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0"/>
    <n v="36"/>
    <x v="1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n v="1"/>
    <x v="1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n v="7"/>
    <x v="1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n v="27"/>
    <x v="1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0"/>
    <n v="1"/>
    <x v="1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0"/>
    <n v="0"/>
    <x v="1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0"/>
    <n v="1"/>
    <x v="1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0"/>
    <n v="3"/>
    <x v="1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n v="3"/>
    <x v="1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0"/>
    <n v="3"/>
    <x v="1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0"/>
    <n v="0"/>
    <x v="1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n v="6"/>
    <x v="1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n v="17"/>
    <x v="1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0"/>
    <n v="40"/>
    <x v="1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x v="0"/>
    <n v="3"/>
    <x v="1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0"/>
    <n v="1"/>
    <x v="1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0"/>
    <n v="2"/>
    <x v="1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n v="7"/>
    <x v="1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0"/>
    <n v="14"/>
    <x v="1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0"/>
    <n v="0"/>
    <x v="1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n v="0"/>
    <x v="1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0"/>
    <n v="1"/>
    <x v="1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0"/>
    <n v="12"/>
    <x v="1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n v="12"/>
    <x v="1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x v="0"/>
    <n v="23"/>
    <x v="1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0"/>
    <n v="0"/>
    <x v="1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0"/>
    <n v="10"/>
    <x v="1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n v="5"/>
    <x v="1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0"/>
    <n v="1"/>
    <x v="1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0"/>
    <n v="2"/>
    <x v="1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0"/>
    <n v="2"/>
    <x v="1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n v="0"/>
    <x v="1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n v="13"/>
    <x v="1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n v="0"/>
    <x v="1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n v="1"/>
    <x v="1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n v="5"/>
    <x v="1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0"/>
    <n v="2"/>
    <x v="1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0"/>
    <n v="0"/>
    <x v="1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n v="32"/>
    <x v="1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0"/>
    <n v="1"/>
    <x v="1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0"/>
    <n v="1"/>
    <x v="1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n v="1"/>
    <x v="1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0"/>
    <n v="0"/>
    <x v="1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0"/>
    <n v="0"/>
    <x v="1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n v="8"/>
    <x v="1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0"/>
    <n v="0"/>
    <x v="1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0"/>
    <n v="1"/>
    <x v="1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0"/>
    <n v="16"/>
    <x v="1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0"/>
    <n v="12"/>
    <x v="1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n v="4"/>
    <x v="1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0"/>
    <n v="2"/>
    <x v="1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n v="3"/>
    <x v="1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n v="0"/>
    <x v="1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n v="3"/>
    <x v="1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0"/>
    <n v="4"/>
    <x v="1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0"/>
    <n v="2"/>
    <x v="1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0"/>
    <n v="10"/>
    <x v="1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0"/>
    <n v="11"/>
    <x v="1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0"/>
    <n v="6"/>
    <x v="1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0"/>
    <n v="2"/>
    <x v="1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0"/>
    <n v="6"/>
    <x v="1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0"/>
    <n v="8"/>
    <x v="1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0"/>
    <n v="37"/>
    <x v="1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0"/>
    <n v="11"/>
    <x v="1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0"/>
    <n v="0"/>
    <x v="1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0"/>
    <n v="10"/>
    <x v="1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0"/>
    <n v="6"/>
    <x v="1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0"/>
    <n v="8"/>
    <x v="1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n v="6"/>
    <x v="1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0"/>
    <n v="7"/>
    <x v="1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0"/>
    <n v="7"/>
    <x v="1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n v="5"/>
    <x v="1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0"/>
    <n v="46"/>
    <x v="1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0"/>
    <n v="10"/>
    <x v="1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0"/>
    <n v="19"/>
    <x v="1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0"/>
    <n v="13"/>
    <x v="1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0"/>
    <n v="13"/>
    <x v="1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n v="4"/>
    <x v="1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n v="0"/>
    <x v="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0"/>
    <n v="3"/>
    <x v="1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n v="1"/>
    <x v="1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n v="9"/>
    <x v="1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n v="1"/>
    <x v="1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0"/>
    <n v="1"/>
    <x v="1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n v="4"/>
    <x v="1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0"/>
    <n v="17"/>
    <x v="1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n v="0"/>
    <x v="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n v="12"/>
    <x v="1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0"/>
    <n v="14"/>
    <x v="1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0"/>
    <n v="1"/>
    <x v="1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0"/>
    <n v="14"/>
    <x v="1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0"/>
    <n v="4"/>
    <x v="1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n v="2"/>
    <x v="1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0"/>
    <n v="1"/>
    <x v="1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0"/>
    <n v="2"/>
    <x v="1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0"/>
    <n v="1"/>
    <x v="1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0"/>
    <n v="1"/>
    <x v="1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n v="4"/>
    <x v="1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0"/>
    <n v="3"/>
    <x v="1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0"/>
    <n v="38"/>
    <x v="1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0"/>
    <n v="4"/>
    <x v="1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n v="0"/>
    <x v="1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n v="2"/>
    <x v="1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0"/>
    <n v="0"/>
    <x v="1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n v="1"/>
    <x v="1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0"/>
    <n v="7"/>
    <x v="1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0"/>
    <n v="2"/>
    <x v="1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0"/>
    <n v="4"/>
    <x v="1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0"/>
    <n v="4"/>
    <x v="1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n v="3"/>
    <x v="1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0"/>
    <n v="2"/>
    <x v="1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0"/>
    <n v="197"/>
    <x v="1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0"/>
    <n v="0"/>
    <x v="1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n v="1"/>
    <x v="1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n v="4"/>
    <x v="1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n v="0"/>
    <x v="1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0"/>
    <n v="7"/>
    <x v="1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0"/>
    <n v="11"/>
    <x v="1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n v="0"/>
    <x v="1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x v="0"/>
    <n v="6"/>
    <x v="1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0"/>
    <n v="0"/>
    <x v="1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n v="7"/>
    <x v="1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0"/>
    <n v="94"/>
    <x v="1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n v="2"/>
    <x v="1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0"/>
    <n v="25"/>
    <x v="1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0"/>
    <n v="17"/>
    <x v="1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0"/>
    <n v="2"/>
    <x v="1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0"/>
    <n v="4"/>
    <x v="1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n v="5"/>
    <x v="1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n v="2"/>
    <x v="1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0"/>
    <n v="2"/>
    <x v="1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0"/>
    <n v="3"/>
    <x v="1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0"/>
    <n v="0"/>
    <x v="1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n v="4"/>
    <x v="1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0"/>
    <n v="1"/>
    <x v="1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0"/>
    <n v="12"/>
    <x v="1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0"/>
    <n v="4"/>
    <x v="1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0"/>
    <n v="91"/>
    <x v="1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n v="1"/>
    <x v="1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0"/>
    <n v="1"/>
    <x v="1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0"/>
    <n v="0"/>
    <x v="1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x v="0"/>
    <n v="13"/>
    <x v="1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0"/>
    <n v="2"/>
    <x v="1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0"/>
    <n v="0"/>
    <x v="1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0"/>
    <n v="21"/>
    <x v="1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0"/>
    <n v="9"/>
    <x v="1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n v="6"/>
    <x v="1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0"/>
    <n v="4"/>
    <x v="1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0"/>
    <n v="7"/>
    <x v="1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0"/>
    <n v="5"/>
    <x v="1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0"/>
    <n v="0"/>
    <x v="1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0"/>
    <n v="3"/>
    <x v="1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0"/>
    <n v="9"/>
    <x v="1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n v="6"/>
    <x v="1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0"/>
    <n v="4"/>
    <x v="1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0"/>
    <n v="1"/>
    <x v="1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n v="17"/>
    <x v="1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0"/>
    <n v="1"/>
    <x v="1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n v="13"/>
    <x v="1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n v="6"/>
    <x v="1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0"/>
    <n v="0"/>
    <x v="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0"/>
    <n v="2"/>
    <x v="1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n v="2"/>
    <x v="1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n v="21"/>
    <x v="1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0"/>
    <n v="13"/>
    <x v="1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0"/>
    <n v="0"/>
    <x v="1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0"/>
    <n v="6"/>
    <x v="1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0"/>
    <n v="0"/>
    <x v="1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0"/>
    <n v="1"/>
    <x v="1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0"/>
    <n v="0"/>
    <x v="1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n v="12"/>
    <x v="1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n v="2"/>
    <x v="1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n v="6"/>
    <x v="1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x v="0"/>
    <n v="1"/>
    <x v="1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n v="1"/>
    <x v="1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n v="5"/>
    <x v="1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0"/>
    <n v="0"/>
    <x v="1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0"/>
    <n v="3"/>
    <x v="1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n v="8"/>
    <x v="1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n v="3"/>
    <x v="1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0"/>
    <n v="8"/>
    <x v="1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n v="1"/>
    <x v="1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n v="4"/>
    <x v="1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0"/>
    <n v="8"/>
    <x v="1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0"/>
    <n v="1"/>
    <x v="1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0"/>
    <n v="5"/>
    <x v="1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n v="0"/>
    <x v="1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0"/>
    <n v="0"/>
    <x v="1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0"/>
    <n v="1"/>
    <x v="1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0"/>
    <n v="0"/>
    <x v="1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0"/>
    <n v="0"/>
    <x v="1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0"/>
    <n v="6"/>
    <x v="1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n v="6"/>
    <x v="1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0"/>
    <n v="14"/>
    <x v="1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0"/>
    <n v="6"/>
    <x v="1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n v="33"/>
    <x v="1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0"/>
    <n v="4"/>
    <x v="1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0"/>
    <n v="1"/>
    <x v="1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n v="0"/>
    <x v="1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0"/>
    <n v="6"/>
    <x v="1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n v="6"/>
    <x v="1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0"/>
    <n v="1"/>
    <x v="1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n v="1434931811"/>
    <d v="2015-06-21T19:10:11"/>
    <b v="0"/>
    <n v="182"/>
    <b v="1"/>
    <s v="film &amp; video/television"/>
    <n v="1.3685882352941177"/>
    <n v="63.917582417582416"/>
    <s v="film &amp; video"/>
    <s v="television"/>
    <n v="31.117928240739275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n v="1485872683"/>
    <d v="2017-01-31T09:24:43"/>
    <b v="0"/>
    <n v="79"/>
    <b v="1"/>
    <s v="film &amp; video/television"/>
    <n v="1.4260827250608272"/>
    <n v="185.48101265822785"/>
    <s v="film &amp; video"/>
    <s v="television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n v="1454691083"/>
    <d v="2016-02-05T11:51:23"/>
    <b v="0"/>
    <n v="35"/>
    <b v="1"/>
    <s v="film &amp; video/television"/>
    <n v="1.05"/>
    <n v="15"/>
    <s v="film &amp; video"/>
    <s v="television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n v="1404822107"/>
    <d v="2014-07-08T07:21:47"/>
    <b v="0"/>
    <n v="150"/>
    <b v="1"/>
    <s v="film &amp; video/television"/>
    <n v="1.0389999999999999"/>
    <n v="69.266666666666666"/>
    <s v="film &amp; video"/>
    <s v="television"/>
    <n v="3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n v="1447963279"/>
    <d v="2015-11-19T15:01:19"/>
    <b v="0"/>
    <n v="284"/>
    <b v="1"/>
    <s v="film &amp; video/television"/>
    <n v="1.2299154545454545"/>
    <n v="190.55028169014085"/>
    <s v="film &amp; video"/>
    <s v="television"/>
    <n v="3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n v="1468362207"/>
    <d v="2016-07-12T17:23:27"/>
    <b v="0"/>
    <n v="47"/>
    <b v="1"/>
    <s v="film &amp; video/television"/>
    <n v="1.0977744436109027"/>
    <n v="93.40425531914893"/>
    <s v="film &amp; video"/>
    <s v="television"/>
    <n v="16.299687500002619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n v="1401846250"/>
    <d v="2014-06-03T20:44:10"/>
    <b v="0"/>
    <n v="58"/>
    <b v="1"/>
    <s v="film &amp; video/television"/>
    <n v="1.064875"/>
    <n v="146.87931034482759"/>
    <s v="film &amp; video"/>
    <s v="television"/>
    <n v="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n v="1464224867"/>
    <d v="2016-05-25T20:07:47"/>
    <b v="0"/>
    <n v="57"/>
    <b v="1"/>
    <s v="film &amp; video/television"/>
    <n v="1.0122222222222221"/>
    <n v="159.82456140350877"/>
    <s v="film &amp; video"/>
    <s v="television"/>
    <n v="40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n v="1460155212"/>
    <d v="2016-04-08T17:40:12"/>
    <b v="0"/>
    <n v="12"/>
    <b v="1"/>
    <s v="film &amp; video/television"/>
    <n v="1.0004342857142856"/>
    <n v="291.79333333333335"/>
    <s v="film &amp; video"/>
    <s v="television"/>
    <n v="6.930416666669771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n v="1458268144"/>
    <d v="2016-03-17T21:29:04"/>
    <b v="0"/>
    <n v="20"/>
    <b v="1"/>
    <s v="film &amp; video/television"/>
    <n v="1.2599800000000001"/>
    <n v="31.499500000000001"/>
    <s v="film &amp; video"/>
    <s v="television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n v="1400636279"/>
    <d v="2014-05-20T20:37:59"/>
    <b v="0"/>
    <n v="19"/>
    <b v="1"/>
    <s v="film &amp; video/television"/>
    <n v="1.0049999999999999"/>
    <n v="158.68421052631578"/>
    <s v="film &amp; video"/>
    <s v="television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n v="1469126462"/>
    <d v="2016-07-21T13:41:02"/>
    <b v="0"/>
    <n v="75"/>
    <b v="1"/>
    <s v="film &amp; video/television"/>
    <n v="1.2050000000000001"/>
    <n v="80.333333333333329"/>
    <s v="film &amp; video"/>
    <s v="television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n v="1401642425"/>
    <d v="2014-06-01T12:07:05"/>
    <b v="0"/>
    <n v="827"/>
    <b v="1"/>
    <s v="film &amp; video/television"/>
    <n v="1.6529333333333334"/>
    <n v="59.961305925030231"/>
    <s v="film &amp; video"/>
    <s v="television"/>
    <n v="44.41174768518249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n v="1463588109"/>
    <d v="2016-05-18T11:15:09"/>
    <b v="0"/>
    <n v="51"/>
    <b v="1"/>
    <s v="film &amp; video/television"/>
    <n v="1.5997142857142856"/>
    <n v="109.78431372549019"/>
    <s v="film &amp; video"/>
    <s v="television"/>
    <n v="36.174895833333721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n v="1403051888"/>
    <d v="2014-06-17T19:38:08"/>
    <b v="0"/>
    <n v="41"/>
    <b v="1"/>
    <s v="film &amp; video/television"/>
    <n v="1.0093333333333334"/>
    <n v="147.70731707317074"/>
    <s v="film &amp; video"/>
    <s v="television"/>
    <n v="25.556157407409046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n v="1441790658"/>
    <d v="2015-09-09T04:24:18"/>
    <b v="0"/>
    <n v="98"/>
    <b v="1"/>
    <s v="film &amp; video/television"/>
    <n v="1.0660000000000001"/>
    <n v="21.755102040816325"/>
    <s v="film &amp; video"/>
    <s v="television"/>
    <n v="18.451180555552128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n v="1398971211"/>
    <d v="2014-05-01T14:06:51"/>
    <b v="0"/>
    <n v="70"/>
    <b v="1"/>
    <s v="film &amp; video/television"/>
    <n v="1.0024166666666667"/>
    <n v="171.84285714285716"/>
    <s v="film &amp; video"/>
    <s v="television"/>
    <n v="45.432743055549508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n v="1412530422"/>
    <d v="2014-10-05T12:33:42"/>
    <b v="0"/>
    <n v="36"/>
    <b v="1"/>
    <s v="film &amp; video/television"/>
    <n v="1.0066666666666666"/>
    <n v="41.944444444444443"/>
    <s v="film &amp; video"/>
    <s v="television"/>
    <n v="30.041666666664241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n v="1408366856"/>
    <d v="2014-08-18T08:00:56"/>
    <b v="0"/>
    <n v="342"/>
    <b v="1"/>
    <s v="film &amp; video/television"/>
    <n v="1.0632110000000001"/>
    <n v="93.264122807017543"/>
    <s v="film &amp; video"/>
    <s v="television"/>
    <n v="3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n v="1434828934"/>
    <d v="2015-06-20T14:35:34"/>
    <b v="0"/>
    <n v="22"/>
    <b v="1"/>
    <s v="film &amp; video/television"/>
    <n v="1.4529411764705882"/>
    <n v="56.136363636363633"/>
    <s v="film &amp; video"/>
    <s v="television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n v="1436983912"/>
    <d v="2015-07-15T13:11:52"/>
    <b v="0"/>
    <n v="25"/>
    <b v="1"/>
    <s v="film &amp; video/television"/>
    <n v="1.002"/>
    <n v="80.16"/>
    <s v="film &amp; video"/>
    <s v="television"/>
    <n v="6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n v="1409151789"/>
    <d v="2014-08-27T10:03:09"/>
    <b v="0"/>
    <n v="101"/>
    <b v="1"/>
    <s v="film &amp; video/television"/>
    <n v="1.0913513513513513"/>
    <n v="199.9009900990099"/>
    <s v="film &amp; video"/>
    <s v="television"/>
    <n v="30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n v="1418766740"/>
    <d v="2014-12-16T16:52:20"/>
    <b v="0"/>
    <n v="8"/>
    <b v="1"/>
    <s v="film &amp; video/television"/>
    <n v="1.1714285714285715"/>
    <n v="51.25"/>
    <s v="film &amp; video"/>
    <s v="television"/>
    <n v="15.42129629629926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n v="1428086501"/>
    <d v="2015-04-03T13:41:41"/>
    <b v="0"/>
    <n v="23"/>
    <b v="1"/>
    <s v="film &amp; video/television"/>
    <n v="1.1850000000000001"/>
    <n v="103.04347826086956"/>
    <s v="film &amp; video"/>
    <s v="television"/>
    <n v="26.859942129631236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n v="1439494863"/>
    <d v="2015-08-13T14:41:03"/>
    <b v="0"/>
    <n v="574"/>
    <b v="1"/>
    <s v="film &amp; video/television"/>
    <n v="1.0880768571428572"/>
    <n v="66.346149825783982"/>
    <s v="film &amp; video"/>
    <s v="television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n v="1447115761"/>
    <d v="2015-11-09T19:36:01"/>
    <b v="0"/>
    <n v="14"/>
    <b v="1"/>
    <s v="film &amp; video/television"/>
    <n v="1.3333333333333333"/>
    <n v="57.142857142857146"/>
    <s v="film &amp; video"/>
    <s v="television"/>
    <n v="60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n v="1404822144"/>
    <d v="2014-07-08T07:22:24"/>
    <b v="0"/>
    <n v="19"/>
    <b v="1"/>
    <s v="film &amp; video/television"/>
    <n v="1.552"/>
    <n v="102.10526315789474"/>
    <s v="film &amp; video"/>
    <s v="television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n v="1413518233"/>
    <d v="2014-10-16T22:57:13"/>
    <b v="0"/>
    <n v="150"/>
    <b v="1"/>
    <s v="film &amp; video/television"/>
    <n v="1.1172500000000001"/>
    <n v="148.96666666666667"/>
    <s v="film &amp; video"/>
    <s v="television"/>
    <n v="30.0416666666715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n v="1447715284"/>
    <d v="2015-11-16T18:08:04"/>
    <b v="0"/>
    <n v="71"/>
    <b v="1"/>
    <s v="film &amp; video/television"/>
    <n v="1.0035000000000001"/>
    <n v="169.6056338028169"/>
    <s v="film &amp; video"/>
    <s v="television"/>
    <n v="3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n v="1403453368"/>
    <d v="2014-06-22T11:09:28"/>
    <b v="0"/>
    <n v="117"/>
    <b v="1"/>
    <s v="film &amp; video/television"/>
    <n v="1.2333333333333334"/>
    <n v="31.623931623931625"/>
    <s v="film &amp; video"/>
    <s v="television"/>
    <n v="3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n v="1406012515"/>
    <d v="2014-07-22T02:01:55"/>
    <b v="0"/>
    <n v="53"/>
    <b v="1"/>
    <s v="film &amp; video/television"/>
    <n v="1.0129975"/>
    <n v="76.45264150943396"/>
    <s v="film &amp; video"/>
    <s v="television"/>
    <n v="30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n v="1452193234"/>
    <d v="2016-01-07T14:00:34"/>
    <b v="0"/>
    <n v="1"/>
    <b v="1"/>
    <s v="film &amp; video/television"/>
    <n v="1"/>
    <n v="13"/>
    <s v="film &amp; video"/>
    <s v="television"/>
    <n v="18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n v="1459523017"/>
    <d v="2016-04-01T10:03:37"/>
    <b v="0"/>
    <n v="89"/>
    <b v="1"/>
    <s v="film &amp; video/television"/>
    <n v="1.0024604569420035"/>
    <n v="320.44943820224717"/>
    <s v="film &amp; video"/>
    <s v="television"/>
    <n v="41.53846064815297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n v="1444405901"/>
    <d v="2015-10-09T10:51:41"/>
    <b v="0"/>
    <n v="64"/>
    <b v="1"/>
    <s v="film &amp; video/television"/>
    <n v="1.0209523809523811"/>
    <n v="83.75"/>
    <s v="film &amp; video"/>
    <s v="television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n v="1405928601"/>
    <d v="2014-07-21T02:43:21"/>
    <b v="0"/>
    <n v="68"/>
    <b v="1"/>
    <s v="film &amp; video/television"/>
    <n v="1.3046153846153845"/>
    <n v="49.882352941176471"/>
    <s v="film &amp; video"/>
    <s v="television"/>
    <n v="15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n v="1428130814"/>
    <d v="2015-04-04T02:00:14"/>
    <b v="0"/>
    <n v="28"/>
    <b v="1"/>
    <s v="film &amp; video/television"/>
    <n v="1.665"/>
    <n v="59.464285714285715"/>
    <s v="film &amp; video"/>
    <s v="television"/>
    <n v="23.708171296297223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n v="1425540125"/>
    <d v="2015-03-05T02:22:05"/>
    <b v="0"/>
    <n v="44"/>
    <b v="1"/>
    <s v="film &amp; video/television"/>
    <n v="1.4215"/>
    <n v="193.84090909090909"/>
    <s v="film &amp; video"/>
    <s v="television"/>
    <n v="29.958333333328483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n v="1422463079"/>
    <d v="2015-01-28T11:37:59"/>
    <b v="0"/>
    <n v="253"/>
    <b v="1"/>
    <s v="film &amp; video/television"/>
    <n v="1.8344090909090909"/>
    <n v="159.51383399209487"/>
    <s v="film &amp; video"/>
    <s v="television"/>
    <n v="3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n v="1365643344"/>
    <d v="2013-04-10T20:22:24"/>
    <b v="0"/>
    <n v="66"/>
    <b v="1"/>
    <s v="film &amp; video/television"/>
    <n v="1.1004"/>
    <n v="41.68181818181818"/>
    <s v="film &amp; video"/>
    <s v="television"/>
    <n v="3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n v="1398388068"/>
    <d v="2014-04-24T20:07:48"/>
    <b v="0"/>
    <n v="217"/>
    <b v="1"/>
    <s v="film &amp; video/television"/>
    <n v="1.3098000000000001"/>
    <n v="150.89861751152074"/>
    <s v="film &amp; video"/>
    <s v="television"/>
    <n v="30.91055555555794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n v="1401426488"/>
    <d v="2014-05-30T00:08:08"/>
    <b v="0"/>
    <n v="16"/>
    <b v="1"/>
    <s v="film &amp; video/television"/>
    <n v="1.0135000000000001"/>
    <n v="126.6875"/>
    <s v="film &amp; video"/>
    <s v="television"/>
    <n v="19.952685185184237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n v="1409924354"/>
    <d v="2014-09-05T08:39:14"/>
    <b v="0"/>
    <n v="19"/>
    <b v="1"/>
    <s v="film &amp; video/television"/>
    <n v="1"/>
    <n v="105.26315789473684"/>
    <s v="film &amp; video"/>
    <s v="television"/>
    <n v="3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n v="1417188026"/>
    <d v="2014-11-28T10:20:26"/>
    <b v="0"/>
    <n v="169"/>
    <b v="1"/>
    <s v="film &amp; video/television"/>
    <n v="1.4185714285714286"/>
    <n v="117.51479289940828"/>
    <s v="film &amp; video"/>
    <s v="television"/>
    <n v="3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n v="1402599486"/>
    <d v="2014-06-12T13:58:06"/>
    <b v="0"/>
    <n v="263"/>
    <b v="1"/>
    <s v="film &amp; video/television"/>
    <n v="3.0865999999999998"/>
    <n v="117.36121673003802"/>
    <s v="film &amp; video"/>
    <s v="television"/>
    <n v="30.20965277777577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n v="1408760537"/>
    <d v="2014-08-22T21:22:17"/>
    <b v="0"/>
    <n v="15"/>
    <b v="1"/>
    <s v="film &amp; video/television"/>
    <n v="1"/>
    <n v="133.33333333333334"/>
    <s v="film &amp; video"/>
    <s v="television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n v="1459177107"/>
    <d v="2016-03-28T09:58:27"/>
    <b v="0"/>
    <n v="61"/>
    <b v="1"/>
    <s v="film &amp; video/television"/>
    <n v="1.2"/>
    <n v="98.360655737704917"/>
    <s v="film &amp; video"/>
    <s v="television"/>
    <n v="30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n v="1447628974"/>
    <d v="2015-11-15T18:09:34"/>
    <b v="0"/>
    <n v="45"/>
    <b v="1"/>
    <s v="film &amp; video/television"/>
    <n v="1.0416666666666667"/>
    <n v="194.44444444444446"/>
    <s v="film &amp; video"/>
    <s v="television"/>
    <n v="3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n v="1413834007"/>
    <d v="2014-10-20T14:40:07"/>
    <b v="0"/>
    <n v="70"/>
    <b v="1"/>
    <s v="film &amp; video/television"/>
    <n v="1.0761100000000001"/>
    <n v="76.865000000000009"/>
    <s v="film &amp; video"/>
    <s v="television"/>
    <n v="60.04166666666424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n v="1422534260"/>
    <d v="2015-01-29T07:24:20"/>
    <b v="0"/>
    <n v="38"/>
    <b v="1"/>
    <s v="film &amp; video/television"/>
    <n v="1.0794999999999999"/>
    <n v="56.815789473684212"/>
    <s v="film &amp; video"/>
    <s v="television"/>
    <n v="30.983101851852552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n v="1443068045"/>
    <d v="2015-09-23T23:14:05"/>
    <b v="0"/>
    <n v="87"/>
    <b v="1"/>
    <s v="film &amp; video/television"/>
    <n v="1"/>
    <n v="137.93103448275863"/>
    <s v="film &amp; video"/>
    <s v="television"/>
    <n v="3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n v="1419271458"/>
    <d v="2014-12-22T13:04:18"/>
    <b v="0"/>
    <n v="22"/>
    <b v="1"/>
    <s v="film &amp; video/television"/>
    <n v="1"/>
    <n v="27.272727272727273"/>
    <s v="film &amp; video"/>
    <s v="television"/>
    <n v="38.955347222217824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n v="1436653037"/>
    <d v="2015-07-11T17:17:17"/>
    <b v="0"/>
    <n v="119"/>
    <b v="1"/>
    <s v="film &amp; video/television"/>
    <n v="1.2801818181818181"/>
    <n v="118.33613445378151"/>
    <s v="film &amp; video"/>
    <s v="television"/>
    <n v="3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n v="1403023846"/>
    <d v="2014-06-17T11:50:46"/>
    <b v="0"/>
    <n v="52"/>
    <b v="1"/>
    <s v="film &amp; video/television"/>
    <n v="1.1620999999999999"/>
    <n v="223.48076923076923"/>
    <s v="film &amp; video"/>
    <s v="television"/>
    <n v="3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n v="1395407445"/>
    <d v="2014-03-21T08:10:45"/>
    <b v="0"/>
    <n v="117"/>
    <b v="1"/>
    <s v="film &amp; video/television"/>
    <n v="1.0963333333333334"/>
    <n v="28.111111111111111"/>
    <s v="film &amp; video"/>
    <s v="television"/>
    <n v="14.367534722223354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n v="1448471221"/>
    <d v="2015-11-25T12:07:01"/>
    <b v="0"/>
    <n v="52"/>
    <b v="1"/>
    <s v="film &amp; video/television"/>
    <n v="1.01"/>
    <n v="194.23076923076923"/>
    <s v="film &amp; video"/>
    <s v="television"/>
    <n v="3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n v="1462576516"/>
    <d v="2016-05-06T18:15:16"/>
    <b v="0"/>
    <n v="86"/>
    <b v="1"/>
    <s v="film &amp; video/television"/>
    <n v="1.2895348837209302"/>
    <n v="128.95348837209303"/>
    <s v="film &amp; video"/>
    <s v="television"/>
    <n v="21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n v="1432559424"/>
    <d v="2015-05-25T08:10:24"/>
    <b v="0"/>
    <n v="174"/>
    <b v="1"/>
    <s v="film &amp; video/television"/>
    <n v="1.0726249999999999"/>
    <n v="49.316091954022987"/>
    <s v="film &amp; video"/>
    <s v="television"/>
    <n v="14.117777777784795"/>
    <x v="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n v="1427399962"/>
    <d v="2015-03-26T14:59:22"/>
    <b v="0"/>
    <n v="69"/>
    <b v="1"/>
    <s v="film &amp; video/television"/>
    <n v="1.0189999999999999"/>
    <n v="221.52173913043478"/>
    <s v="film &amp; video"/>
    <s v="television"/>
    <n v="3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n v="1413827572"/>
    <d v="2014-10-20T12:52:52"/>
    <b v="0"/>
    <n v="75"/>
    <b v="1"/>
    <s v="film &amp; video/television"/>
    <n v="1.0290999999999999"/>
    <n v="137.21333333333334"/>
    <s v="film &amp; video"/>
    <s v="television"/>
    <n v="30.04166666666424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n v="1439530776"/>
    <d v="2015-08-14T00:39:36"/>
    <b v="0"/>
    <n v="33"/>
    <b v="1"/>
    <s v="film &amp; video/television"/>
    <n v="1.0012570000000001"/>
    <n v="606.82242424242418"/>
    <s v="film &amp; video"/>
    <s v="television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n v="1393882717"/>
    <d v="2014-03-03T16:38:37"/>
    <b v="0"/>
    <n v="108"/>
    <b v="1"/>
    <s v="film &amp; video/shorts"/>
    <n v="1.0329622222222221"/>
    <n v="43.040092592592593"/>
    <s v="film &amp; video"/>
    <s v="shorts"/>
    <n v="19.098182870373421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n v="1368646357"/>
    <d v="2013-05-15T14:32:37"/>
    <b v="0"/>
    <n v="23"/>
    <b v="1"/>
    <s v="film &amp; video/shorts"/>
    <n v="1.4830000000000001"/>
    <n v="322.39130434782606"/>
    <s v="film &amp; video"/>
    <s v="shorts"/>
    <n v="22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n v="1360177878"/>
    <d v="2013-02-06T14:11:18"/>
    <b v="0"/>
    <n v="48"/>
    <b v="1"/>
    <s v="film &amp; video/shorts"/>
    <n v="1.5473333333333332"/>
    <n v="96.708333333333329"/>
    <s v="film &amp; video"/>
    <s v="shorts"/>
    <n v="25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n v="1386194013"/>
    <d v="2013-12-04T16:53:33"/>
    <b v="0"/>
    <n v="64"/>
    <b v="1"/>
    <s v="film &amp; video/shorts"/>
    <n v="1.1351849999999999"/>
    <n v="35.474531249999998"/>
    <s v="film &amp; video"/>
    <s v="shorts"/>
    <n v="23.295451388890797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n v="1370651181"/>
    <d v="2013-06-07T19:26:21"/>
    <b v="0"/>
    <n v="24"/>
    <b v="1"/>
    <s v="film &amp; video/shorts"/>
    <n v="1.7333333333333334"/>
    <n v="86.666666666666671"/>
    <s v="film &amp; video"/>
    <s v="shorts"/>
    <n v="3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n v="1405453354"/>
    <d v="2014-07-15T14:42:34"/>
    <b v="0"/>
    <n v="57"/>
    <b v="1"/>
    <s v="film &amp; video/shorts"/>
    <n v="1.0752857142857142"/>
    <n v="132.05263157894737"/>
    <s v="film &amp; video"/>
    <s v="shorts"/>
    <n v="26.428078703698702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n v="1466281420"/>
    <d v="2016-06-18T15:23:40"/>
    <b v="0"/>
    <n v="26"/>
    <b v="1"/>
    <s v="film &amp; video/shorts"/>
    <n v="1.1859999999999999"/>
    <n v="91.230769230769226"/>
    <s v="film &amp; video"/>
    <s v="shorts"/>
    <n v="3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n v="1339768804"/>
    <d v="2012-06-15T09:00:04"/>
    <b v="0"/>
    <n v="20"/>
    <b v="1"/>
    <s v="film &amp; video/shorts"/>
    <n v="1.1625000000000001"/>
    <n v="116.25"/>
    <s v="film &amp; video"/>
    <s v="shorts"/>
    <n v="3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n v="1390570791"/>
    <d v="2014-01-24T08:39:51"/>
    <b v="0"/>
    <n v="36"/>
    <b v="1"/>
    <s v="film &amp; video/shorts"/>
    <n v="1.2716666666666667"/>
    <n v="21.194444444444443"/>
    <s v="film &amp; video"/>
    <s v="shorts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n v="1314765025"/>
    <d v="2011-08-30T23:30:25"/>
    <b v="0"/>
    <n v="178"/>
    <b v="1"/>
    <s v="film &amp; video/shorts"/>
    <n v="1.109423"/>
    <n v="62.327134831460668"/>
    <s v="film &amp; video"/>
    <s v="shorts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n v="1309987845"/>
    <d v="2011-07-06T16:30:45"/>
    <b v="0"/>
    <n v="17"/>
    <b v="1"/>
    <s v="film &amp; video/shorts"/>
    <n v="1.272"/>
    <n v="37.411764705882355"/>
    <s v="film &amp; video"/>
    <s v="shorts"/>
    <n v="6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n v="1333002657"/>
    <d v="2012-03-29T01:30:57"/>
    <b v="0"/>
    <n v="32"/>
    <b v="1"/>
    <s v="film &amp; video/shorts"/>
    <n v="1.2394444444444443"/>
    <n v="69.71875"/>
    <s v="film &amp; video"/>
    <s v="shorts"/>
    <n v="6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n v="1351210481"/>
    <d v="2012-10-25T19:14:41"/>
    <b v="0"/>
    <n v="41"/>
    <b v="1"/>
    <s v="film &amp; video/shorts"/>
    <n v="1.084090909090909"/>
    <n v="58.170731707317074"/>
    <s v="film &amp; video"/>
    <s v="shorts"/>
    <n v="19.9898032407436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n v="1297620584"/>
    <d v="2011-02-13T13:09:44"/>
    <b v="0"/>
    <n v="18"/>
    <b v="1"/>
    <s v="film &amp; video/shorts"/>
    <n v="1"/>
    <n v="50"/>
    <s v="film &amp; video"/>
    <s v="shorts"/>
    <n v="78.409212962964375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n v="1450784495"/>
    <d v="2015-12-22T06:41:35"/>
    <b v="0"/>
    <n v="29"/>
    <b v="1"/>
    <s v="film &amp; video/shorts"/>
    <n v="1.1293199999999999"/>
    <n v="19.471034482758618"/>
    <s v="film &amp; video"/>
    <s v="shorts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n v="1364101272"/>
    <d v="2013-03-24T00:01:12"/>
    <b v="0"/>
    <n v="47"/>
    <b v="1"/>
    <s v="film &amp; video/shorts"/>
    <n v="1.1542857142857144"/>
    <n v="85.957446808510639"/>
    <s v="film &amp; video"/>
    <s v="shorts"/>
    <n v="3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n v="1319819758"/>
    <d v="2011-10-28T11:35:58"/>
    <b v="0"/>
    <n v="15"/>
    <b v="1"/>
    <s v="film &amp; video/shorts"/>
    <n v="1.5333333333333334"/>
    <n v="30.666666666666668"/>
    <s v="film &amp; video"/>
    <s v="shorts"/>
    <n v="60.041666666664241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n v="1332991717"/>
    <d v="2012-03-28T22:28:37"/>
    <b v="0"/>
    <n v="26"/>
    <b v="1"/>
    <s v="film &amp; video/shorts"/>
    <n v="3.9249999999999998"/>
    <n v="60.384615384615387"/>
    <s v="film &amp; video"/>
    <s v="shorts"/>
    <n v="52.97943287036469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n v="1471887121"/>
    <d v="2016-08-22T12:32:01"/>
    <b v="0"/>
    <n v="35"/>
    <b v="1"/>
    <s v="film &amp; video/shorts"/>
    <n v="27.02"/>
    <n v="38.6"/>
    <s v="film &amp; video"/>
    <s v="shorts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n v="1395859093"/>
    <d v="2014-03-26T13:38:13"/>
    <b v="0"/>
    <n v="41"/>
    <b v="1"/>
    <s v="film &amp; video/shorts"/>
    <n v="1.27"/>
    <n v="40.268292682926827"/>
    <s v="film &amp; video"/>
    <s v="shorts"/>
    <n v="3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n v="1383616856"/>
    <d v="2013-11-04T21:00:56"/>
    <b v="0"/>
    <n v="47"/>
    <b v="1"/>
    <s v="film &amp; video/shorts"/>
    <n v="1.0725"/>
    <n v="273.82978723404256"/>
    <s v="film &amp; video"/>
    <s v="shorts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n v="1341892127"/>
    <d v="2012-07-09T22:48:47"/>
    <b v="0"/>
    <n v="28"/>
    <b v="1"/>
    <s v="film &amp; video/shorts"/>
    <n v="1.98"/>
    <n v="53.035714285714285"/>
    <s v="film &amp; video"/>
    <s v="shorts"/>
    <n v="3.967511574068339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n v="1315597261"/>
    <d v="2011-09-09T14:41:01"/>
    <b v="0"/>
    <n v="100"/>
    <b v="1"/>
    <s v="film &amp; video/shorts"/>
    <n v="1.0001249999999999"/>
    <n v="40.005000000000003"/>
    <s v="film &amp; video"/>
    <s v="shorts"/>
    <n v="3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n v="1423320389"/>
    <d v="2015-02-07T09:46:29"/>
    <b v="0"/>
    <n v="13"/>
    <b v="1"/>
    <s v="film &amp; video/shorts"/>
    <n v="1.0249999999999999"/>
    <n v="15.76923076923077"/>
    <s v="film &amp; video"/>
    <s v="shorts"/>
    <n v="14.86355324074975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n v="1302891086"/>
    <d v="2011-04-15T13:11:26"/>
    <b v="0"/>
    <n v="7"/>
    <b v="1"/>
    <s v="film &amp; video/shorts"/>
    <n v="1"/>
    <n v="71.428571428571431"/>
    <s v="film &amp; video"/>
    <s v="shorts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n v="1314154837"/>
    <d v="2011-08-23T22:00:37"/>
    <b v="0"/>
    <n v="21"/>
    <b v="1"/>
    <s v="film &amp; video/shorts"/>
    <n v="1.2549999999999999"/>
    <n v="71.714285714285708"/>
    <s v="film &amp; video"/>
    <s v="shorts"/>
    <n v="3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n v="1444828845"/>
    <d v="2015-10-14T08:20:45"/>
    <b v="0"/>
    <n v="17"/>
    <b v="1"/>
    <s v="film &amp; video/shorts"/>
    <n v="1.0646666666666667"/>
    <n v="375.76470588235293"/>
    <s v="film &amp; video"/>
    <s v="shorts"/>
    <n v="74.041666666656965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n v="1274705803"/>
    <d v="2010-05-24T07:56:43"/>
    <b v="0"/>
    <n v="25"/>
    <b v="1"/>
    <s v="film &amp; video/shorts"/>
    <n v="1.046"/>
    <n v="104.6"/>
    <s v="film &amp; video"/>
    <s v="shorts"/>
    <n v="9.5307523148221662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n v="1401205731"/>
    <d v="2014-05-27T10:48:51"/>
    <b v="0"/>
    <n v="60"/>
    <b v="1"/>
    <s v="film &amp; video/shorts"/>
    <n v="1.0285714285714285"/>
    <n v="60"/>
    <s v="film &amp; video"/>
    <s v="shorts"/>
    <n v="26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n v="1368036192"/>
    <d v="2013-05-08T13:03:12"/>
    <b v="0"/>
    <n v="56"/>
    <b v="1"/>
    <s v="film &amp; video/shorts"/>
    <n v="1.1506666666666667"/>
    <n v="123.28571428571429"/>
    <s v="film &amp; video"/>
    <s v="shorts"/>
    <n v="25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n v="1307862499"/>
    <d v="2011-06-12T02:08:19"/>
    <b v="0"/>
    <n v="16"/>
    <b v="1"/>
    <s v="film &amp; video/shorts"/>
    <n v="1.004"/>
    <n v="31.375"/>
    <s v="film &amp; video"/>
    <s v="shorts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n v="1300354764"/>
    <d v="2011-03-17T04:39:24"/>
    <b v="0"/>
    <n v="46"/>
    <b v="1"/>
    <s v="film &amp; video/shorts"/>
    <n v="1.2"/>
    <n v="78.260869565217391"/>
    <s v="film &amp; video"/>
    <s v="shorts"/>
    <n v="61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n v="1481949983"/>
    <d v="2016-12-16T23:46:23"/>
    <b v="0"/>
    <n v="43"/>
    <b v="1"/>
    <s v="film &amp; video/shorts"/>
    <n v="1.052"/>
    <n v="122.32558139534883"/>
    <s v="film &amp; video"/>
    <s v="shorts"/>
    <n v="46.134456018509809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n v="1338928537"/>
    <d v="2012-06-05T15:35:37"/>
    <b v="0"/>
    <n v="15"/>
    <b v="1"/>
    <s v="film &amp; video/shorts"/>
    <n v="1.1060000000000001"/>
    <n v="73.733333333333334"/>
    <s v="film &amp; video"/>
    <s v="shorts"/>
    <n v="28.01693287037051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n v="1395162822"/>
    <d v="2014-03-18T12:13:42"/>
    <b v="0"/>
    <n v="12"/>
    <b v="1"/>
    <s v="film &amp; video/shorts"/>
    <n v="1.04"/>
    <n v="21.666666666666668"/>
    <s v="film &amp; video"/>
    <s v="shorts"/>
    <n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n v="1327622841"/>
    <d v="2012-01-26T19:07:21"/>
    <b v="0"/>
    <n v="21"/>
    <b v="1"/>
    <s v="film &amp; video/shorts"/>
    <n v="1.3142857142857143"/>
    <n v="21.904761904761905"/>
    <s v="film &amp; video"/>
    <s v="shorts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n v="1274889241"/>
    <d v="2010-05-26T10:54:01"/>
    <b v="0"/>
    <n v="34"/>
    <b v="1"/>
    <s v="film &amp; video/shorts"/>
    <n v="1.1466666666666667"/>
    <n v="50.588235294117645"/>
    <s v="film &amp; video"/>
    <s v="shorts"/>
    <n v="66.46248842592467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n v="1307848482"/>
    <d v="2011-06-11T22:14:42"/>
    <b v="0"/>
    <n v="8"/>
    <b v="1"/>
    <s v="film &amp; video/shorts"/>
    <n v="1.0625"/>
    <n v="53.125"/>
    <s v="film &amp; video"/>
    <s v="shorts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n v="1351796674"/>
    <d v="2012-11-01T14:04:34"/>
    <b v="0"/>
    <n v="60"/>
    <b v="1"/>
    <s v="film &amp; video/shorts"/>
    <n v="1.0625"/>
    <n v="56.666666666666664"/>
    <s v="film &amp; video"/>
    <s v="shorts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n v="1387834799"/>
    <d v="2013-12-23T16:39:59"/>
    <b v="0"/>
    <n v="39"/>
    <b v="1"/>
    <s v="film &amp; video/shorts"/>
    <n v="1.0601933333333333"/>
    <n v="40.776666666666664"/>
    <s v="film &amp; video"/>
    <s v="shorts"/>
    <n v="3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n v="1350324286"/>
    <d v="2012-10-15T13:04:46"/>
    <b v="0"/>
    <n v="26"/>
    <b v="1"/>
    <s v="film &amp; video/shorts"/>
    <n v="1"/>
    <n v="192.30769230769232"/>
    <s v="film &amp; video"/>
    <s v="shorts"/>
    <n v="20.04166666666424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n v="1356979110"/>
    <d v="2012-12-31T13:38:30"/>
    <b v="0"/>
    <n v="35"/>
    <b v="1"/>
    <s v="film &amp; video/shorts"/>
    <n v="1"/>
    <n v="100"/>
    <s v="film &amp; video"/>
    <s v="shorts"/>
    <n v="2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n v="1290481733"/>
    <d v="2010-11-22T22:08:53"/>
    <b v="0"/>
    <n v="65"/>
    <b v="1"/>
    <s v="film &amp; video/shorts"/>
    <n v="1.2775000000000001"/>
    <n v="117.92307692307692"/>
    <s v="film &amp; video"/>
    <s v="shorts"/>
    <n v="3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n v="1392232830"/>
    <d v="2014-02-12T14:20:30"/>
    <b v="0"/>
    <n v="49"/>
    <b v="1"/>
    <s v="film &amp; video/shorts"/>
    <n v="1.0515384615384615"/>
    <n v="27.897959183673468"/>
    <s v="film &amp; video"/>
    <s v="shorts"/>
    <n v="23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n v="1299775266"/>
    <d v="2011-03-10T11:41:06"/>
    <b v="0"/>
    <n v="10"/>
    <b v="1"/>
    <s v="film &amp; video/shorts"/>
    <n v="1.2"/>
    <n v="60"/>
    <s v="film &amp; video"/>
    <s v="shorts"/>
    <n v="23.3464583333334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n v="1461605020"/>
    <d v="2016-04-25T12:23:40"/>
    <b v="0"/>
    <n v="60"/>
    <b v="1"/>
    <s v="film &amp; video/shorts"/>
    <n v="1.074090909090909"/>
    <n v="39.383333333333333"/>
    <s v="film &amp; video"/>
    <s v="shorts"/>
    <n v="18.275231481486117"/>
    <x v="1"/>
  </r>
  <r>
    <n v="106"/>
    <s v="LOST WEEKEND"/>
    <s v="A Boy. A Girl. A Car. A Serial Killer."/>
    <n v="5000"/>
    <n v="5025"/>
    <x v="0"/>
    <s v="US"/>
    <s v="USD"/>
    <n v="1333391901"/>
    <d v="2012-04-02T13:38:21"/>
    <n v="1332182301"/>
    <d v="2012-03-19T13:38:21"/>
    <b v="0"/>
    <n v="27"/>
    <b v="1"/>
    <s v="film &amp; video/shorts"/>
    <n v="1.0049999999999999"/>
    <n v="186.11111111111111"/>
    <s v="film &amp; video"/>
    <s v="shorts"/>
    <n v="1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n v="1301787287"/>
    <d v="2011-04-02T18:34:47"/>
    <b v="0"/>
    <n v="69"/>
    <b v="1"/>
    <s v="film &amp; video/shorts"/>
    <n v="1.0246666666666666"/>
    <n v="111.37681159420291"/>
    <s v="film &amp; video"/>
    <s v="shorts"/>
    <n v="22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n v="1364827370"/>
    <d v="2013-04-01T09:42:50"/>
    <b v="0"/>
    <n v="47"/>
    <b v="1"/>
    <s v="film &amp; video/shorts"/>
    <n v="2.4666666666666668"/>
    <n v="78.723404255319153"/>
    <s v="film &amp; video"/>
    <s v="shorts"/>
    <n v="60"/>
    <x v="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n v="1296088630"/>
    <d v="2011-01-26T19:37:10"/>
    <b v="0"/>
    <n v="47"/>
    <b v="1"/>
    <s v="film &amp; video/shorts"/>
    <n v="2.1949999999999998"/>
    <n v="46.702127659574465"/>
    <s v="film &amp; video"/>
    <s v="shorts"/>
    <n v="3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n v="1381445253"/>
    <d v="2013-10-10T17:47:33"/>
    <b v="0"/>
    <n v="26"/>
    <b v="1"/>
    <s v="film &amp; video/shorts"/>
    <n v="1.3076923076923077"/>
    <n v="65.384615384615387"/>
    <s v="film &amp; video"/>
    <s v="shorts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n v="1430467187"/>
    <d v="2015-05-01T02:59:47"/>
    <b v="0"/>
    <n v="53"/>
    <b v="1"/>
    <s v="film &amp; video/shorts"/>
    <n v="1.5457142857142858"/>
    <n v="102.0754716981132"/>
    <s v="film &amp; video"/>
    <s v="shorts"/>
    <n v="3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n v="1395277318"/>
    <d v="2014-03-19T20:01:58"/>
    <b v="0"/>
    <n v="81"/>
    <b v="1"/>
    <s v="film &amp; video/shorts"/>
    <n v="1.04"/>
    <n v="64.197530864197532"/>
    <s v="film &amp; video"/>
    <s v="shorts"/>
    <n v="24.04030092593166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n v="1311963128"/>
    <d v="2011-07-29T13:12:08"/>
    <b v="0"/>
    <n v="78"/>
    <b v="1"/>
    <s v="film &amp; video/shorts"/>
    <n v="1.41"/>
    <n v="90.384615384615387"/>
    <s v="film &amp; video"/>
    <s v="shorts"/>
    <n v="7.8665740740761976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n v="1321252488"/>
    <d v="2011-11-14T01:34:48"/>
    <b v="0"/>
    <n v="35"/>
    <b v="1"/>
    <s v="film &amp; video/shorts"/>
    <n v="1.0333333333333334"/>
    <n v="88.571428571428569"/>
    <s v="film &amp; video"/>
    <s v="shorts"/>
    <n v="60"/>
    <x v="3"/>
  </r>
  <r>
    <n v="115"/>
    <s v="The World's Greatest Lover"/>
    <s v="Never judge a book (or a lover) by their cover."/>
    <n v="450"/>
    <n v="632"/>
    <x v="0"/>
    <s v="US"/>
    <s v="USD"/>
    <n v="1328377444"/>
    <d v="2012-02-04T12:44:04"/>
    <n v="1326217444"/>
    <d v="2012-01-10T12:44:04"/>
    <b v="0"/>
    <n v="22"/>
    <b v="1"/>
    <s v="film &amp; video/shorts"/>
    <n v="1.4044444444444444"/>
    <n v="28.727272727272727"/>
    <s v="film &amp; video"/>
    <s v="shorts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n v="1298289355"/>
    <d v="2011-02-21T06:55:55"/>
    <b v="0"/>
    <n v="57"/>
    <b v="1"/>
    <s v="film &amp; video/shorts"/>
    <n v="1.1365714285714286"/>
    <n v="69.78947368421052"/>
    <s v="film &amp; video"/>
    <s v="shorts"/>
    <n v="45.958333333335759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n v="1268337744"/>
    <d v="2010-03-11T15:02:24"/>
    <b v="0"/>
    <n v="27"/>
    <b v="1"/>
    <s v="film &amp; video/shorts"/>
    <n v="1.0049377777777779"/>
    <n v="167.48962962962963"/>
    <s v="film &amp; video"/>
    <s v="shorts"/>
    <n v="89.956666666665114"/>
    <x v="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n v="1309310236"/>
    <d v="2011-06-28T20:17:16"/>
    <b v="0"/>
    <n v="39"/>
    <b v="1"/>
    <s v="film &amp; video/shorts"/>
    <n v="1.1303159999999999"/>
    <n v="144.91230769230768"/>
    <s v="film &amp; video"/>
    <s v="shorts"/>
    <n v="3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n v="1310693986"/>
    <d v="2011-07-14T20:39:46"/>
    <b v="0"/>
    <n v="37"/>
    <b v="1"/>
    <s v="film &amp; video/shorts"/>
    <n v="1.0455692307692308"/>
    <n v="91.840540540540545"/>
    <s v="film &amp; video"/>
    <s v="shorts"/>
    <n v="29.88905092592904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n v="1472865107"/>
    <d v="2016-09-02T20:11:47"/>
    <b v="0"/>
    <n v="1"/>
    <b v="0"/>
    <s v="film &amp; video/science fiction"/>
    <n v="1.4285714285714287E-4"/>
    <n v="10"/>
    <s v="film &amp; video"/>
    <s v="science fiction"/>
    <n v="30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n v="1427993710"/>
    <d v="2015-04-02T11:55:10"/>
    <b v="0"/>
    <n v="1"/>
    <b v="0"/>
    <s v="film &amp; video/science fiction"/>
    <n v="3.3333333333333332E-4"/>
    <n v="1"/>
    <s v="film &amp; video"/>
    <s v="science fiction"/>
    <n v="15.722800925927004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n v="1470910907"/>
    <d v="2016-08-11T05:21:47"/>
    <b v="0"/>
    <n v="0"/>
    <b v="0"/>
    <s v="film &amp; video/science fiction"/>
    <n v="0"/>
    <e v="#DIV/0!"/>
    <s v="film &amp; video"/>
    <s v="science fiction"/>
    <n v="6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n v="1411411564"/>
    <d v="2014-09-22T13:46:04"/>
    <b v="0"/>
    <n v="6"/>
    <b v="0"/>
    <s v="film &amp; video/science fiction"/>
    <n v="2.7454545454545453E-3"/>
    <n v="25.166666666666668"/>
    <s v="film &amp; video"/>
    <s v="science fiction"/>
    <n v="36.13467592592496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n v="1429568242"/>
    <d v="2015-04-20T17:17:22"/>
    <b v="0"/>
    <n v="0"/>
    <b v="0"/>
    <s v="film &amp; video/science fiction"/>
    <n v="0"/>
    <e v="#DIV/0!"/>
    <s v="film &amp; video"/>
    <s v="science fiction"/>
    <n v="25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n v="1480981880"/>
    <d v="2016-12-05T18:51:20"/>
    <b v="0"/>
    <n v="6"/>
    <b v="0"/>
    <s v="film &amp; video/science fiction"/>
    <n v="0.14000000000000001"/>
    <n v="11.666666666666666"/>
    <s v="film &amp; video"/>
    <s v="science fiction"/>
    <n v="6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n v="1431353337"/>
    <d v="2015-05-11T09:08:57"/>
    <b v="0"/>
    <n v="13"/>
    <b v="0"/>
    <s v="film &amp; video/science fiction"/>
    <n v="5.5480000000000002E-2"/>
    <n v="106.69230769230769"/>
    <s v="film &amp; video"/>
    <s v="science fiction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n v="1425481141"/>
    <d v="2015-03-04T09:59:01"/>
    <b v="0"/>
    <n v="4"/>
    <b v="0"/>
    <s v="film &amp; video/science fiction"/>
    <n v="2.375E-2"/>
    <n v="47.5"/>
    <s v="film &amp; video"/>
    <s v="science fiction"/>
    <n v="29.958333333335759"/>
    <x v="1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n v="1473917293"/>
    <d v="2016-09-15T00:28:13"/>
    <b v="0"/>
    <n v="6"/>
    <b v="0"/>
    <s v="film &amp; video/science fiction"/>
    <n v="1.8669999999999999E-2"/>
    <n v="311.16666666666669"/>
    <s v="film &amp; video"/>
    <s v="science fiction"/>
    <n v="3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n v="1409524183"/>
    <d v="2014-08-31T17:29:43"/>
    <b v="0"/>
    <n v="0"/>
    <b v="0"/>
    <s v="film &amp; video/science fiction"/>
    <n v="0"/>
    <e v="#DIV/0!"/>
    <s v="film &amp; video"/>
    <s v="science fiction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n v="1400536692"/>
    <d v="2014-05-19T16:58:12"/>
    <b v="0"/>
    <n v="0"/>
    <b v="0"/>
    <s v="film &amp; video/science fiction"/>
    <n v="0"/>
    <e v="#DIV/0!"/>
    <s v="film &amp; video"/>
    <s v="science fiction"/>
    <n v="27.929027777783631"/>
    <x v="1"/>
  </r>
  <r>
    <n v="131"/>
    <s v="I (Canceled)"/>
    <s v="I"/>
    <n v="1200"/>
    <n v="0"/>
    <x v="1"/>
    <s v="US"/>
    <s v="USD"/>
    <n v="1467763200"/>
    <d v="2016-07-05T19:00:00"/>
    <n v="1466453161"/>
    <d v="2016-06-20T15:06:01"/>
    <b v="0"/>
    <n v="0"/>
    <b v="0"/>
    <s v="film &amp; video/science fiction"/>
    <n v="0"/>
    <e v="#DIV/0!"/>
    <s v="film &amp; video"/>
    <s v="science fiction"/>
    <n v="15.162488425921765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n v="1411500607"/>
    <d v="2014-09-23T14:30:07"/>
    <b v="0"/>
    <n v="81"/>
    <b v="0"/>
    <s v="film &amp; video/science fiction"/>
    <n v="9.5687499999999995E-2"/>
    <n v="94.506172839506178"/>
    <s v="film &amp; video"/>
    <s v="science fiction"/>
    <n v="45.04166666667151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n v="1462130584"/>
    <d v="2016-05-01T14:23:04"/>
    <b v="0"/>
    <n v="0"/>
    <b v="0"/>
    <s v="film &amp; video/science fiction"/>
    <n v="0"/>
    <e v="#DIV/0!"/>
    <s v="film &amp; video"/>
    <s v="science fiction"/>
    <n v="29.922175925930787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n v="1438811418"/>
    <d v="2015-08-05T16:50:18"/>
    <b v="0"/>
    <n v="0"/>
    <b v="0"/>
    <s v="film &amp; video/science fiction"/>
    <n v="0"/>
    <e v="#DIV/0!"/>
    <s v="film &amp; video"/>
    <s v="science fiction"/>
    <n v="29.798402777771116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n v="1401354597"/>
    <d v="2014-05-29T04:09:57"/>
    <b v="0"/>
    <n v="5"/>
    <b v="0"/>
    <s v="film &amp; video/science fiction"/>
    <n v="0.13433333333333333"/>
    <n v="80.599999999999994"/>
    <s v="film &amp; video"/>
    <s v="science fiction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n v="1427968234"/>
    <d v="2015-04-02T04:50:34"/>
    <b v="0"/>
    <n v="0"/>
    <b v="0"/>
    <s v="film &amp; video/science fiction"/>
    <n v="0"/>
    <e v="#DIV/0!"/>
    <s v="film &amp; video"/>
    <s v="science fiction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n v="1440337593"/>
    <d v="2015-08-23T08:46:33"/>
    <b v="0"/>
    <n v="0"/>
    <b v="0"/>
    <s v="film &amp; video/science fiction"/>
    <n v="0"/>
    <e v="#DIV/0!"/>
    <s v="film &amp; video"/>
    <s v="science fiction"/>
    <n v="5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n v="1435731041"/>
    <d v="2015-07-01T01:10:41"/>
    <b v="0"/>
    <n v="58"/>
    <b v="0"/>
    <s v="film &amp; video/science fiction"/>
    <n v="3.1413333333333335E-2"/>
    <n v="81.241379310344826"/>
    <s v="film &amp; video"/>
    <s v="science fiction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n v="1435874772"/>
    <d v="2015-07-02T17:06:12"/>
    <b v="0"/>
    <n v="1"/>
    <b v="0"/>
    <s v="film &amp; video/science fiction"/>
    <n v="1"/>
    <n v="500"/>
    <s v="film &amp; video"/>
    <s v="science fiction"/>
    <n v="1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n v="1424234732"/>
    <d v="2015-02-17T23:45:32"/>
    <b v="0"/>
    <n v="0"/>
    <b v="0"/>
    <s v="film &amp; video/science fiction"/>
    <n v="0"/>
    <e v="#DIV/0!"/>
    <s v="film &amp; video"/>
    <s v="science fiction"/>
    <n v="29.95833333332848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n v="1429155623"/>
    <d v="2015-04-15T22:40:23"/>
    <b v="0"/>
    <n v="28"/>
    <b v="0"/>
    <s v="film &amp; video/science fiction"/>
    <n v="0.10775"/>
    <n v="46.178571428571431"/>
    <s v="film &amp; video"/>
    <s v="science fiction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n v="1414358778"/>
    <d v="2014-10-26T16:26:18"/>
    <b v="0"/>
    <n v="1"/>
    <b v="0"/>
    <s v="film &amp; video/science fiction"/>
    <n v="3.3333333333333335E-3"/>
    <n v="10"/>
    <s v="film &amp; video"/>
    <s v="science fiction"/>
    <n v="21.041666666664241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n v="1467941542"/>
    <d v="2016-07-07T20:32:22"/>
    <b v="0"/>
    <n v="0"/>
    <b v="0"/>
    <s v="film &amp; video/science fiction"/>
    <n v="0"/>
    <e v="#DIV/0!"/>
    <s v="film &amp; video"/>
    <s v="science fiction"/>
    <n v="57.182384259256651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n v="1423765072"/>
    <d v="2015-02-12T13:17:52"/>
    <b v="0"/>
    <n v="37"/>
    <b v="0"/>
    <s v="film &amp; video/science fiction"/>
    <n v="0.27600000000000002"/>
    <n v="55.945945945945944"/>
    <s v="film &amp; video"/>
    <s v="science fiction"/>
    <n v="59.958333333328483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n v="1436965252"/>
    <d v="2015-07-15T08:00:52"/>
    <b v="0"/>
    <n v="9"/>
    <b v="0"/>
    <s v="film &amp; video/science fiction"/>
    <n v="7.5111111111111115E-2"/>
    <n v="37.555555555555557"/>
    <s v="film &amp; video"/>
    <s v="science fiction"/>
    <n v="27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n v="1479514998"/>
    <d v="2016-11-18T19:23:18"/>
    <b v="0"/>
    <n v="3"/>
    <b v="0"/>
    <s v="film &amp; video/science fiction"/>
    <n v="5.7499999999999999E-3"/>
    <n v="38.333333333333336"/>
    <s v="film &amp; video"/>
    <s v="science fiction"/>
    <n v="60"/>
    <x v="3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n v="1417026340"/>
    <d v="2014-11-26T13:25:40"/>
    <b v="0"/>
    <n v="0"/>
    <b v="0"/>
    <s v="film &amp; video/science fiction"/>
    <n v="0"/>
    <e v="#DIV/0!"/>
    <s v="film &amp; video"/>
    <s v="science fiction"/>
    <n v="42.99467592591827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n v="1453963536"/>
    <d v="2016-01-28T01:45:36"/>
    <b v="0"/>
    <n v="2"/>
    <b v="0"/>
    <s v="film &amp; video/science fiction"/>
    <n v="8.0000000000000004E-4"/>
    <n v="20"/>
    <s v="film &amp; video"/>
    <s v="science fiction"/>
    <n v="30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n v="1416888470"/>
    <d v="2014-11-24T23:07:50"/>
    <b v="0"/>
    <n v="6"/>
    <b v="0"/>
    <s v="film &amp; video/science fiction"/>
    <n v="9.1999999999999998E-3"/>
    <n v="15.333333333333334"/>
    <s v="film &amp; video"/>
    <s v="science fiction"/>
    <n v="30.16122685185109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n v="1427428382"/>
    <d v="2015-03-26T22:53:02"/>
    <b v="0"/>
    <n v="67"/>
    <b v="0"/>
    <s v="film &amp; video/science fiction"/>
    <n v="0.23163076923076922"/>
    <n v="449.43283582089555"/>
    <s v="film &amp; video"/>
    <s v="science fiction"/>
    <n v="6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n v="1429449191"/>
    <d v="2015-04-19T08:13:11"/>
    <b v="0"/>
    <n v="5"/>
    <b v="0"/>
    <s v="film &amp; video/science fiction"/>
    <n v="5.5999999999999995E-4"/>
    <n v="28"/>
    <s v="film &amp; video"/>
    <s v="science fiction"/>
    <n v="60"/>
    <x v="3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n v="1408845100"/>
    <d v="2014-08-23T20:51:40"/>
    <b v="0"/>
    <n v="2"/>
    <b v="0"/>
    <s v="film &amp; video/science fiction"/>
    <n v="7.8947368421052633E-5"/>
    <n v="15"/>
    <s v="film &amp; video"/>
    <s v="science fiction"/>
    <n v="3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n v="1413900244"/>
    <d v="2014-10-21T09:04:04"/>
    <b v="0"/>
    <n v="10"/>
    <b v="0"/>
    <s v="film &amp; video/science fiction"/>
    <n v="7.1799999999999998E-3"/>
    <n v="35.9"/>
    <s v="film &amp; video"/>
    <s v="science fiction"/>
    <n v="42.041666666671517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n v="1429621695"/>
    <d v="2015-04-21T08:08:15"/>
    <b v="0"/>
    <n v="3"/>
    <b v="0"/>
    <s v="film &amp; video/science fiction"/>
    <n v="2.6666666666666668E-2"/>
    <n v="13.333333333333334"/>
    <s v="film &amp; video"/>
    <s v="science fiction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n v="1434201935"/>
    <d v="2015-06-13T08:25:35"/>
    <b v="0"/>
    <n v="4"/>
    <b v="0"/>
    <s v="film &amp; video/science fiction"/>
    <n v="6.0000000000000002E-5"/>
    <n v="20.25"/>
    <s v="film &amp; video"/>
    <s v="science fiction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n v="1401850796"/>
    <d v="2014-06-03T21:59:56"/>
    <b v="0"/>
    <n v="15"/>
    <b v="0"/>
    <s v="film &amp; video/science fiction"/>
    <n v="5.0999999999999997E-2"/>
    <n v="119"/>
    <s v="film &amp; video"/>
    <s v="science fiction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n v="1453931572"/>
    <d v="2016-01-27T16:52:52"/>
    <b v="0"/>
    <n v="2"/>
    <b v="0"/>
    <s v="film &amp; video/science fiction"/>
    <n v="2.671118530884808E-3"/>
    <n v="4"/>
    <s v="film &amp; video"/>
    <s v="science fiction"/>
    <n v="3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n v="1411350628"/>
    <d v="2014-09-21T20:50:28"/>
    <b v="0"/>
    <n v="0"/>
    <b v="0"/>
    <s v="film &amp; video/science fiction"/>
    <n v="0"/>
    <e v="#DIV/0!"/>
    <s v="film &amp; video"/>
    <s v="science fiction"/>
    <n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n v="1464085545"/>
    <d v="2016-05-24T05:25:45"/>
    <b v="0"/>
    <n v="1"/>
    <b v="0"/>
    <s v="film &amp; video/science fiction"/>
    <n v="2.0000000000000002E-5"/>
    <n v="10"/>
    <s v="film &amp; video"/>
    <s v="science fiction"/>
    <n v="4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n v="1434491691"/>
    <d v="2015-06-16T16:54:51"/>
    <b v="0"/>
    <n v="0"/>
    <b v="0"/>
    <s v="film &amp; video/drama"/>
    <n v="0"/>
    <e v="#DIV/0!"/>
    <s v="film &amp; video"/>
    <s v="drama"/>
    <n v="6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n v="1401726595"/>
    <d v="2014-06-02T11:29:55"/>
    <b v="0"/>
    <n v="1"/>
    <b v="0"/>
    <s v="film &amp; video/drama"/>
    <n v="1E-4"/>
    <n v="5"/>
    <s v="film &amp; video"/>
    <s v="drama"/>
    <n v="30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n v="1405393356"/>
    <d v="2014-07-14T22:02:36"/>
    <b v="0"/>
    <n v="10"/>
    <b v="0"/>
    <s v="film &amp; video/drama"/>
    <n v="0.15535714285714286"/>
    <n v="43.5"/>
    <s v="film &amp; video"/>
    <s v="drama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n v="1440716654"/>
    <d v="2015-08-27T18:04:14"/>
    <b v="0"/>
    <n v="0"/>
    <b v="0"/>
    <s v="film &amp; video/drama"/>
    <n v="0"/>
    <e v="#DIV/0!"/>
    <s v="film &amp; video"/>
    <s v="drama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n v="1405966701"/>
    <d v="2014-07-21T13:18:21"/>
    <b v="0"/>
    <n v="7"/>
    <b v="0"/>
    <s v="film &amp; video/drama"/>
    <n v="5.3333333333333332E-3"/>
    <n v="91.428571428571431"/>
    <s v="film &amp; video"/>
    <s v="drama"/>
    <n v="60"/>
    <x v="3"/>
  </r>
  <r>
    <n v="165"/>
    <s v="NET"/>
    <s v="A teacher. A boy. The beach and a heatwave that drove them all insane."/>
    <n v="17000"/>
    <n v="0"/>
    <x v="2"/>
    <s v="GB"/>
    <s v="GBP"/>
    <n v="1452613724"/>
    <d v="2016-01-12T10:48:44"/>
    <n v="1450021724"/>
    <d v="2015-12-13T10:48:44"/>
    <b v="0"/>
    <n v="0"/>
    <b v="0"/>
    <s v="film &amp; video/drama"/>
    <n v="0"/>
    <e v="#DIV/0!"/>
    <s v="film &amp; video"/>
    <s v="drama"/>
    <n v="3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n v="1481939362"/>
    <d v="2016-12-16T20:49:22"/>
    <b v="0"/>
    <n v="1"/>
    <b v="0"/>
    <s v="film &amp; video/drama"/>
    <n v="0.6"/>
    <n v="3000"/>
    <s v="film &amp; video"/>
    <s v="drama"/>
    <n v="30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n v="1433542535"/>
    <d v="2015-06-05T17:15:35"/>
    <b v="0"/>
    <n v="2"/>
    <b v="0"/>
    <s v="film &amp; video/drama"/>
    <n v="1E-4"/>
    <n v="5.5"/>
    <s v="film &amp; video"/>
    <s v="drama"/>
    <n v="6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n v="1424203370"/>
    <d v="2015-02-17T15:02:50"/>
    <b v="0"/>
    <n v="3"/>
    <b v="0"/>
    <s v="film &amp; video/drama"/>
    <n v="4.0625000000000001E-2"/>
    <n v="108.33333333333333"/>
    <s v="film &amp; video"/>
    <s v="drama"/>
    <n v="29.958333333328483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n v="1411042059"/>
    <d v="2014-09-18T07:07:39"/>
    <b v="0"/>
    <n v="10"/>
    <b v="0"/>
    <s v="film &amp; video/drama"/>
    <n v="0.224"/>
    <n v="56"/>
    <s v="film &amp; video"/>
    <s v="drama"/>
    <n v="30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n v="1438385283"/>
    <d v="2015-07-31T18:28:03"/>
    <b v="0"/>
    <n v="10"/>
    <b v="0"/>
    <s v="film &amp; video/drama"/>
    <n v="3.2500000000000001E-2"/>
    <n v="32.5"/>
    <s v="film &amp; video"/>
    <s v="drama"/>
    <n v="29.249965277776937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n v="1465791614"/>
    <d v="2016-06-12T23:20:14"/>
    <b v="0"/>
    <n v="1"/>
    <b v="0"/>
    <s v="film &amp; video/drama"/>
    <n v="2.0000000000000002E-5"/>
    <n v="1"/>
    <s v="film &amp; video"/>
    <s v="drama"/>
    <n v="6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n v="1423733323"/>
    <d v="2015-02-12T04:28:43"/>
    <b v="0"/>
    <n v="0"/>
    <b v="0"/>
    <s v="film &amp; video/drama"/>
    <n v="0"/>
    <e v="#DIV/0!"/>
    <s v="film &amp; video"/>
    <s v="drama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n v="1422539108"/>
    <d v="2015-01-29T08:45:08"/>
    <b v="0"/>
    <n v="0"/>
    <b v="0"/>
    <s v="film &amp; video/drama"/>
    <n v="0"/>
    <e v="#DIV/0!"/>
    <s v="film &amp; video"/>
    <s v="drama"/>
    <n v="3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n v="1425924776"/>
    <d v="2015-03-09T13:12:56"/>
    <b v="0"/>
    <n v="0"/>
    <b v="0"/>
    <s v="film &amp; video/drama"/>
    <n v="0"/>
    <e v="#DIV/0!"/>
    <s v="film &amp; video"/>
    <s v="drama"/>
    <n v="6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n v="1407177611"/>
    <d v="2014-08-04T13:40:11"/>
    <b v="0"/>
    <n v="26"/>
    <b v="0"/>
    <s v="film &amp; video/drama"/>
    <n v="6.4850000000000005E-2"/>
    <n v="49.884615384615387"/>
    <s v="film &amp; video"/>
    <s v="drama"/>
    <n v="25"/>
    <x v="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n v="1436211999"/>
    <d v="2015-07-06T14:46:39"/>
    <b v="0"/>
    <n v="0"/>
    <b v="0"/>
    <s v="film &amp; video/drama"/>
    <n v="0"/>
    <e v="#DIV/0!"/>
    <s v="film &amp; video"/>
    <s v="drama"/>
    <n v="3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n v="1425690526"/>
    <d v="2015-03-06T20:08:46"/>
    <b v="0"/>
    <n v="7"/>
    <b v="0"/>
    <s v="film &amp; video/drama"/>
    <n v="0.4"/>
    <n v="25.714285714285715"/>
    <s v="film &amp; video"/>
    <s v="drama"/>
    <n v="16.958333333328483"/>
    <x v="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n v="1445986545"/>
    <d v="2015-10-27T17:55:45"/>
    <b v="0"/>
    <n v="0"/>
    <b v="0"/>
    <s v="film &amp; video/drama"/>
    <n v="0"/>
    <e v="#DIV/0!"/>
    <s v="film &amp; video"/>
    <s v="drama"/>
    <n v="30.04166666667151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n v="1454464555"/>
    <d v="2016-02-02T20:55:55"/>
    <b v="0"/>
    <n v="2"/>
    <b v="0"/>
    <s v="film &amp; video/drama"/>
    <n v="0.2"/>
    <n v="100"/>
    <s v="film &amp; video"/>
    <s v="drama"/>
    <n v="30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n v="1425512843"/>
    <d v="2015-03-04T18:47:23"/>
    <b v="0"/>
    <n v="13"/>
    <b v="0"/>
    <s v="film &amp; video/drama"/>
    <n v="0.33416666666666667"/>
    <n v="30.846153846153847"/>
    <s v="film &amp; video"/>
    <s v="drama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n v="1432403295"/>
    <d v="2015-05-23T12:48:15"/>
    <b v="0"/>
    <n v="4"/>
    <b v="0"/>
    <s v="film &amp; video/drama"/>
    <n v="0.21092608822670172"/>
    <n v="180.5"/>
    <s v="film &amp; video"/>
    <s v="drama"/>
    <n v="3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n v="1481156232"/>
    <d v="2016-12-07T19:17:12"/>
    <b v="0"/>
    <n v="0"/>
    <b v="0"/>
    <s v="film &amp; video/drama"/>
    <n v="0"/>
    <e v="#DIV/0!"/>
    <s v="film &amp; video"/>
    <s v="drama"/>
    <n v="30"/>
    <x v="1"/>
  </r>
  <r>
    <n v="183"/>
    <s v="Three Little Words"/>
    <s v="Don't kill me until I meet my Dad"/>
    <n v="12500"/>
    <n v="4482"/>
    <x v="2"/>
    <s v="GB"/>
    <s v="GBP"/>
    <n v="1417033610"/>
    <d v="2014-11-26T15:26:50"/>
    <n v="1414438010"/>
    <d v="2014-10-27T14:26:50"/>
    <b v="0"/>
    <n v="12"/>
    <b v="0"/>
    <s v="film &amp; video/drama"/>
    <n v="0.35855999999999999"/>
    <n v="373.5"/>
    <s v="film &amp; video"/>
    <s v="drama"/>
    <n v="30.04166666666424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n v="1404586762"/>
    <d v="2014-07-05T13:59:22"/>
    <b v="0"/>
    <n v="2"/>
    <b v="0"/>
    <s v="film &amp; video/drama"/>
    <n v="3.4000000000000002E-2"/>
    <n v="25.5"/>
    <s v="film &amp; video"/>
    <s v="drama"/>
    <n v="57.374745370369055"/>
    <x v="3"/>
  </r>
  <r>
    <n v="185"/>
    <s v="BLANK Short Movie"/>
    <s v="Love has no boundaries!"/>
    <n v="40000"/>
    <n v="2200"/>
    <x v="2"/>
    <s v="NO"/>
    <s v="NOK"/>
    <n v="1471557139"/>
    <d v="2016-08-18T16:52:19"/>
    <n v="1468965139"/>
    <d v="2016-07-19T16:52:19"/>
    <b v="0"/>
    <n v="10"/>
    <b v="0"/>
    <s v="film &amp; video/drama"/>
    <n v="5.5E-2"/>
    <n v="220"/>
    <s v="film &amp; video"/>
    <s v="drama"/>
    <n v="30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n v="1485977434"/>
    <d v="2017-02-01T14:30:34"/>
    <b v="0"/>
    <n v="0"/>
    <b v="0"/>
    <s v="film &amp; video/drama"/>
    <n v="0"/>
    <e v="#DIV/0!"/>
    <s v="film &amp; video"/>
    <s v="drama"/>
    <n v="30.0204398148052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n v="1435383457"/>
    <d v="2015-06-27T00:37:37"/>
    <b v="0"/>
    <n v="5"/>
    <b v="0"/>
    <s v="film &amp; video/drama"/>
    <n v="0.16"/>
    <n v="160"/>
    <s v="film &amp; video"/>
    <s v="drama"/>
    <n v="24.05651620370918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n v="1407299015"/>
    <d v="2014-08-05T23:23:35"/>
    <b v="0"/>
    <n v="0"/>
    <b v="0"/>
    <s v="film &amp; video/drama"/>
    <n v="0"/>
    <e v="#DIV/0!"/>
    <s v="film &amp; video"/>
    <s v="drama"/>
    <n v="3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n v="1467736477"/>
    <d v="2016-07-05T11:34:37"/>
    <b v="0"/>
    <n v="5"/>
    <b v="0"/>
    <s v="film &amp; video/drama"/>
    <n v="6.8999999999999997E-4"/>
    <n v="69"/>
    <s v="film &amp; video"/>
    <s v="drama"/>
    <n v="60"/>
    <x v="3"/>
  </r>
  <r>
    <n v="190"/>
    <s v="REGIONRAT, the movie"/>
    <s v="Because hope can be a 4 letter word"/>
    <n v="12000"/>
    <n v="50"/>
    <x v="2"/>
    <s v="US"/>
    <s v="USD"/>
    <n v="1466091446"/>
    <d v="2016-06-16T10:37:26"/>
    <n v="1465227446"/>
    <d v="2016-06-06T10:37:26"/>
    <b v="0"/>
    <n v="1"/>
    <b v="0"/>
    <s v="film &amp; video/drama"/>
    <n v="4.1666666666666666E-3"/>
    <n v="50"/>
    <s v="film &amp; video"/>
    <s v="drama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n v="1440326138"/>
    <d v="2015-08-23T05:35:38"/>
    <b v="0"/>
    <n v="3"/>
    <b v="0"/>
    <s v="film &amp; video/drama"/>
    <n v="0.05"/>
    <n v="83.333333333333329"/>
    <s v="film &amp; video"/>
    <s v="drama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n v="1410980432"/>
    <d v="2014-09-17T14:00:32"/>
    <b v="0"/>
    <n v="3"/>
    <b v="0"/>
    <s v="film &amp; video/drama"/>
    <n v="1.7E-5"/>
    <n v="5.666666666666667"/>
    <s v="film &amp; video"/>
    <s v="drama"/>
    <n v="3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n v="1412029566"/>
    <d v="2014-09-29T17:26:06"/>
    <b v="0"/>
    <n v="0"/>
    <b v="0"/>
    <s v="film &amp; video/drama"/>
    <n v="0"/>
    <e v="#DIV/0!"/>
    <s v="film &amp; video"/>
    <s v="drama"/>
    <n v="60.041666666664241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n v="1452124531"/>
    <d v="2016-01-06T18:55:31"/>
    <b v="0"/>
    <n v="3"/>
    <b v="0"/>
    <s v="film &amp; video/drama"/>
    <n v="1.1999999999999999E-3"/>
    <n v="1"/>
    <s v="film &amp; video"/>
    <s v="drama"/>
    <n v="6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n v="1431360332"/>
    <d v="2015-05-11T11:05:32"/>
    <b v="0"/>
    <n v="0"/>
    <b v="0"/>
    <s v="film &amp; video/drama"/>
    <n v="0"/>
    <e v="#DIV/0!"/>
    <s v="film &amp; video"/>
    <s v="drama"/>
    <n v="6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n v="1442062898"/>
    <d v="2015-09-12T08:01:38"/>
    <b v="0"/>
    <n v="19"/>
    <b v="0"/>
    <s v="film &amp; video/drama"/>
    <n v="0.41857142857142859"/>
    <n v="77.10526315789474"/>
    <s v="film &amp; video"/>
    <s v="drama"/>
    <n v="28.332199074073287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n v="1483734100"/>
    <d v="2017-01-06T15:21:40"/>
    <b v="0"/>
    <n v="8"/>
    <b v="0"/>
    <s v="film &amp; video/drama"/>
    <n v="0.1048"/>
    <n v="32.75"/>
    <s v="film &amp; video"/>
    <s v="drama"/>
    <n v="42.026620370364981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n v="1409908322"/>
    <d v="2014-09-05T04:12:02"/>
    <b v="0"/>
    <n v="6"/>
    <b v="0"/>
    <s v="film &amp; video/drama"/>
    <n v="1.116E-2"/>
    <n v="46.5"/>
    <s v="film &amp; video"/>
    <s v="drama"/>
    <n v="3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n v="1470106702"/>
    <d v="2016-08-01T21:58:22"/>
    <b v="0"/>
    <n v="0"/>
    <b v="0"/>
    <s v="film &amp; video/drama"/>
    <n v="0"/>
    <e v="#DIV/0!"/>
    <s v="film &amp; video"/>
    <s v="drama"/>
    <n v="3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n v="1408154403"/>
    <d v="2014-08-15T21:00:03"/>
    <b v="0"/>
    <n v="18"/>
    <b v="0"/>
    <s v="film &amp; video/drama"/>
    <n v="0.26192500000000002"/>
    <n v="87.308333333333337"/>
    <s v="film &amp; video"/>
    <s v="drama"/>
    <n v="3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n v="1421696329"/>
    <d v="2015-01-19T14:38:49"/>
    <b v="0"/>
    <n v="7"/>
    <b v="0"/>
    <s v="film &amp; video/drama"/>
    <n v="0.58461538461538465"/>
    <n v="54.285714285714285"/>
    <s v="film &amp; video"/>
    <s v="drama"/>
    <n v="20"/>
    <x v="1"/>
  </r>
  <r>
    <n v="202"/>
    <s v="Modern Gangsters"/>
    <s v="new web series created by jonney terry"/>
    <n v="6000"/>
    <n v="0"/>
    <x v="2"/>
    <s v="US"/>
    <s v="USD"/>
    <n v="1444337940"/>
    <d v="2015-10-08T15:59:00"/>
    <n v="1441750564"/>
    <d v="2015-09-08T17:16:04"/>
    <b v="0"/>
    <n v="0"/>
    <b v="0"/>
    <s v="film &amp; video/drama"/>
    <n v="0"/>
    <e v="#DIV/0!"/>
    <s v="film &amp; video"/>
    <s v="drama"/>
    <n v="29.946481481478259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n v="1417378864"/>
    <d v="2014-11-30T15:21:04"/>
    <b v="0"/>
    <n v="8"/>
    <b v="0"/>
    <s v="film &amp; video/drama"/>
    <n v="0.2984"/>
    <n v="93.25"/>
    <s v="film &amp; video"/>
    <s v="drama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n v="1467727203"/>
    <d v="2016-07-05T09:00:03"/>
    <b v="0"/>
    <n v="1293"/>
    <b v="0"/>
    <s v="film &amp; video/drama"/>
    <n v="0.50721666666666665"/>
    <n v="117.68368136117556"/>
    <s v="film &amp; video"/>
    <s v="drama"/>
    <n v="3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n v="1441120222"/>
    <d v="2015-09-01T10:10:22"/>
    <b v="0"/>
    <n v="17"/>
    <b v="0"/>
    <s v="film &amp; video/drama"/>
    <n v="0.16250000000000001"/>
    <n v="76.470588235294116"/>
    <s v="film &amp; video"/>
    <s v="drama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n v="1468627583"/>
    <d v="2016-07-15T19:06:23"/>
    <b v="0"/>
    <n v="0"/>
    <b v="0"/>
    <s v="film &amp; video/drama"/>
    <n v="0"/>
    <e v="#DIV/0!"/>
    <s v="film &amp; video"/>
    <s v="drama"/>
    <n v="21"/>
    <x v="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n v="1417754638"/>
    <d v="2014-12-04T23:43:58"/>
    <b v="0"/>
    <n v="13"/>
    <b v="0"/>
    <s v="film &amp; video/drama"/>
    <n v="0.15214285714285714"/>
    <n v="163.84615384615384"/>
    <s v="film &amp; video"/>
    <s v="drama"/>
    <n v="30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n v="1416127967"/>
    <d v="2014-11-16T03:52:47"/>
    <b v="0"/>
    <n v="0"/>
    <b v="0"/>
    <s v="film &amp; video/drama"/>
    <n v="0"/>
    <e v="#DIV/0!"/>
    <s v="film &amp; video"/>
    <s v="drama"/>
    <n v="3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n v="1433974135"/>
    <d v="2015-06-10T17:08:55"/>
    <b v="0"/>
    <n v="0"/>
    <b v="0"/>
    <s v="film &amp; video/drama"/>
    <n v="0"/>
    <e v="#DIV/0!"/>
    <s v="film &amp; video"/>
    <s v="drama"/>
    <n v="3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n v="1441157592"/>
    <d v="2015-09-01T20:33:12"/>
    <b v="0"/>
    <n v="33"/>
    <b v="0"/>
    <s v="film &amp; video/drama"/>
    <n v="0.2525"/>
    <n v="91.818181818181813"/>
    <s v="film &amp; video"/>
    <s v="drama"/>
    <n v="29.143611111110658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n v="1440042617"/>
    <d v="2015-08-19T22:50:17"/>
    <b v="0"/>
    <n v="12"/>
    <b v="0"/>
    <s v="film &amp; video/drama"/>
    <n v="0.44600000000000001"/>
    <n v="185.83333333333334"/>
    <s v="film &amp; video"/>
    <s v="drama"/>
    <n v="3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n v="1455656920"/>
    <d v="2016-02-16T16:08:40"/>
    <b v="0"/>
    <n v="1"/>
    <b v="0"/>
    <s v="film &amp; video/drama"/>
    <n v="1.5873015873015873E-4"/>
    <n v="1"/>
    <s v="film &amp; video"/>
    <s v="drama"/>
    <n v="59.958333333343035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n v="1437142547"/>
    <d v="2015-07-17T09:15:47"/>
    <b v="0"/>
    <n v="1"/>
    <b v="0"/>
    <s v="film &amp; video/drama"/>
    <n v="4.0000000000000002E-4"/>
    <n v="20"/>
    <s v="film &amp; video"/>
    <s v="drama"/>
    <n v="29.99368055554805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n v="1420471349"/>
    <d v="2015-01-05T10:22:29"/>
    <b v="0"/>
    <n v="1"/>
    <b v="0"/>
    <s v="film &amp; video/drama"/>
    <n v="8.0000000000000007E-5"/>
    <n v="1"/>
    <s v="film &amp; video"/>
    <s v="drama"/>
    <n v="6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n v="1452058282"/>
    <d v="2016-01-06T00:31:22"/>
    <b v="0"/>
    <n v="1"/>
    <b v="0"/>
    <s v="film &amp; video/drama"/>
    <n v="2.2727272727272726E-3"/>
    <n v="10"/>
    <s v="film &amp; video"/>
    <s v="drama"/>
    <n v="42.769189814811398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n v="1425423637"/>
    <d v="2015-03-03T18:00:37"/>
    <b v="0"/>
    <n v="84"/>
    <b v="0"/>
    <s v="film &amp; video/drama"/>
    <n v="0.55698440000000005"/>
    <n v="331.53833333333336"/>
    <s v="film &amp; video"/>
    <s v="drama"/>
    <n v="49.958333333328483"/>
    <x v="3"/>
  </r>
  <r>
    <n v="217"/>
    <s v="Bitch"/>
    <s v="A roadmovie by paw"/>
    <n v="100000"/>
    <n v="11943"/>
    <x v="2"/>
    <s v="SE"/>
    <s v="SEK"/>
    <n v="1419780149"/>
    <d v="2014-12-28T10:22:29"/>
    <n v="1417101749"/>
    <d v="2014-11-27T10:22:29"/>
    <b v="0"/>
    <n v="38"/>
    <b v="0"/>
    <s v="film &amp; video/drama"/>
    <n v="0.11942999999999999"/>
    <n v="314.28947368421052"/>
    <s v="film &amp; video"/>
    <s v="drama"/>
    <n v="31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n v="1426518289"/>
    <d v="2015-03-16T10:04:49"/>
    <b v="0"/>
    <n v="1"/>
    <b v="0"/>
    <s v="film &amp; video/drama"/>
    <n v="0.02"/>
    <n v="100"/>
    <s v="film &amp; video"/>
    <s v="drama"/>
    <n v="6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n v="1456732225"/>
    <d v="2016-02-29T02:50:25"/>
    <b v="0"/>
    <n v="76"/>
    <b v="0"/>
    <s v="film &amp; video/drama"/>
    <n v="0.17630000000000001"/>
    <n v="115.98684210526316"/>
    <s v="film &amp; video"/>
    <s v="drama"/>
    <n v="31.964293981480296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n v="1436542030"/>
    <d v="2015-07-10T10:27:10"/>
    <b v="0"/>
    <n v="3"/>
    <b v="0"/>
    <s v="film &amp; video/drama"/>
    <n v="7.1999999999999998E-3"/>
    <n v="120"/>
    <s v="film &amp; video"/>
    <s v="drama"/>
    <n v="41.193634259252576"/>
    <x v="0"/>
  </r>
  <r>
    <n v="221"/>
    <s v="Archetypes"/>
    <s v="Film about Schizophrenia with Surreal Twists!"/>
    <n v="50000"/>
    <n v="0"/>
    <x v="2"/>
    <s v="US"/>
    <s v="USD"/>
    <n v="1427569564"/>
    <d v="2015-03-28T14:06:04"/>
    <n v="1422389164"/>
    <d v="2015-01-27T15:06:04"/>
    <b v="0"/>
    <n v="0"/>
    <b v="0"/>
    <s v="film &amp; video/drama"/>
    <n v="0"/>
    <e v="#DIV/0!"/>
    <s v="film &amp; video"/>
    <s v="drama"/>
    <n v="59.95833333332848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n v="1422383318"/>
    <d v="2015-01-27T13:28:38"/>
    <b v="0"/>
    <n v="2"/>
    <b v="0"/>
    <s v="film &amp; video/drama"/>
    <n v="0.13"/>
    <n v="65"/>
    <s v="film &amp; video"/>
    <s v="drama"/>
    <n v="58.34053240740468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n v="1461287350"/>
    <d v="2016-04-21T20:09:10"/>
    <b v="0"/>
    <n v="0"/>
    <b v="0"/>
    <s v="film &amp; video/drama"/>
    <n v="0"/>
    <e v="#DIV/0!"/>
    <s v="film &amp; video"/>
    <s v="drama"/>
    <n v="29.99710648148175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n v="1431322726"/>
    <d v="2015-05-11T00:38:46"/>
    <b v="0"/>
    <n v="0"/>
    <b v="0"/>
    <s v="film &amp; video/drama"/>
    <n v="0"/>
    <e v="#DIV/0!"/>
    <s v="film &amp; video"/>
    <s v="drama"/>
    <n v="6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n v="1457564654"/>
    <d v="2016-03-09T18:04:14"/>
    <b v="0"/>
    <n v="0"/>
    <b v="0"/>
    <s v="film &amp; video/drama"/>
    <n v="0"/>
    <e v="#DIV/0!"/>
    <s v="film &amp; video"/>
    <s v="drama"/>
    <n v="29.95833333333575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n v="1428854344"/>
    <d v="2015-04-12T10:59:04"/>
    <b v="0"/>
    <n v="2"/>
    <b v="0"/>
    <s v="film &amp; video/drama"/>
    <n v="8.6206896551724137E-3"/>
    <n v="125"/>
    <s v="film &amp; video"/>
    <s v="drama"/>
    <n v="48.729120370371675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n v="1433885241"/>
    <d v="2015-06-09T16:27:21"/>
    <b v="0"/>
    <n v="0"/>
    <b v="0"/>
    <s v="film &amp; video/drama"/>
    <n v="0"/>
    <e v="#DIV/0!"/>
    <s v="film &amp; video"/>
    <s v="drama"/>
    <n v="3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n v="1427992105"/>
    <d v="2015-04-02T11:28:25"/>
    <b v="0"/>
    <n v="0"/>
    <b v="0"/>
    <s v="film &amp; video/drama"/>
    <n v="0"/>
    <e v="#DIV/0!"/>
    <s v="film &amp; video"/>
    <s v="drama"/>
    <n v="6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n v="1452810297"/>
    <d v="2016-01-14T17:24:57"/>
    <b v="0"/>
    <n v="0"/>
    <b v="0"/>
    <s v="film &amp; video/drama"/>
    <n v="0"/>
    <e v="#DIV/0!"/>
    <s v="film &amp; video"/>
    <s v="drama"/>
    <n v="3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n v="1430851151"/>
    <d v="2015-05-05T13:39:11"/>
    <b v="0"/>
    <n v="2"/>
    <b v="0"/>
    <s v="film &amp; video/drama"/>
    <n v="4.0000000000000001E-3"/>
    <n v="30"/>
    <s v="film &amp; video"/>
    <s v="drama"/>
    <n v="3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n v="1449183651"/>
    <d v="2015-12-03T18:00:51"/>
    <b v="0"/>
    <n v="0"/>
    <b v="0"/>
    <s v="film &amp; video/drama"/>
    <n v="0"/>
    <e v="#DIV/0!"/>
    <s v="film &amp; video"/>
    <s v="drama"/>
    <n v="3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n v="1422474546"/>
    <d v="2015-01-28T14:49:06"/>
    <b v="0"/>
    <n v="7"/>
    <b v="0"/>
    <s v="film &amp; video/drama"/>
    <n v="2.75E-2"/>
    <n v="15.714285714285714"/>
    <s v="film &amp; video"/>
    <s v="drama"/>
    <n v="3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n v="1472593972"/>
    <d v="2016-08-30T16:52:52"/>
    <b v="0"/>
    <n v="0"/>
    <b v="0"/>
    <s v="film &amp; video/drama"/>
    <n v="0"/>
    <e v="#DIV/0!"/>
    <s v="film &amp; video"/>
    <s v="drama"/>
    <n v="3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n v="1431391859"/>
    <d v="2015-05-11T19:50:59"/>
    <b v="0"/>
    <n v="5"/>
    <b v="0"/>
    <s v="film &amp; video/drama"/>
    <n v="0.40100000000000002"/>
    <n v="80.2"/>
    <s v="film &amp; video"/>
    <s v="drama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n v="1433886497"/>
    <d v="2015-06-09T16:48:17"/>
    <b v="0"/>
    <n v="0"/>
    <b v="0"/>
    <s v="film &amp; video/drama"/>
    <n v="0"/>
    <e v="#DIV/0!"/>
    <s v="film &amp; video"/>
    <s v="drama"/>
    <n v="3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n v="1447380099"/>
    <d v="2015-11-12T21:01:39"/>
    <b v="0"/>
    <n v="0"/>
    <b v="0"/>
    <s v="film &amp; video/drama"/>
    <n v="0"/>
    <e v="#DIV/0!"/>
    <s v="film &amp; video"/>
    <s v="drama"/>
    <n v="52.915520833339542"/>
    <x v="3"/>
  </r>
  <r>
    <n v="237"/>
    <s v="Making The Choice"/>
    <s v="Making The Choice is a christian short film series."/>
    <n v="15000"/>
    <n v="50"/>
    <x v="2"/>
    <s v="US"/>
    <s v="USD"/>
    <n v="1457445069"/>
    <d v="2016-03-08T08:51:09"/>
    <n v="1452261069"/>
    <d v="2016-01-08T08:51:09"/>
    <b v="0"/>
    <n v="1"/>
    <b v="0"/>
    <s v="film &amp; video/drama"/>
    <n v="3.3333333333333335E-3"/>
    <n v="50"/>
    <s v="film &amp; video"/>
    <s v="drama"/>
    <n v="6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n v="1481324760"/>
    <d v="2016-12-09T18:06:00"/>
    <b v="0"/>
    <n v="0"/>
    <b v="0"/>
    <s v="film &amp; video/drama"/>
    <n v="0"/>
    <e v="#DIV/0!"/>
    <s v="film &amp; video"/>
    <s v="drama"/>
    <n v="20.412500000005821"/>
    <x v="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n v="1445308730"/>
    <d v="2015-10-19T21:38:50"/>
    <b v="0"/>
    <n v="5"/>
    <b v="0"/>
    <s v="film &amp; video/drama"/>
    <n v="0.25"/>
    <n v="50"/>
    <s v="film &amp; video"/>
    <s v="drama"/>
    <n v="19.389699074075907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n v="1363885211"/>
    <d v="2013-03-21T12:00:11"/>
    <b v="1"/>
    <n v="137"/>
    <b v="1"/>
    <s v="film &amp; video/documentary"/>
    <n v="1.0763413333333334"/>
    <n v="117.84759124087591"/>
    <s v="film &amp; video"/>
    <s v="documentary"/>
    <n v="4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n v="1415292304"/>
    <d v="2014-11-06T11:45:04"/>
    <b v="1"/>
    <n v="376"/>
    <b v="1"/>
    <s v="film &amp; video/documentary"/>
    <n v="1.1263736263736264"/>
    <n v="109.04255319148936"/>
    <s v="film &amp; video"/>
    <s v="documentary"/>
    <n v="45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n v="1321357790"/>
    <d v="2011-11-15T06:49:50"/>
    <b v="1"/>
    <n v="202"/>
    <b v="1"/>
    <s v="film &amp; video/documentary"/>
    <n v="1.1346153846153846"/>
    <n v="73.019801980198025"/>
    <s v="film &amp; video"/>
    <s v="documentary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n v="1390439304"/>
    <d v="2014-01-22T20:08:24"/>
    <b v="1"/>
    <n v="328"/>
    <b v="1"/>
    <s v="film &amp; video/documentary"/>
    <n v="1.0259199999999999"/>
    <n v="78.195121951219505"/>
    <s v="film &amp; video"/>
    <s v="documentary"/>
    <n v="3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n v="1265269559"/>
    <d v="2010-02-04T02:45:59"/>
    <b v="1"/>
    <n v="84"/>
    <b v="1"/>
    <s v="film &amp; video/documentary"/>
    <n v="1.1375714285714287"/>
    <n v="47.398809523809526"/>
    <s v="film &amp; video"/>
    <s v="documentary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n v="1342487785"/>
    <d v="2012-07-16T20:16:25"/>
    <b v="1"/>
    <n v="96"/>
    <b v="1"/>
    <s v="film &amp; video/documentary"/>
    <n v="1.0371999999999999"/>
    <n v="54.020833333333336"/>
    <s v="film &amp; video"/>
    <s v="documentary"/>
    <n v="3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n v="1288341805"/>
    <d v="2010-10-29T03:43:25"/>
    <b v="1"/>
    <n v="223"/>
    <b v="1"/>
    <s v="film &amp; video/documentary"/>
    <n v="3.0546000000000002"/>
    <n v="68.488789237668158"/>
    <s v="film &amp; video"/>
    <s v="documentary"/>
    <n v="50.041666666664241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n v="1284042614"/>
    <d v="2010-09-09T09:30:14"/>
    <b v="1"/>
    <n v="62"/>
    <b v="1"/>
    <s v="film &amp; video/documentary"/>
    <n v="1.341"/>
    <n v="108.14516129032258"/>
    <s v="film &amp; video"/>
    <s v="documentary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n v="1322073309"/>
    <d v="2011-11-23T13:35:09"/>
    <b v="1"/>
    <n v="146"/>
    <b v="1"/>
    <s v="film &amp; video/documentary"/>
    <n v="1.0133294117647058"/>
    <n v="589.95205479452056"/>
    <s v="film &amp; video"/>
    <s v="documentary"/>
    <n v="4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n v="1275603020"/>
    <d v="2010-06-03T17:10:20"/>
    <b v="1"/>
    <n v="235"/>
    <b v="1"/>
    <s v="film &amp; video/documentary"/>
    <n v="1.1292"/>
    <n v="48.051063829787232"/>
    <s v="film &amp; video"/>
    <s v="documentary"/>
    <n v="79.812268518515339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n v="1367933691"/>
    <d v="2013-05-07T08:34:51"/>
    <b v="1"/>
    <n v="437"/>
    <b v="1"/>
    <s v="film &amp; video/documentary"/>
    <n v="1.0558333333333334"/>
    <n v="72.482837528604122"/>
    <s v="film &amp; video"/>
    <s v="documentary"/>
    <n v="3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n v="1334429646"/>
    <d v="2012-04-14T13:54:06"/>
    <b v="1"/>
    <n v="77"/>
    <b v="1"/>
    <s v="film &amp; video/documentary"/>
    <n v="1.2557142857142858"/>
    <n v="57.077922077922075"/>
    <s v="film &amp; video"/>
    <s v="documentary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n v="1269878058"/>
    <d v="2010-03-29T10:54:18"/>
    <b v="1"/>
    <n v="108"/>
    <b v="1"/>
    <s v="film &amp; video/documentary"/>
    <n v="1.8455999999999999"/>
    <n v="85.444444444444443"/>
    <s v="film &amp; video"/>
    <s v="documentary"/>
    <n v="63.503263888887886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n v="1326728235"/>
    <d v="2012-01-16T10:37:15"/>
    <b v="1"/>
    <n v="7"/>
    <b v="1"/>
    <s v="film &amp; video/documentary"/>
    <n v="1.0073333333333334"/>
    <n v="215.85714285714286"/>
    <s v="film &amp; video"/>
    <s v="documentary"/>
    <n v="3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n v="1442443910"/>
    <d v="2015-09-16T17:51:50"/>
    <b v="1"/>
    <n v="314"/>
    <b v="1"/>
    <s v="film &amp; video/documentary"/>
    <n v="1.1694724999999999"/>
    <n v="89.38643312101911"/>
    <s v="film &amp; video"/>
    <s v="documentary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n v="1297687082"/>
    <d v="2011-02-14T07:38:02"/>
    <b v="1"/>
    <n v="188"/>
    <b v="1"/>
    <s v="film &amp; video/documentary"/>
    <n v="1.0673325"/>
    <n v="45.418404255319146"/>
    <s v="film &amp; video"/>
    <s v="documentary"/>
    <n v="29.958333333328483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n v="1360866467"/>
    <d v="2013-02-14T13:27:47"/>
    <b v="1"/>
    <n v="275"/>
    <b v="1"/>
    <s v="film &amp; video/documentary"/>
    <n v="1.391"/>
    <n v="65.756363636363631"/>
    <s v="film &amp; video"/>
    <s v="documentary"/>
    <n v="3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n v="1461078162"/>
    <d v="2016-04-19T10:02:42"/>
    <b v="1"/>
    <n v="560"/>
    <b v="1"/>
    <s v="film &amp; video/documentary"/>
    <n v="1.0672648571428571"/>
    <n v="66.70405357142856"/>
    <s v="film &amp; video"/>
    <s v="documentary"/>
    <n v="3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n v="1305767666"/>
    <d v="2011-05-18T20:14:26"/>
    <b v="1"/>
    <n v="688"/>
    <b v="1"/>
    <s v="film &amp; video/documentary"/>
    <n v="1.9114"/>
    <n v="83.345930232558146"/>
    <s v="film &amp; video"/>
    <s v="documentary"/>
    <n v="3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n v="1425922969"/>
    <d v="2015-03-09T12:42:49"/>
    <b v="1"/>
    <n v="942"/>
    <b v="1"/>
    <s v="film &amp; video/documentary"/>
    <n v="1.3193789333333332"/>
    <n v="105.04609341825902"/>
    <s v="film &amp; video"/>
    <s v="documentary"/>
    <n v="3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n v="1275415679"/>
    <d v="2010-06-01T13:07:59"/>
    <b v="1"/>
    <n v="88"/>
    <b v="1"/>
    <s v="film &amp; video/documentary"/>
    <n v="1.0640000000000001"/>
    <n v="120.90909090909091"/>
    <s v="film &amp; video"/>
    <s v="documentary"/>
    <n v="45.660428240742476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n v="1334783704"/>
    <d v="2012-04-18T16:15:04"/>
    <b v="1"/>
    <n v="220"/>
    <b v="1"/>
    <s v="film &amp; video/documentary"/>
    <n v="1.0740000000000001"/>
    <n v="97.63636363636364"/>
    <s v="film &amp; video"/>
    <s v="documentary"/>
    <n v="49.736064814816928"/>
    <x v="3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n v="1294811828"/>
    <d v="2011-01-12T00:57:08"/>
    <b v="1"/>
    <n v="145"/>
    <b v="1"/>
    <s v="film &amp; video/documentary"/>
    <n v="2.4"/>
    <n v="41.379310344827587"/>
    <s v="film &amp; video"/>
    <s v="documentary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n v="1346194494"/>
    <d v="2012-08-28T17:54:54"/>
    <b v="1"/>
    <n v="963"/>
    <b v="1"/>
    <s v="film &amp; video/documentary"/>
    <n v="1.1808107999999999"/>
    <n v="30.654485981308412"/>
    <s v="film &amp; video"/>
    <s v="documentary"/>
    <n v="3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n v="1334155995"/>
    <d v="2012-04-11T09:53:15"/>
    <b v="1"/>
    <n v="91"/>
    <b v="1"/>
    <s v="film &amp; video/documentary"/>
    <n v="1.1819999999999999"/>
    <n v="64.945054945054949"/>
    <s v="film &amp; video"/>
    <s v="documentary"/>
    <n v="3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n v="1269928430"/>
    <d v="2010-03-30T00:53:50"/>
    <b v="1"/>
    <n v="58"/>
    <b v="1"/>
    <s v="film &amp; video/documentary"/>
    <n v="1.111"/>
    <n v="95.775862068965523"/>
    <s v="film &amp; video"/>
    <s v="documentary"/>
    <n v="41.59872685185837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n v="1264565507"/>
    <d v="2010-01-26T23:11:47"/>
    <b v="1"/>
    <n v="36"/>
    <b v="1"/>
    <s v="film &amp; video/documentary"/>
    <n v="1.4550000000000001"/>
    <n v="40.416666666666664"/>
    <s v="film &amp; video"/>
    <s v="documentary"/>
    <n v="85.985567129624542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n v="1401101499"/>
    <d v="2014-05-26T05:51:39"/>
    <b v="1"/>
    <n v="165"/>
    <b v="1"/>
    <s v="film &amp; video/documentary"/>
    <n v="1.3162883248730965"/>
    <n v="78.578424242424248"/>
    <s v="film &amp; video"/>
    <s v="documentary"/>
    <n v="3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n v="1316749178"/>
    <d v="2011-09-22T22:39:38"/>
    <b v="1"/>
    <n v="111"/>
    <b v="1"/>
    <s v="film &amp; video/documentary"/>
    <n v="1.1140000000000001"/>
    <n v="50.18018018018018"/>
    <s v="film &amp; video"/>
    <s v="documentary"/>
    <n v="45.041666666664241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n v="1485146622"/>
    <d v="2017-01-22T23:43:42"/>
    <b v="1"/>
    <n v="1596"/>
    <b v="1"/>
    <s v="film &amp; video/documentary"/>
    <n v="1.4723377"/>
    <n v="92.251735588972423"/>
    <s v="film &amp; video"/>
    <s v="documentary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n v="1301950070"/>
    <d v="2011-04-04T15:47:50"/>
    <b v="1"/>
    <n v="61"/>
    <b v="1"/>
    <s v="film &amp; video/documentary"/>
    <n v="1.5260869565217392"/>
    <n v="57.540983606557376"/>
    <s v="film &amp; video"/>
    <s v="documentary"/>
    <n v="50.300115740741603"/>
    <x v="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n v="1386123861"/>
    <d v="2013-12-03T21:24:21"/>
    <b v="1"/>
    <n v="287"/>
    <b v="1"/>
    <s v="film &amp; video/documentary"/>
    <n v="1.0468"/>
    <n v="109.42160278745645"/>
    <s v="film &amp; video"/>
    <s v="documentary"/>
    <n v="29.233090277775773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n v="1267220191"/>
    <d v="2010-02-26T16:36:31"/>
    <b v="1"/>
    <n v="65"/>
    <b v="1"/>
    <s v="film &amp; video/documentary"/>
    <n v="1.7743366666666667"/>
    <n v="81.892461538461546"/>
    <s v="film &amp; video"/>
    <s v="documentary"/>
    <n v="60.88366898148524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n v="1307102266"/>
    <d v="2011-06-03T06:57:46"/>
    <b v="1"/>
    <n v="118"/>
    <b v="1"/>
    <s v="film &amp; video/documentary"/>
    <n v="1.077758"/>
    <n v="45.667711864406776"/>
    <s v="film &amp; video"/>
    <s v="documentary"/>
    <n v="3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n v="1330638829"/>
    <d v="2012-03-01T16:53:49"/>
    <b v="1"/>
    <n v="113"/>
    <b v="1"/>
    <s v="film &amp; video/documentary"/>
    <n v="1.56"/>
    <n v="55.221238938053098"/>
    <s v="film &amp; video"/>
    <s v="documentary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n v="1349916366"/>
    <d v="2012-10-10T19:46:06"/>
    <b v="1"/>
    <n v="332"/>
    <b v="1"/>
    <s v="film &amp; video/documentary"/>
    <n v="1.08395"/>
    <n v="65.298192771084331"/>
    <s v="film &amp; video"/>
    <s v="documentary"/>
    <n v="30.041666666664241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n v="1330394274"/>
    <d v="2012-02-27T20:57:54"/>
    <b v="1"/>
    <n v="62"/>
    <b v="1"/>
    <s v="film &amp; video/documentary"/>
    <n v="1.476"/>
    <n v="95.225806451612897"/>
    <s v="film &amp; video"/>
    <s v="documentary"/>
    <n v="59.958333333335759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n v="1429824219"/>
    <d v="2015-04-23T16:23:39"/>
    <b v="1"/>
    <n v="951"/>
    <b v="1"/>
    <s v="film &amp; video/documentary"/>
    <n v="1.1038153846153846"/>
    <n v="75.444794952681391"/>
    <s v="film &amp; video"/>
    <s v="documentary"/>
    <n v="3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n v="1347411539"/>
    <d v="2012-09-11T19:58:59"/>
    <b v="1"/>
    <n v="415"/>
    <b v="1"/>
    <s v="film &amp; video/documentary"/>
    <n v="1.5034814814814814"/>
    <n v="97.816867469879512"/>
    <s v="film &amp; video"/>
    <s v="documentary"/>
    <n v="3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n v="1485237096"/>
    <d v="2017-01-24T00:51:36"/>
    <b v="1"/>
    <n v="305"/>
    <b v="1"/>
    <s v="film &amp; video/documentary"/>
    <n v="1.5731829411764706"/>
    <n v="87.685606557377056"/>
    <s v="film &amp; video"/>
    <s v="documentary"/>
    <n v="33.8398611111042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n v="1397571035"/>
    <d v="2014-04-15T09:10:35"/>
    <b v="1"/>
    <n v="2139"/>
    <b v="1"/>
    <s v="film &amp; video/documentary"/>
    <n v="1.5614399999999999"/>
    <n v="54.748948106591868"/>
    <s v="film &amp; video"/>
    <s v="documentary"/>
    <n v="4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n v="1242532513"/>
    <d v="2009-05-16T22:55:13"/>
    <b v="1"/>
    <n v="79"/>
    <b v="1"/>
    <s v="film &amp; video/documentary"/>
    <n v="1.2058763636363636"/>
    <n v="83.953417721518989"/>
    <s v="film &amp; video"/>
    <s v="documentary"/>
    <n v="85.64637731481343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n v="1263679492"/>
    <d v="2010-01-16T17:04:52"/>
    <b v="1"/>
    <n v="179"/>
    <b v="1"/>
    <s v="film &amp; video/documentary"/>
    <n v="1.0118888888888888"/>
    <n v="254.38547486033519"/>
    <s v="film &amp; video"/>
    <s v="documentary"/>
    <n v="36.996620370366145"/>
    <x v="0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n v="1305219744"/>
    <d v="2011-05-12T12:02:24"/>
    <b v="1"/>
    <n v="202"/>
    <b v="1"/>
    <s v="film &amp; video/documentary"/>
    <n v="1.142725"/>
    <n v="101.8269801980198"/>
    <s v="film &amp; video"/>
    <s v="documentary"/>
    <n v="19.497638888889924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n v="1325007780"/>
    <d v="2011-12-27T12:43:00"/>
    <b v="1"/>
    <n v="760"/>
    <b v="1"/>
    <s v="film &amp; video/documentary"/>
    <n v="1.0462615"/>
    <n v="55.066394736842106"/>
    <s v="film &amp; video"/>
    <s v="documentary"/>
    <n v="2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n v="1377022128"/>
    <d v="2013-08-20T13:08:48"/>
    <b v="1"/>
    <n v="563"/>
    <b v="1"/>
    <s v="film &amp; video/documentary"/>
    <n v="2.2882507142857142"/>
    <n v="56.901438721136763"/>
    <s v="film &amp; video"/>
    <s v="documentary"/>
    <n v="3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n v="1360352124"/>
    <d v="2013-02-08T14:35:24"/>
    <b v="1"/>
    <n v="135"/>
    <b v="1"/>
    <s v="film &amp; video/documentary"/>
    <n v="1.0915333333333332"/>
    <n v="121.28148148148148"/>
    <s v="film &amp; video"/>
    <s v="documentary"/>
    <n v="44.958333333335759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n v="1349160018"/>
    <d v="2012-10-02T01:40:18"/>
    <b v="1"/>
    <n v="290"/>
    <b v="1"/>
    <s v="film &amp; video/documentary"/>
    <n v="1.7629999999999999"/>
    <n v="91.189655172413794"/>
    <s v="film &amp; video"/>
    <s v="documentary"/>
    <n v="30.88868055555212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n v="1337659393"/>
    <d v="2012-05-21T23:03:13"/>
    <b v="1"/>
    <n v="447"/>
    <b v="1"/>
    <s v="film &amp; video/documentary"/>
    <n v="1.0321061999999999"/>
    <n v="115.44812080536913"/>
    <s v="film &amp; video"/>
    <s v="documentary"/>
    <n v="3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n v="1380797834"/>
    <d v="2013-10-03T05:57:14"/>
    <b v="1"/>
    <n v="232"/>
    <b v="1"/>
    <s v="film &amp; video/documentary"/>
    <n v="1.0482"/>
    <n v="67.771551724137936"/>
    <s v="film &amp; video"/>
    <s v="documentary"/>
    <n v="3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n v="1292316697"/>
    <d v="2010-12-14T03:51:37"/>
    <b v="1"/>
    <n v="168"/>
    <b v="1"/>
    <s v="film &amp; video/documentary"/>
    <n v="1.0668444444444445"/>
    <n v="28.576190476190476"/>
    <s v="film &amp; video"/>
    <s v="documentary"/>
    <n v="49.963460648148612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n v="1365791246"/>
    <d v="2013-04-12T13:27:26"/>
    <b v="1"/>
    <n v="128"/>
    <b v="1"/>
    <s v="film &amp; video/documentary"/>
    <n v="1.2001999999999999"/>
    <n v="46.8828125"/>
    <s v="film &amp; video"/>
    <s v="documentary"/>
    <n v="18.231643518520286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n v="1317064599"/>
    <d v="2011-09-26T14:16:39"/>
    <b v="1"/>
    <n v="493"/>
    <b v="1"/>
    <s v="film &amp; video/documentary"/>
    <n v="1.0150693333333334"/>
    <n v="154.42231237322514"/>
    <s v="film &amp; video"/>
    <s v="documentary"/>
    <n v="32.362743055557075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n v="1395417714"/>
    <d v="2014-03-21T11:01:54"/>
    <b v="1"/>
    <n v="131"/>
    <b v="1"/>
    <s v="film &amp; video/documentary"/>
    <n v="1.0138461538461538"/>
    <n v="201.22137404580153"/>
    <s v="film &amp; video"/>
    <s v="documentary"/>
    <n v="3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n v="1276480894"/>
    <d v="2010-06-13T21:01:34"/>
    <b v="1"/>
    <n v="50"/>
    <b v="1"/>
    <s v="film &amp; video/documentary"/>
    <n v="1"/>
    <n v="100"/>
    <s v="film &amp; video"/>
    <s v="documentary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n v="1378080409"/>
    <d v="2013-09-01T19:06:49"/>
    <b v="1"/>
    <n v="665"/>
    <b v="1"/>
    <s v="film &amp; video/documentary"/>
    <n v="1.3310911999999999"/>
    <n v="100.08204511278196"/>
    <s v="film &amp; video"/>
    <s v="documentary"/>
    <n v="59.995266203703068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n v="1344857083"/>
    <d v="2012-08-13T06:24:43"/>
    <b v="1"/>
    <n v="129"/>
    <b v="1"/>
    <s v="film &amp; video/documentary"/>
    <n v="1.187262"/>
    <n v="230.08953488372092"/>
    <s v="film &amp; video"/>
    <s v="documentary"/>
    <n v="25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n v="1427390901"/>
    <d v="2015-03-26T12:28:21"/>
    <b v="1"/>
    <n v="142"/>
    <b v="1"/>
    <s v="film &amp; video/documentary"/>
    <n v="1.0064"/>
    <n v="141.74647887323943"/>
    <s v="film &amp; video"/>
    <s v="documentary"/>
    <n v="35.43795138888526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n v="1394536048"/>
    <d v="2014-03-11T06:07:28"/>
    <b v="1"/>
    <n v="2436"/>
    <b v="1"/>
    <s v="film &amp; video/documentary"/>
    <n v="1.089324126984127"/>
    <n v="56.344351395730705"/>
    <s v="film &amp; video"/>
    <s v="documentary"/>
    <n v="59.4114814814820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n v="1287379460"/>
    <d v="2010-10-18T00:24:20"/>
    <b v="1"/>
    <n v="244"/>
    <b v="1"/>
    <s v="film &amp; video/documentary"/>
    <n v="1.789525"/>
    <n v="73.341188524590166"/>
    <s v="film &amp; video"/>
    <s v="documentary"/>
    <n v="30.04166666666424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n v="1301007738"/>
    <d v="2011-03-24T18:02:18"/>
    <b v="1"/>
    <n v="298"/>
    <b v="1"/>
    <s v="film &amp; video/documentary"/>
    <n v="1.0172264"/>
    <n v="85.337785234899329"/>
    <s v="film &amp; video"/>
    <s v="documentary"/>
    <n v="31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n v="1360258935"/>
    <d v="2013-02-07T12:42:15"/>
    <b v="1"/>
    <n v="251"/>
    <b v="1"/>
    <s v="film &amp; video/documentary"/>
    <n v="1.1873499999999999"/>
    <n v="61.496215139442228"/>
    <s v="film &amp; video"/>
    <s v="documentary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n v="1327523638"/>
    <d v="2012-01-25T15:33:58"/>
    <b v="1"/>
    <n v="108"/>
    <b v="1"/>
    <s v="film &amp; video/documentary"/>
    <n v="1.0045999999999999"/>
    <n v="93.018518518518519"/>
    <s v="film &amp; video"/>
    <s v="documentary"/>
    <n v="3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n v="1336009346"/>
    <d v="2012-05-02T20:42:26"/>
    <b v="1"/>
    <n v="82"/>
    <b v="1"/>
    <s v="film &amp; video/documentary"/>
    <n v="1.3746666666666667"/>
    <n v="50.292682926829265"/>
    <s v="film &amp; video"/>
    <s v="documentary"/>
    <n v="3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n v="1343096197"/>
    <d v="2012-07-23T21:16:37"/>
    <b v="1"/>
    <n v="74"/>
    <b v="1"/>
    <s v="film &amp; video/documentary"/>
    <n v="2.3164705882352941"/>
    <n v="106.43243243243244"/>
    <s v="film &amp; video"/>
    <s v="documentary"/>
    <n v="38.98846064815006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n v="1328800049"/>
    <d v="2012-02-09T10:07:29"/>
    <b v="1"/>
    <n v="189"/>
    <b v="1"/>
    <s v="film &amp; video/documentary"/>
    <n v="1.3033333333333332"/>
    <n v="51.719576719576722"/>
    <s v="film &amp; video"/>
    <s v="documentary"/>
    <n v="3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n v="1362081933"/>
    <d v="2013-02-28T15:05:33"/>
    <b v="1"/>
    <n v="80"/>
    <b v="1"/>
    <s v="film &amp; video/documentary"/>
    <n v="2.9289999999999998"/>
    <n v="36.612499999999997"/>
    <s v="film &amp; video"/>
    <s v="documentary"/>
    <n v="19.958333333335759"/>
    <x v="1"/>
  </r>
  <r>
    <n v="307"/>
    <s v="Grammar Revolution"/>
    <s v="Why is grammar important?"/>
    <n v="22000"/>
    <n v="24490"/>
    <x v="0"/>
    <s v="US"/>
    <s v="USD"/>
    <n v="1360276801"/>
    <d v="2013-02-07T17:40:01"/>
    <n v="1357684801"/>
    <d v="2013-01-08T17:40:01"/>
    <b v="1"/>
    <n v="576"/>
    <b v="1"/>
    <s v="film &amp; video/documentary"/>
    <n v="1.1131818181818183"/>
    <n v="42.517361111111114"/>
    <s v="film &amp; video"/>
    <s v="documentary"/>
    <n v="3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n v="1295887210"/>
    <d v="2011-01-24T11:40:10"/>
    <b v="1"/>
    <n v="202"/>
    <b v="1"/>
    <s v="film &amp; video/documentary"/>
    <n v="1.0556666666666668"/>
    <n v="62.712871287128714"/>
    <s v="film &amp; video"/>
    <s v="documentary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n v="1344880934"/>
    <d v="2012-08-13T13:02:14"/>
    <b v="1"/>
    <n v="238"/>
    <b v="1"/>
    <s v="film &amp; video/documentary"/>
    <n v="1.1894444444444445"/>
    <n v="89.957983193277315"/>
    <s v="film &amp; video"/>
    <s v="documentary"/>
    <n v="21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n v="1317788623"/>
    <d v="2011-10-04T23:23:43"/>
    <b v="1"/>
    <n v="36"/>
    <b v="1"/>
    <s v="film &amp; video/documentary"/>
    <n v="1.04129"/>
    <n v="28.924722222222222"/>
    <s v="film &amp; video"/>
    <s v="documentary"/>
    <n v="14.900196759263054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n v="1321852592"/>
    <d v="2011-11-21T00:16:32"/>
    <b v="1"/>
    <n v="150"/>
    <b v="1"/>
    <s v="film &amp; video/documentary"/>
    <n v="1.0410165"/>
    <n v="138.8022"/>
    <s v="film &amp; video"/>
    <s v="documentary"/>
    <n v="41.112824074072705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n v="1363381432"/>
    <d v="2013-03-15T16:03:52"/>
    <b v="1"/>
    <n v="146"/>
    <b v="1"/>
    <s v="film &amp; video/documentary"/>
    <n v="1.1187499999999999"/>
    <n v="61.301369863013697"/>
    <s v="film &amp; video"/>
    <s v="documentary"/>
    <n v="3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n v="1277702894"/>
    <d v="2010-06-28T00:28:14"/>
    <b v="1"/>
    <n v="222"/>
    <b v="1"/>
    <s v="film &amp; video/documentary"/>
    <n v="1.0473529411764706"/>
    <n v="80.202702702702709"/>
    <s v="film &amp; video"/>
    <s v="documentary"/>
    <n v="44.43803240740817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n v="1359575988"/>
    <d v="2013-01-30T14:59:48"/>
    <b v="1"/>
    <n v="120"/>
    <b v="1"/>
    <s v="film &amp; video/documentary"/>
    <n v="3.8515000000000001"/>
    <n v="32.095833333333331"/>
    <s v="film &amp; video"/>
    <s v="documentary"/>
    <n v="3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n v="1343068334"/>
    <d v="2012-07-23T13:32:14"/>
    <b v="1"/>
    <n v="126"/>
    <b v="1"/>
    <s v="film &amp; video/documentary"/>
    <n v="1.01248"/>
    <n v="200.88888888888889"/>
    <s v="film &amp; video"/>
    <s v="documentary"/>
    <n v="30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n v="1415398197"/>
    <d v="2014-11-07T17:09:57"/>
    <b v="1"/>
    <n v="158"/>
    <b v="1"/>
    <s v="film &amp; video/documentary"/>
    <n v="1.1377333333333333"/>
    <n v="108.01265822784811"/>
    <s v="film &amp; video"/>
    <s v="documentary"/>
    <n v="33.284062500002619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n v="1384186483"/>
    <d v="2013-11-11T11:14:43"/>
    <b v="1"/>
    <n v="316"/>
    <b v="1"/>
    <s v="film &amp; video/documentary"/>
    <n v="1.0080333333333333"/>
    <n v="95.699367088607602"/>
    <s v="film &amp; video"/>
    <s v="documentary"/>
    <n v="3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n v="1361753751"/>
    <d v="2013-02-24T19:55:51"/>
    <b v="1"/>
    <n v="284"/>
    <b v="1"/>
    <s v="film &amp; video/documentary"/>
    <n v="2.8332000000000002"/>
    <n v="49.880281690140848"/>
    <s v="film &amp; video"/>
    <s v="documentary"/>
    <n v="29.958333333335759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n v="1257538029"/>
    <d v="2009-11-06T15:07:09"/>
    <b v="1"/>
    <n v="51"/>
    <b v="1"/>
    <s v="film &amp; video/documentary"/>
    <n v="1.1268"/>
    <n v="110.47058823529412"/>
    <s v="film &amp; video"/>
    <s v="documentary"/>
    <n v="87.49434027777897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n v="1448284433"/>
    <d v="2015-11-23T08:13:53"/>
    <b v="1"/>
    <n v="158"/>
    <b v="1"/>
    <s v="film &amp; video/documentary"/>
    <n v="1.0658000000000001"/>
    <n v="134.91139240506328"/>
    <s v="film &amp; video"/>
    <s v="documentary"/>
    <n v="29.407025462962338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n v="1475577786"/>
    <d v="2016-10-04T05:43:06"/>
    <b v="1"/>
    <n v="337"/>
    <b v="1"/>
    <s v="film &amp; video/documentary"/>
    <n v="1.0266285714285714"/>
    <n v="106.62314540059347"/>
    <s v="film &amp; video"/>
    <s v="documentary"/>
    <n v="35.041666666671517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n v="1460554848"/>
    <d v="2016-04-13T08:40:48"/>
    <b v="1"/>
    <n v="186"/>
    <b v="1"/>
    <s v="film &amp; video/documentary"/>
    <n v="1.0791200000000001"/>
    <n v="145.04301075268816"/>
    <s v="film &amp; video"/>
    <s v="documentary"/>
    <n v="3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n v="1479886966"/>
    <d v="2016-11-23T02:42:46"/>
    <b v="1"/>
    <n v="58"/>
    <b v="1"/>
    <s v="film &amp; video/documentary"/>
    <n v="1.2307407407407407"/>
    <n v="114.58620689655173"/>
    <s v="film &amp; video"/>
    <s v="documentary"/>
    <n v="28.011273148149485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n v="1435590108"/>
    <d v="2015-06-29T10:01:48"/>
    <b v="1"/>
    <n v="82"/>
    <b v="1"/>
    <s v="film &amp; video/documentary"/>
    <n v="1.016"/>
    <n v="105.3170731707317"/>
    <s v="film &amp; video"/>
    <s v="documentary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n v="1479184233"/>
    <d v="2016-11-14T23:30:33"/>
    <b v="1"/>
    <n v="736"/>
    <b v="1"/>
    <s v="film &amp; video/documentary"/>
    <n v="1.04396"/>
    <n v="70.921195652173907"/>
    <s v="film &amp; video"/>
    <s v="documentary"/>
    <n v="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n v="1486625606"/>
    <d v="2017-02-09T02:33:26"/>
    <b v="1"/>
    <n v="1151"/>
    <b v="1"/>
    <s v="film &amp; video/documentary"/>
    <n v="1.1292973333333334"/>
    <n v="147.17167680278018"/>
    <s v="film &amp; video"/>
    <s v="documentary"/>
    <n v="33.64136574073927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n v="1424669929"/>
    <d v="2015-02-23T00:38:49"/>
    <b v="1"/>
    <n v="34"/>
    <b v="1"/>
    <s v="film &amp; video/documentary"/>
    <n v="1.3640000000000001"/>
    <n v="160.47058823529412"/>
    <s v="film &amp; video"/>
    <s v="documentary"/>
    <n v="27.09804398147389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n v="1443739388"/>
    <d v="2015-10-01T17:43:08"/>
    <b v="1"/>
    <n v="498"/>
    <b v="1"/>
    <s v="film &amp; video/documentary"/>
    <n v="1.036144"/>
    <n v="156.04578313253012"/>
    <s v="film &amp; video"/>
    <s v="documentary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n v="1444821127"/>
    <d v="2015-10-14T06:12:07"/>
    <b v="1"/>
    <n v="167"/>
    <b v="1"/>
    <s v="film &amp; video/documentary"/>
    <n v="1.0549999999999999"/>
    <n v="63.17365269461078"/>
    <s v="film &amp; video"/>
    <s v="documentary"/>
    <n v="23.69991898148146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n v="1366028563"/>
    <d v="2013-04-15T07:22:43"/>
    <b v="1"/>
    <n v="340"/>
    <b v="1"/>
    <s v="film &amp; video/documentary"/>
    <n v="1.0182857142857142"/>
    <n v="104.82352941176471"/>
    <s v="film &amp; video"/>
    <s v="documentary"/>
    <n v="31.650196759263054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n v="1463493434"/>
    <d v="2016-05-17T08:57:14"/>
    <b v="1"/>
    <n v="438"/>
    <b v="1"/>
    <s v="film &amp; video/documentary"/>
    <n v="1.0660499999999999"/>
    <n v="97.356164383561648"/>
    <s v="film &amp; video"/>
    <s v="documentary"/>
    <n v="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n v="1442420377"/>
    <d v="2015-09-16T11:19:37"/>
    <b v="1"/>
    <n v="555"/>
    <b v="1"/>
    <s v="film &amp; video/documentary"/>
    <n v="1.13015"/>
    <n v="203.63063063063063"/>
    <s v="film &amp; video"/>
    <s v="documentary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n v="1457450191"/>
    <d v="2016-03-08T10:16:31"/>
    <b v="1"/>
    <n v="266"/>
    <b v="1"/>
    <s v="film &amp; video/documentary"/>
    <n v="1.252275"/>
    <n v="188.31203007518798"/>
    <s v="film &amp; video"/>
    <s v="documentary"/>
    <n v="29.958333333335759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n v="1428423757"/>
    <d v="2015-04-07T11:22:37"/>
    <b v="1"/>
    <n v="69"/>
    <b v="1"/>
    <s v="film &amp; video/documentary"/>
    <n v="1.0119"/>
    <n v="146.65217391304347"/>
    <s v="film &amp; video"/>
    <s v="documentary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n v="1428428515"/>
    <d v="2015-04-07T12:41:55"/>
    <b v="1"/>
    <n v="80"/>
    <b v="1"/>
    <s v="film &amp; video/documentary"/>
    <n v="1.0276470588235294"/>
    <n v="109.1875"/>
    <s v="film &amp; video"/>
    <s v="documentary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n v="1444832318"/>
    <d v="2015-10-14T09:18:38"/>
    <b v="1"/>
    <n v="493"/>
    <b v="1"/>
    <s v="film &amp; video/documentary"/>
    <n v="1.1683911999999999"/>
    <n v="59.249046653144013"/>
    <s v="film &amp; video"/>
    <s v="documentary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n v="1423710308"/>
    <d v="2015-02-11T22:05:08"/>
    <b v="1"/>
    <n v="31"/>
    <b v="1"/>
    <s v="film &amp; video/documentary"/>
    <n v="1.0116833333333335"/>
    <n v="97.904838709677421"/>
    <s v="film &amp; video"/>
    <s v="documentary"/>
    <n v="29.95833333332848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n v="1468001290"/>
    <d v="2016-07-08T13:08:10"/>
    <b v="1"/>
    <n v="236"/>
    <b v="1"/>
    <s v="film &amp; video/documentary"/>
    <n v="1.1013360000000001"/>
    <n v="70.000169491525426"/>
    <s v="film &amp; video"/>
    <s v="documentary"/>
    <n v="56.28599537037371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n v="1427739268"/>
    <d v="2015-03-30T13:14:28"/>
    <b v="1"/>
    <n v="89"/>
    <b v="1"/>
    <s v="film &amp; video/documentary"/>
    <n v="1.0808333333333333"/>
    <n v="72.865168539325836"/>
    <s v="film &amp; video"/>
    <s v="documentary"/>
    <n v="3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n v="1486397007"/>
    <d v="2017-02-06T11:03:27"/>
    <b v="1"/>
    <n v="299"/>
    <b v="1"/>
    <s v="film &amp; video/documentary"/>
    <n v="1.2502285714285715"/>
    <n v="146.34782608695653"/>
    <s v="film &amp; video"/>
    <s v="documentary"/>
    <n v="30.20593749999534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n v="1410555998"/>
    <d v="2014-09-12T16:06:38"/>
    <b v="1"/>
    <n v="55"/>
    <b v="1"/>
    <s v="film &amp; video/documentary"/>
    <n v="1.0671428571428572"/>
    <n v="67.909090909090907"/>
    <s v="film &amp; video"/>
    <s v="documentary"/>
    <n v="18.286365740743349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n v="1459363465"/>
    <d v="2016-03-30T13:44:25"/>
    <b v="1"/>
    <n v="325"/>
    <b v="1"/>
    <s v="film &amp; video/documentary"/>
    <n v="1.0036639999999999"/>
    <n v="169.85083076923075"/>
    <s v="film &amp; video"/>
    <s v="documentary"/>
    <n v="3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n v="1413308545"/>
    <d v="2014-10-14T12:42:25"/>
    <b v="1"/>
    <n v="524"/>
    <b v="1"/>
    <s v="film &amp; video/documentary"/>
    <n v="1.0202863333333334"/>
    <n v="58.413339694656486"/>
    <s v="film &amp; video"/>
    <s v="documentary"/>
    <n v="30.387210648150358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n v="1429312694"/>
    <d v="2015-04-17T18:18:14"/>
    <b v="1"/>
    <n v="285"/>
    <b v="1"/>
    <s v="film &amp; video/documentary"/>
    <n v="1.0208358208955224"/>
    <n v="119.99298245614035"/>
    <s v="film &amp; video"/>
    <s v="documentary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n v="1429569590"/>
    <d v="2015-04-20T17:39:50"/>
    <b v="1"/>
    <n v="179"/>
    <b v="1"/>
    <s v="film &amp; video/documentary"/>
    <n v="1.2327586206896552"/>
    <n v="99.860335195530723"/>
    <s v="film &amp; video"/>
    <s v="documentary"/>
    <n v="3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n v="1442232021"/>
    <d v="2015-09-14T07:00:21"/>
    <b v="1"/>
    <n v="188"/>
    <b v="1"/>
    <s v="film &amp; video/documentary"/>
    <n v="1.7028880000000002"/>
    <n v="90.579148936170213"/>
    <s v="film &amp; video"/>
    <s v="documentary"/>
    <n v="3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n v="1444910009"/>
    <d v="2015-10-15T06:53:29"/>
    <b v="1"/>
    <n v="379"/>
    <b v="1"/>
    <s v="film &amp; video/documentary"/>
    <n v="1.1159049999999999"/>
    <n v="117.77361477572559"/>
    <s v="film &amp; video"/>
    <s v="documentary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n v="1437573916"/>
    <d v="2015-07-22T09:05:16"/>
    <b v="1"/>
    <n v="119"/>
    <b v="1"/>
    <s v="film &amp; video/documentary"/>
    <n v="1.03"/>
    <n v="86.554621848739501"/>
    <s v="film &amp; video"/>
    <s v="documentary"/>
    <n v="3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n v="1485345508"/>
    <d v="2017-01-25T06:58:28"/>
    <b v="1"/>
    <n v="167"/>
    <b v="1"/>
    <s v="film &amp; video/documentary"/>
    <n v="1.0663570159857905"/>
    <n v="71.899281437125751"/>
    <s v="film &amp; video"/>
    <s v="documentary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n v="1470274509"/>
    <d v="2016-08-03T20:35:09"/>
    <b v="1"/>
    <n v="221"/>
    <b v="1"/>
    <s v="film &amp; video/documentary"/>
    <n v="1.1476"/>
    <n v="129.81900452488688"/>
    <s v="film &amp; video"/>
    <s v="documentary"/>
    <n v="38.09989583333663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n v="1456614554"/>
    <d v="2016-02-27T18:09:14"/>
    <b v="1"/>
    <n v="964"/>
    <b v="1"/>
    <s v="film &amp; video/documentary"/>
    <n v="1.2734117647058822"/>
    <n v="44.912863070539416"/>
    <s v="film &amp; video"/>
    <s v="documentary"/>
    <n v="39.95833333334303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n v="1410148868"/>
    <d v="2014-09-07T23:01:08"/>
    <b v="1"/>
    <n v="286"/>
    <b v="1"/>
    <s v="film &amp; video/documentary"/>
    <n v="1.1656"/>
    <n v="40.755244755244753"/>
    <s v="film &amp; video"/>
    <s v="documentary"/>
    <n v="3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n v="1445367619"/>
    <d v="2015-10-20T14:00:19"/>
    <b v="1"/>
    <n v="613"/>
    <b v="1"/>
    <s v="film &amp; video/documentary"/>
    <n v="1.0861819426615318"/>
    <n v="103.52394779771615"/>
    <s v="film &amp; video"/>
    <s v="documentary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n v="1457553121"/>
    <d v="2016-03-09T14:52:01"/>
    <b v="1"/>
    <n v="29"/>
    <b v="1"/>
    <s v="film &amp; video/documentary"/>
    <n v="1.0394285714285714"/>
    <n v="125.44827586206897"/>
    <s v="film &amp; video"/>
    <s v="documentary"/>
    <n v="29.958333333328483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n v="1414738994"/>
    <d v="2014-10-31T02:03:14"/>
    <b v="1"/>
    <n v="165"/>
    <b v="1"/>
    <s v="film &amp; video/documentary"/>
    <n v="1.1625714285714286"/>
    <n v="246.60606060606059"/>
    <s v="film &amp; video"/>
    <s v="documentary"/>
    <n v="31.04166666666424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n v="1455563793"/>
    <d v="2016-02-15T14:16:33"/>
    <b v="1"/>
    <n v="97"/>
    <b v="1"/>
    <s v="film &amp; video/documentary"/>
    <n v="1.0269239999999999"/>
    <n v="79.401340206185566"/>
    <s v="film &amp; video"/>
    <s v="documentary"/>
    <n v="29.958333333335759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n v="1426396797"/>
    <d v="2015-03-15T00:19:57"/>
    <b v="1"/>
    <n v="303"/>
    <b v="1"/>
    <s v="film &amp; video/documentary"/>
    <n v="1.74"/>
    <n v="86.138613861386133"/>
    <s v="film &amp; video"/>
    <s v="documentary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n v="1463517521"/>
    <d v="2016-05-17T15:38:41"/>
    <b v="1"/>
    <n v="267"/>
    <b v="1"/>
    <s v="film &amp; video/documentary"/>
    <n v="1.03088"/>
    <n v="193.04868913857678"/>
    <s v="film &amp; video"/>
    <s v="documentary"/>
    <n v="28.764803240745096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n v="1414028490"/>
    <d v="2014-10-22T20:41:30"/>
    <b v="1"/>
    <n v="302"/>
    <b v="1"/>
    <s v="film &amp; video/documentary"/>
    <n v="1.0485537190082646"/>
    <n v="84.023178807947019"/>
    <s v="film &amp; video"/>
    <s v="documentary"/>
    <n v="22.146180555559113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n v="1433799180"/>
    <d v="2015-06-08T16:33:00"/>
    <b v="0"/>
    <n v="87"/>
    <b v="1"/>
    <s v="film &amp; video/documentary"/>
    <n v="1.0137499999999999"/>
    <n v="139.82758620689654"/>
    <s v="film &amp; video"/>
    <s v="documentary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n v="1414108906"/>
    <d v="2014-10-23T19:01:46"/>
    <b v="0"/>
    <n v="354"/>
    <b v="1"/>
    <s v="film &amp; video/documentary"/>
    <n v="1.1107699999999998"/>
    <n v="109.82189265536722"/>
    <s v="film &amp; video"/>
    <s v="documentary"/>
    <n v="30.041666666671517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n v="1405573391"/>
    <d v="2014-07-17T00:03:11"/>
    <b v="0"/>
    <n v="86"/>
    <b v="1"/>
    <s v="film &amp; video/documentary"/>
    <n v="1.2415933781686497"/>
    <n v="139.53488372093022"/>
    <s v="film &amp; video"/>
    <s v="documentary"/>
    <n v="21.789456018515921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n v="1268934736"/>
    <d v="2010-03-18T12:52:16"/>
    <b v="0"/>
    <n v="26"/>
    <b v="1"/>
    <s v="film &amp; video/documentary"/>
    <n v="1.0133333333333334"/>
    <n v="347.84615384615387"/>
    <s v="film &amp; video"/>
    <s v="documentary"/>
    <n v="45.062314814815181"/>
    <x v="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n v="1400704672"/>
    <d v="2014-05-21T15:37:52"/>
    <b v="0"/>
    <n v="113"/>
    <b v="1"/>
    <s v="film &amp; video/documentary"/>
    <n v="1.1016142857142857"/>
    <n v="68.24159292035398"/>
    <s v="film &amp; video"/>
    <s v="documentary"/>
    <n v="30.30634259259386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n v="1391005999"/>
    <d v="2014-01-29T09:33:19"/>
    <b v="0"/>
    <n v="65"/>
    <b v="1"/>
    <s v="film &amp; video/documentary"/>
    <n v="1.0397333333333334"/>
    <n v="239.93846153846152"/>
    <s v="film &amp; video"/>
    <s v="documentary"/>
    <n v="30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n v="1334948518"/>
    <d v="2012-04-20T14:01:58"/>
    <b v="0"/>
    <n v="134"/>
    <b v="1"/>
    <s v="film &amp; video/documentary"/>
    <n v="1.013157894736842"/>
    <n v="287.31343283582089"/>
    <s v="film &amp; video"/>
    <s v="documentary"/>
    <n v="3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n v="1363960278"/>
    <d v="2013-03-22T08:51:18"/>
    <b v="0"/>
    <n v="119"/>
    <b v="1"/>
    <s v="film &amp; video/documentary"/>
    <n v="1.033501"/>
    <n v="86.84882352941176"/>
    <s v="film &amp; video"/>
    <s v="documentary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n v="1423405922"/>
    <d v="2015-02-08T09:32:02"/>
    <b v="0"/>
    <n v="159"/>
    <b v="1"/>
    <s v="film &amp; video/documentary"/>
    <n v="1.04112"/>
    <n v="81.84905660377359"/>
    <s v="film &amp; video"/>
    <s v="documentary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n v="1324041269"/>
    <d v="2011-12-16T08:14:29"/>
    <b v="0"/>
    <n v="167"/>
    <b v="1"/>
    <s v="film &amp; video/documentary"/>
    <n v="1.1015569230769231"/>
    <n v="42.874970059880241"/>
    <s v="film &amp; video"/>
    <s v="documentary"/>
    <n v="3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n v="1481137500"/>
    <d v="2016-12-07T14:05:00"/>
    <b v="0"/>
    <n v="43"/>
    <b v="1"/>
    <s v="film &amp; video/documentary"/>
    <n v="1.2202"/>
    <n v="709.41860465116281"/>
    <s v="film &amp; video"/>
    <s v="documentary"/>
    <n v="3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n v="1355855139"/>
    <d v="2012-12-18T13:25:39"/>
    <b v="0"/>
    <n v="1062"/>
    <b v="1"/>
    <s v="film &amp; video/documentary"/>
    <n v="1.1416866666666667"/>
    <n v="161.25517890772127"/>
    <s v="film &amp; video"/>
    <s v="documentary"/>
    <n v="45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n v="1456408244"/>
    <d v="2016-02-25T08:50:44"/>
    <b v="0"/>
    <n v="9"/>
    <b v="1"/>
    <s v="film &amp; video/documentary"/>
    <n v="1.2533333333333334"/>
    <n v="41.777777777777779"/>
    <s v="film &amp; video"/>
    <s v="documentary"/>
    <n v="40.08976851851912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n v="1340056398"/>
    <d v="2012-06-18T16:53:18"/>
    <b v="0"/>
    <n v="89"/>
    <b v="1"/>
    <s v="film &amp; video/documentary"/>
    <n v="1.0666666666666667"/>
    <n v="89.887640449438209"/>
    <s v="film &amp; video"/>
    <s v="documentary"/>
    <n v="3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n v="1312320031"/>
    <d v="2011-08-02T16:20:31"/>
    <b v="0"/>
    <n v="174"/>
    <b v="1"/>
    <s v="film &amp; video/documentary"/>
    <n v="1.3065"/>
    <n v="45.051724137931032"/>
    <s v="film &amp; video"/>
    <s v="documentary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n v="1390088311"/>
    <d v="2014-01-18T18:38:31"/>
    <b v="0"/>
    <n v="14"/>
    <b v="1"/>
    <s v="film &amp; video/documentary"/>
    <n v="1.2"/>
    <n v="42.857142857142854"/>
    <s v="film &amp; video"/>
    <s v="documentary"/>
    <n v="41.73575231481663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n v="1469443916"/>
    <d v="2016-07-25T05:51:56"/>
    <b v="0"/>
    <n v="48"/>
    <b v="1"/>
    <s v="film &amp; video/documentary"/>
    <n v="1.0595918367346939"/>
    <n v="54.083333333333336"/>
    <s v="film &amp; video"/>
    <s v="documentary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n v="1444888868"/>
    <d v="2015-10-15T01:01:08"/>
    <b v="0"/>
    <n v="133"/>
    <b v="1"/>
    <s v="film &amp; video/documentary"/>
    <n v="1.1439999999999999"/>
    <n v="103.21804511278195"/>
    <s v="film &amp; video"/>
    <s v="documentary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n v="1451655808"/>
    <d v="2016-01-01T08:43:28"/>
    <b v="0"/>
    <n v="83"/>
    <b v="1"/>
    <s v="film &amp; video/documentary"/>
    <n v="1.1176666666666666"/>
    <n v="40.397590361445786"/>
    <s v="film &amp; video"/>
    <s v="documentary"/>
    <n v="24.422592592585715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n v="1332174672"/>
    <d v="2012-03-19T11:31:12"/>
    <b v="0"/>
    <n v="149"/>
    <b v="1"/>
    <s v="film &amp; video/documentary"/>
    <n v="1.1608000000000001"/>
    <n v="116.85906040268456"/>
    <s v="film &amp; video"/>
    <s v="documentary"/>
    <n v="45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n v="1451409392"/>
    <d v="2015-12-29T12:16:32"/>
    <b v="0"/>
    <n v="49"/>
    <b v="1"/>
    <s v="film &amp; video/documentary"/>
    <n v="1.415"/>
    <n v="115.51020408163265"/>
    <s v="film &amp; video"/>
    <s v="documentary"/>
    <n v="25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n v="1340642717"/>
    <d v="2012-06-25T11:45:17"/>
    <b v="0"/>
    <n v="251"/>
    <b v="1"/>
    <s v="film &amp; video/documentary"/>
    <n v="1.0472999999999999"/>
    <n v="104.31274900398407"/>
    <s v="film &amp; video"/>
    <s v="documentary"/>
    <n v="34.510219907409919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n v="1345741300"/>
    <d v="2012-08-23T12:01:40"/>
    <b v="0"/>
    <n v="22"/>
    <b v="1"/>
    <s v="film &amp; video/documentary"/>
    <n v="2.5583333333333331"/>
    <n v="69.772727272727266"/>
    <s v="film &amp; video"/>
    <s v="documentary"/>
    <n v="14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n v="1398480559"/>
    <d v="2014-04-25T21:49:19"/>
    <b v="0"/>
    <n v="48"/>
    <b v="1"/>
    <s v="film &amp; video/documentary"/>
    <n v="2.0670670670670672"/>
    <n v="43.020833333333336"/>
    <s v="film &amp; video"/>
    <s v="documentary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n v="1417977947"/>
    <d v="2014-12-07T13:45:47"/>
    <b v="0"/>
    <n v="383"/>
    <b v="1"/>
    <s v="film &amp; video/documentary"/>
    <n v="1.1210500000000001"/>
    <n v="58.540469973890339"/>
    <s v="film &amp; video"/>
    <s v="documentary"/>
    <n v="3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n v="1413986501"/>
    <d v="2014-10-22T09:01:41"/>
    <b v="0"/>
    <n v="237"/>
    <b v="1"/>
    <s v="film &amp; video/documentary"/>
    <n v="1.05982"/>
    <n v="111.79535864978902"/>
    <s v="film &amp; video"/>
    <s v="documentary"/>
    <n v="30.041666666671517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n v="1437950991"/>
    <d v="2015-07-26T17:49:51"/>
    <b v="0"/>
    <n v="13"/>
    <b v="1"/>
    <s v="film &amp; video/documentary"/>
    <n v="1.0016666666666667"/>
    <n v="46.230769230769234"/>
    <s v="film &amp; video"/>
    <s v="documentary"/>
    <n v="15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n v="1436976858"/>
    <d v="2015-07-15T11:14:18"/>
    <b v="0"/>
    <n v="562"/>
    <b v="1"/>
    <s v="film &amp; video/documentary"/>
    <n v="2.1398947368421051"/>
    <n v="144.69039145907473"/>
    <s v="film &amp; video"/>
    <s v="documentary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n v="1467078580"/>
    <d v="2016-06-27T20:49:40"/>
    <b v="0"/>
    <n v="71"/>
    <b v="1"/>
    <s v="film &amp; video/documentary"/>
    <n v="1.2616000000000001"/>
    <n v="88.845070422535215"/>
    <s v="film &amp; video"/>
    <s v="documentary"/>
    <n v="3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n v="1391477450"/>
    <d v="2014-02-03T20:30:50"/>
    <b v="0"/>
    <n v="1510"/>
    <b v="1"/>
    <s v="film &amp; video/documentary"/>
    <n v="1.8153547058823529"/>
    <n v="81.75107284768211"/>
    <s v="film &amp; video"/>
    <s v="documentary"/>
    <n v="31.8945601851883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n v="1429318372"/>
    <d v="2015-04-17T19:52:52"/>
    <b v="0"/>
    <n v="14"/>
    <b v="1"/>
    <s v="film &amp; video/documentary"/>
    <n v="1"/>
    <n v="71.428571428571431"/>
    <s v="film &amp; video"/>
    <s v="documentary"/>
    <n v="20"/>
    <x v="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n v="1321578051"/>
    <d v="2011-11-17T20:00:51"/>
    <b v="0"/>
    <n v="193"/>
    <b v="1"/>
    <s v="film &amp; video/documentary"/>
    <n v="1.0061"/>
    <n v="104.25906735751295"/>
    <s v="film &amp; video"/>
    <s v="documentary"/>
    <n v="29.99871527777577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n v="1312823571"/>
    <d v="2011-08-08T12:12:51"/>
    <b v="0"/>
    <n v="206"/>
    <b v="1"/>
    <s v="film &amp; video/documentary"/>
    <n v="1.009027027027027"/>
    <n v="90.616504854368927"/>
    <s v="film &amp; video"/>
    <s v="documentary"/>
    <n v="30.407743055555329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n v="1378746052"/>
    <d v="2013-09-09T12:00:52"/>
    <b v="0"/>
    <n v="351"/>
    <b v="1"/>
    <s v="film &amp; video/documentary"/>
    <n v="1.10446"/>
    <n v="157.33048433048432"/>
    <s v="film &amp; video"/>
    <s v="documentary"/>
    <n v="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n v="1455737882"/>
    <d v="2016-02-17T14:38:02"/>
    <b v="0"/>
    <n v="50"/>
    <b v="1"/>
    <s v="film &amp; video/documentary"/>
    <n v="1.118936170212766"/>
    <n v="105.18"/>
    <s v="film &amp; video"/>
    <s v="documentary"/>
    <n v="59.958333333335759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n v="1332452960"/>
    <d v="2012-03-22T16:49:20"/>
    <b v="0"/>
    <n v="184"/>
    <b v="1"/>
    <s v="film &amp; video/documentary"/>
    <n v="1.0804450000000001"/>
    <n v="58.719836956521746"/>
    <s v="film &amp; video"/>
    <s v="documentary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n v="1340372006"/>
    <d v="2012-06-22T08:33:26"/>
    <b v="0"/>
    <n v="196"/>
    <b v="1"/>
    <s v="film &amp; video/documentary"/>
    <n v="1.0666666666666667"/>
    <n v="81.632653061224488"/>
    <s v="film &amp; video"/>
    <s v="documentary"/>
    <n v="15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n v="1279651084"/>
    <d v="2010-07-20T13:38:04"/>
    <b v="0"/>
    <n v="229"/>
    <b v="1"/>
    <s v="film &amp; video/documentary"/>
    <n v="1.0390027322404372"/>
    <n v="56.460043668122275"/>
    <s v="film &amp; video"/>
    <s v="documentary"/>
    <n v="42.3791203703658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n v="1426446126"/>
    <d v="2015-03-15T14:02:06"/>
    <b v="0"/>
    <n v="67"/>
    <b v="1"/>
    <s v="film &amp; video/documentary"/>
    <n v="1.2516"/>
    <n v="140.1044776119403"/>
    <s v="film &amp; video"/>
    <s v="documentary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n v="1479070867"/>
    <d v="2016-11-13T16:01:07"/>
    <b v="0"/>
    <n v="95"/>
    <b v="1"/>
    <s v="film &amp; video/documentary"/>
    <n v="1.0680499999999999"/>
    <n v="224.85263157894738"/>
    <s v="film &amp; video"/>
    <s v="documentary"/>
    <n v="30.62422453703766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n v="1397661347"/>
    <d v="2014-04-16T10:15:47"/>
    <b v="0"/>
    <n v="62"/>
    <b v="1"/>
    <s v="film &amp; video/documentary"/>
    <n v="1.1230249999999999"/>
    <n v="181.13306451612902"/>
    <s v="film &amp; video"/>
    <s v="documentary"/>
    <n v="30.50987268518656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n v="1310155970"/>
    <d v="2011-07-08T15:12:50"/>
    <b v="0"/>
    <n v="73"/>
    <b v="1"/>
    <s v="film &amp; video/documentary"/>
    <n v="1.0381199999999999"/>
    <n v="711.04109589041093"/>
    <s v="film &amp; video"/>
    <s v="documentary"/>
    <n v="3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n v="1444913817"/>
    <d v="2015-10-15T07:56:57"/>
    <b v="0"/>
    <n v="43"/>
    <b v="1"/>
    <s v="film &amp; video/documentary"/>
    <n v="1.4165000000000001"/>
    <n v="65.883720930232556"/>
    <s v="film &amp; video"/>
    <s v="documentary"/>
    <n v="21.04166666667151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n v="1308900441"/>
    <d v="2011-06-24T02:27:21"/>
    <b v="0"/>
    <n v="70"/>
    <b v="1"/>
    <s v="film &amp; video/documentary"/>
    <n v="1.0526"/>
    <n v="75.185714285714283"/>
    <s v="film &amp; video"/>
    <s v="documentary"/>
    <n v="46.986562500002037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n v="1389107062"/>
    <d v="2014-01-07T10:04:22"/>
    <b v="0"/>
    <n v="271"/>
    <b v="1"/>
    <s v="film &amp; video/documentary"/>
    <n v="1.0309142857142857"/>
    <n v="133.14391143911439"/>
    <s v="film &amp; video"/>
    <s v="documentary"/>
    <n v="29.333078703697538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n v="1391479339"/>
    <d v="2014-02-03T21:02:19"/>
    <b v="0"/>
    <n v="55"/>
    <b v="1"/>
    <s v="film &amp; video/documentary"/>
    <n v="1.0765957446808512"/>
    <n v="55.2"/>
    <s v="film &amp; video"/>
    <s v="documentary"/>
    <n v="3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n v="1301975637"/>
    <d v="2011-04-04T22:53:57"/>
    <b v="0"/>
    <n v="35"/>
    <b v="1"/>
    <s v="film &amp; video/documentary"/>
    <n v="1.0770464285714285"/>
    <n v="86.163714285714292"/>
    <s v="film &amp; video"/>
    <s v="documentary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n v="1316552050"/>
    <d v="2011-09-20T15:54:10"/>
    <b v="0"/>
    <n v="22"/>
    <b v="1"/>
    <s v="film &amp; video/documentary"/>
    <n v="1.0155000000000001"/>
    <n v="92.318181818181813"/>
    <s v="film &amp; video"/>
    <s v="documentary"/>
    <n v="60.041666666671517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n v="1380217190"/>
    <d v="2013-09-26T12:39:50"/>
    <b v="0"/>
    <n v="38"/>
    <b v="1"/>
    <s v="film &amp; video/documentary"/>
    <n v="1.0143766666666667"/>
    <n v="160.16473684210527"/>
    <s v="film &amp; video"/>
    <s v="documentary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n v="1466628144"/>
    <d v="2016-06-22T15:42:24"/>
    <b v="0"/>
    <n v="15"/>
    <b v="1"/>
    <s v="film &amp; video/documentary"/>
    <n v="1.3680000000000001"/>
    <n v="45.6"/>
    <s v="film &amp; video"/>
    <s v="documentary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n v="1429486397"/>
    <d v="2015-04-19T18:33:17"/>
    <b v="0"/>
    <n v="7"/>
    <b v="1"/>
    <s v="film &amp; video/documentary"/>
    <n v="1.2829999999999999"/>
    <n v="183.28571428571428"/>
    <s v="film &amp; video"/>
    <s v="documentary"/>
    <n v="6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n v="1384920804"/>
    <d v="2013-11-19T23:13:24"/>
    <b v="0"/>
    <n v="241"/>
    <b v="1"/>
    <s v="film &amp; video/documentary"/>
    <n v="1.0105"/>
    <n v="125.78838174273859"/>
    <s v="film &amp; video"/>
    <s v="documentary"/>
    <n v="32.032361111116188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n v="1341856178"/>
    <d v="2012-07-09T12:49:38"/>
    <b v="0"/>
    <n v="55"/>
    <b v="1"/>
    <s v="film &amp; video/documentary"/>
    <n v="1.2684"/>
    <n v="57.654545454545456"/>
    <s v="film &amp; video"/>
    <s v="documentary"/>
    <n v="16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n v="1340139811"/>
    <d v="2012-06-19T16:03:31"/>
    <b v="0"/>
    <n v="171"/>
    <b v="1"/>
    <s v="film &amp; video/documentary"/>
    <n v="1.0508593749999999"/>
    <n v="78.660818713450297"/>
    <s v="film &amp; video"/>
    <s v="documentary"/>
    <n v="3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n v="1378949465"/>
    <d v="2013-09-11T20:31:05"/>
    <b v="0"/>
    <n v="208"/>
    <b v="1"/>
    <s v="film &amp; video/documentary"/>
    <n v="1.0285405405405406"/>
    <n v="91.480769230769226"/>
    <s v="film &amp; video"/>
    <s v="documentary"/>
    <n v="3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n v="1411417602"/>
    <d v="2014-09-22T15:26:42"/>
    <b v="0"/>
    <n v="21"/>
    <b v="1"/>
    <s v="film &amp; video/documentary"/>
    <n v="1.0214714285714286"/>
    <n v="68.09809523809524"/>
    <s v="film &amp; video"/>
    <s v="documentary"/>
    <n v="24.648124999999709"/>
    <x v="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n v="1389259831"/>
    <d v="2014-01-09T04:30:31"/>
    <b v="0"/>
    <n v="25"/>
    <b v="1"/>
    <s v="film &amp; video/documentary"/>
    <n v="1.2021700000000002"/>
    <n v="48.086800000000004"/>
    <s v="film &amp; video"/>
    <s v="documentary"/>
    <n v="30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n v="1364426260"/>
    <d v="2013-03-27T18:17:40"/>
    <b v="0"/>
    <n v="52"/>
    <b v="1"/>
    <s v="film &amp; video/documentary"/>
    <n v="1.0024761904761905"/>
    <n v="202.42307692307693"/>
    <s v="film &amp; video"/>
    <s v="documentary"/>
    <n v="11.218981481477385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n v="1435041997"/>
    <d v="2015-06-23T01:46:37"/>
    <b v="0"/>
    <n v="104"/>
    <b v="1"/>
    <s v="film &amp; video/documentary"/>
    <n v="1.0063392857142857"/>
    <n v="216.75"/>
    <s v="film &amp; video"/>
    <s v="documentary"/>
    <n v="3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n v="1367352787"/>
    <d v="2013-04-30T15:13:07"/>
    <b v="0"/>
    <n v="73"/>
    <b v="1"/>
    <s v="film &amp; video/documentary"/>
    <n v="1.004375"/>
    <n v="110.06849315068493"/>
    <s v="film &amp; video"/>
    <s v="documentary"/>
    <n v="60"/>
    <x v="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n v="1392183631"/>
    <d v="2014-02-12T00:40:31"/>
    <b v="0"/>
    <n v="3"/>
    <b v="0"/>
    <s v="film &amp; video/animation"/>
    <n v="4.3939393939393936E-3"/>
    <n v="4.833333333333333"/>
    <s v="film &amp; video"/>
    <s v="animation"/>
    <n v="29.95833333332848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n v="1434973656"/>
    <d v="2015-06-22T06:47:36"/>
    <b v="0"/>
    <n v="6"/>
    <b v="0"/>
    <s v="film &amp; video/animation"/>
    <n v="2.0066666666666667E-2"/>
    <n v="50.166666666666664"/>
    <s v="film &amp; video"/>
    <s v="animation"/>
    <n v="6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n v="1407824097"/>
    <d v="2014-08-12T01:14:57"/>
    <b v="0"/>
    <n v="12"/>
    <b v="0"/>
    <s v="film &amp; video/animation"/>
    <n v="1.0749999999999999E-2"/>
    <n v="35.833333333333336"/>
    <s v="film &amp; video"/>
    <s v="animation"/>
    <n v="30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n v="1367878430"/>
    <d v="2013-05-06T17:13:50"/>
    <b v="0"/>
    <n v="13"/>
    <b v="0"/>
    <s v="film &amp; video/animation"/>
    <n v="7.6499999999999997E-3"/>
    <n v="11.76923076923077"/>
    <s v="film &amp; video"/>
    <s v="animation"/>
    <n v="3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n v="1327568499"/>
    <d v="2012-01-26T04:01:39"/>
    <b v="0"/>
    <n v="5"/>
    <b v="0"/>
    <s v="film &amp; video/animation"/>
    <n v="6.7966666666666675E-2"/>
    <n v="40.78"/>
    <s v="film &amp; video"/>
    <s v="animation"/>
    <n v="59.958333333335759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n v="1443472804"/>
    <d v="2015-09-28T15:40:04"/>
    <b v="0"/>
    <n v="2"/>
    <b v="0"/>
    <s v="film &amp; video/animation"/>
    <n v="1.2E-4"/>
    <n v="3"/>
    <s v="film &amp; video"/>
    <s v="animation"/>
    <n v="60.041666666671517"/>
    <x v="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n v="1454259914"/>
    <d v="2016-01-31T12:05:14"/>
    <b v="0"/>
    <n v="8"/>
    <b v="0"/>
    <s v="film &amp; video/animation"/>
    <n v="1.3299999999999999E-2"/>
    <n v="16.625"/>
    <s v="film &amp; video"/>
    <s v="animation"/>
    <n v="3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n v="1444340940"/>
    <d v="2015-10-08T16:49:00"/>
    <b v="0"/>
    <n v="0"/>
    <b v="0"/>
    <s v="film &amp; video/animation"/>
    <n v="0"/>
    <e v="#DIV/0!"/>
    <s v="film &amp; video"/>
    <s v="animation"/>
    <n v="13.881944444452529"/>
    <x v="2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n v="1400523845"/>
    <d v="2014-05-19T13:24:05"/>
    <b v="0"/>
    <n v="13"/>
    <b v="0"/>
    <s v="film &amp; video/animation"/>
    <n v="5.6333333333333332E-2"/>
    <n v="52"/>
    <s v="film &amp; video"/>
    <s v="animation"/>
    <n v="28.149942129624833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n v="1252964282"/>
    <d v="2009-09-14T16:38:02"/>
    <b v="0"/>
    <n v="0"/>
    <b v="0"/>
    <s v="film &amp; video/animation"/>
    <n v="0"/>
    <e v="#DIV/0!"/>
    <s v="film &amp; video"/>
    <s v="animation"/>
    <n v="73.30622685184789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n v="1377570867"/>
    <d v="2013-08-26T21:34:27"/>
    <b v="0"/>
    <n v="5"/>
    <b v="0"/>
    <s v="film &amp; video/animation"/>
    <n v="2.4E-2"/>
    <n v="4.8"/>
    <s v="film &amp; video"/>
    <s v="animation"/>
    <n v="15"/>
    <x v="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n v="1465160083"/>
    <d v="2016-06-05T15:54:43"/>
    <b v="0"/>
    <n v="8"/>
    <b v="0"/>
    <s v="film &amp; video/animation"/>
    <n v="0.13833333333333334"/>
    <n v="51.875"/>
    <s v="film &amp; video"/>
    <s v="animation"/>
    <n v="30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n v="1440264381"/>
    <d v="2015-08-22T12:26:21"/>
    <b v="0"/>
    <n v="8"/>
    <b v="0"/>
    <s v="film &amp; video/animation"/>
    <n v="9.5000000000000001E-2"/>
    <n v="71.25"/>
    <s v="film &amp; video"/>
    <s v="animation"/>
    <n v="6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n v="1439392022"/>
    <d v="2015-08-12T10:07:02"/>
    <b v="0"/>
    <n v="0"/>
    <b v="0"/>
    <s v="film &amp; video/animation"/>
    <n v="0"/>
    <e v="#DIV/0!"/>
    <s v="film &amp; video"/>
    <s v="animation"/>
    <n v="60"/>
    <x v="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n v="1383076902"/>
    <d v="2013-10-29T15:01:42"/>
    <b v="0"/>
    <n v="2"/>
    <b v="0"/>
    <s v="film &amp; video/animation"/>
    <n v="0.05"/>
    <n v="62.5"/>
    <s v="film &amp; video"/>
    <s v="animation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n v="1376502980"/>
    <d v="2013-08-14T12:56:20"/>
    <b v="0"/>
    <n v="3"/>
    <b v="0"/>
    <s v="film &amp; video/animation"/>
    <n v="2.7272727272727273E-5"/>
    <n v="1"/>
    <s v="film &amp; video"/>
    <s v="animation"/>
    <n v="3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n v="1372668113"/>
    <d v="2013-07-01T03:41:53"/>
    <b v="0"/>
    <n v="0"/>
    <b v="0"/>
    <s v="film &amp; video/animation"/>
    <n v="0"/>
    <e v="#DIV/0!"/>
    <s v="film &amp; video"/>
    <s v="animation"/>
    <n v="3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n v="1470728326"/>
    <d v="2016-08-09T02:38:46"/>
    <b v="0"/>
    <n v="0"/>
    <b v="0"/>
    <s v="film &amp; video/animation"/>
    <n v="0"/>
    <e v="#DIV/0!"/>
    <s v="film &amp; video"/>
    <s v="animation"/>
    <n v="60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n v="1445235358"/>
    <d v="2015-10-19T01:15:58"/>
    <b v="0"/>
    <n v="11"/>
    <b v="0"/>
    <s v="film &amp; video/animation"/>
    <n v="9.3799999999999994E-2"/>
    <n v="170.54545454545453"/>
    <s v="film &amp; video"/>
    <s v="animation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n v="1412705818"/>
    <d v="2014-10-07T13:16:58"/>
    <b v="0"/>
    <n v="0"/>
    <b v="0"/>
    <s v="film &amp; video/animation"/>
    <n v="0"/>
    <e v="#DIV/0!"/>
    <s v="film &amp; video"/>
    <s v="animation"/>
    <n v="10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n v="1456270753"/>
    <d v="2016-02-23T18:39:13"/>
    <b v="0"/>
    <n v="1"/>
    <b v="0"/>
    <s v="film &amp; video/animation"/>
    <n v="1E-3"/>
    <n v="5"/>
    <s v="film &amp; video"/>
    <s v="animation"/>
    <n v="29.958333333343035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n v="1380826996"/>
    <d v="2013-10-03T14:03:16"/>
    <b v="0"/>
    <n v="0"/>
    <b v="0"/>
    <s v="film &amp; video/animation"/>
    <n v="0"/>
    <e v="#DIV/0!"/>
    <s v="film &amp; video"/>
    <s v="animation"/>
    <n v="30"/>
    <x v="1"/>
  </r>
  <r>
    <n v="442"/>
    <s v="The Paranormal Idiot"/>
    <s v="Doomsday is here"/>
    <n v="17000"/>
    <n v="6691"/>
    <x v="2"/>
    <s v="US"/>
    <s v="USD"/>
    <n v="1424380783"/>
    <d v="2015-02-19T16:19:43"/>
    <n v="1421788783"/>
    <d v="2015-01-20T16:19:43"/>
    <b v="0"/>
    <n v="17"/>
    <b v="0"/>
    <s v="film &amp; video/animation"/>
    <n v="0.39358823529411763"/>
    <n v="393.58823529411762"/>
    <s v="film &amp; video"/>
    <s v="animation"/>
    <n v="3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n v="1389399701"/>
    <d v="2014-01-10T19:21:41"/>
    <b v="0"/>
    <n v="2"/>
    <b v="0"/>
    <s v="film &amp; video/animation"/>
    <n v="1E-3"/>
    <n v="5"/>
    <s v="film &amp; video"/>
    <s v="animation"/>
    <n v="30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n v="1324158361"/>
    <d v="2011-12-17T16:46:01"/>
    <b v="0"/>
    <n v="1"/>
    <b v="0"/>
    <s v="film &amp; video/animation"/>
    <n v="0.05"/>
    <n v="50"/>
    <s v="film &amp; video"/>
    <s v="animation"/>
    <n v="60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n v="1430899375"/>
    <d v="2015-05-06T03:02:55"/>
    <b v="0"/>
    <n v="2"/>
    <b v="0"/>
    <s v="film &amp; video/animation"/>
    <n v="3.3333333333333335E-5"/>
    <n v="1"/>
    <s v="film &amp; video"/>
    <s v="animation"/>
    <n v="15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n v="1422842420"/>
    <d v="2015-02-01T21:00:20"/>
    <b v="0"/>
    <n v="16"/>
    <b v="0"/>
    <s v="film &amp; video/animation"/>
    <n v="7.2952380952380949E-2"/>
    <n v="47.875"/>
    <s v="film &amp; video"/>
    <s v="animation"/>
    <n v="3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n v="1361884763"/>
    <d v="2013-02-26T08:19:23"/>
    <b v="0"/>
    <n v="1"/>
    <b v="0"/>
    <s v="film &amp; video/animation"/>
    <n v="1.6666666666666666E-4"/>
    <n v="5"/>
    <s v="film &amp; video"/>
    <s v="animation"/>
    <n v="24.958333333328483"/>
    <x v="1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n v="1398363095"/>
    <d v="2014-04-24T13:11:35"/>
    <b v="0"/>
    <n v="4"/>
    <b v="0"/>
    <s v="film &amp; video/animation"/>
    <n v="3.2804E-2"/>
    <n v="20.502500000000001"/>
    <s v="film &amp; video"/>
    <s v="animation"/>
    <n v="2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n v="1379425085"/>
    <d v="2013-09-17T08:38:05"/>
    <b v="0"/>
    <n v="5"/>
    <b v="0"/>
    <s v="film &amp; video/animation"/>
    <n v="2.2499999999999999E-2"/>
    <n v="9"/>
    <s v="film &amp; video"/>
    <s v="animation"/>
    <n v="30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n v="1389825800"/>
    <d v="2014-01-15T17:43:20"/>
    <b v="0"/>
    <n v="7"/>
    <b v="0"/>
    <s v="film &amp; video/animation"/>
    <n v="7.92E-3"/>
    <n v="56.571428571428569"/>
    <s v="film &amp; video"/>
    <s v="animation"/>
    <n v="3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n v="1388077791"/>
    <d v="2013-12-26T12:09:51"/>
    <b v="0"/>
    <n v="0"/>
    <b v="0"/>
    <s v="film &amp; video/animation"/>
    <n v="0"/>
    <e v="#DIV/0!"/>
    <s v="film &amp; video"/>
    <s v="animation"/>
    <n v="30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n v="1428944015"/>
    <d v="2015-04-13T11:53:35"/>
    <b v="0"/>
    <n v="12"/>
    <b v="0"/>
    <s v="film &amp; video/animation"/>
    <n v="0.64"/>
    <n v="40"/>
    <s v="film &amp; video"/>
    <s v="animation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n v="1422992879"/>
    <d v="2015-02-03T14:47:59"/>
    <b v="0"/>
    <n v="2"/>
    <b v="0"/>
    <s v="film &amp; video/animation"/>
    <n v="2.740447957839262E-4"/>
    <n v="13"/>
    <s v="film &amp; video"/>
    <s v="animation"/>
    <n v="16"/>
    <x v="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n v="1414343571"/>
    <d v="2014-10-26T12:12:51"/>
    <b v="0"/>
    <n v="5"/>
    <b v="0"/>
    <s v="film &amp; video/animation"/>
    <n v="8.2000000000000007E-3"/>
    <n v="16.399999999999999"/>
    <s v="film &amp; video"/>
    <s v="animation"/>
    <n v="30.8341319444443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n v="1330733022"/>
    <d v="2012-03-02T19:03:42"/>
    <b v="0"/>
    <n v="2"/>
    <b v="0"/>
    <s v="film &amp; video/animation"/>
    <n v="6.9230769230769226E-4"/>
    <n v="22.5"/>
    <s v="film &amp; video"/>
    <s v="animation"/>
    <n v="45.018958333334012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n v="1380559201"/>
    <d v="2013-09-30T11:40:01"/>
    <b v="0"/>
    <n v="3"/>
    <b v="0"/>
    <s v="film &amp; video/animation"/>
    <n v="6.8631863186318634E-3"/>
    <n v="20.333333333333332"/>
    <s v="film &amp; video"/>
    <s v="animation"/>
    <n v="21.471516203710053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n v="1405621512"/>
    <d v="2014-07-17T13:25:12"/>
    <b v="0"/>
    <n v="0"/>
    <b v="0"/>
    <s v="film &amp; video/animation"/>
    <n v="0"/>
    <e v="#DIV/0!"/>
    <s v="film &amp; video"/>
    <s v="animation"/>
    <n v="30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n v="1365958060"/>
    <d v="2013-04-14T11:47:40"/>
    <b v="0"/>
    <n v="49"/>
    <b v="0"/>
    <s v="film &amp; video/animation"/>
    <n v="8.2100000000000006E-2"/>
    <n v="16.755102040816325"/>
    <s v="film &amp; video"/>
    <s v="animation"/>
    <n v="3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n v="1316013727"/>
    <d v="2011-09-14T10:22:07"/>
    <b v="0"/>
    <n v="1"/>
    <b v="0"/>
    <s v="film &amp; video/animation"/>
    <n v="6.4102564102564103E-4"/>
    <n v="25"/>
    <s v="film &amp; video"/>
    <s v="animation"/>
    <n v="60.041666666664241"/>
    <x v="4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n v="1398862875"/>
    <d v="2014-04-30T08:01:15"/>
    <b v="0"/>
    <n v="2"/>
    <b v="0"/>
    <s v="film &amp; video/animation"/>
    <n v="2.9411764705882353E-3"/>
    <n v="12.5"/>
    <s v="film &amp; video"/>
    <s v="animation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n v="1368476367"/>
    <d v="2013-05-13T15:19:27"/>
    <b v="0"/>
    <n v="0"/>
    <b v="0"/>
    <s v="film &amp; video/animation"/>
    <n v="0"/>
    <e v="#DIV/0!"/>
    <s v="film &amp; video"/>
    <s v="animation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n v="1307761341"/>
    <d v="2011-06-10T22:02:21"/>
    <b v="0"/>
    <n v="0"/>
    <b v="0"/>
    <s v="film &amp; video/animation"/>
    <n v="0"/>
    <e v="#DIV/0!"/>
    <s v="film &amp; video"/>
    <s v="animation"/>
    <n v="60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n v="1311699753"/>
    <d v="2011-07-26T12:02:33"/>
    <b v="0"/>
    <n v="11"/>
    <b v="0"/>
    <s v="film &amp; video/animation"/>
    <n v="2.2727272727272728E-2"/>
    <n v="113.63636363636364"/>
    <s v="film &amp; video"/>
    <s v="animation"/>
    <n v="60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n v="1461874935"/>
    <d v="2016-04-28T15:22:15"/>
    <b v="0"/>
    <n v="1"/>
    <b v="0"/>
    <s v="film &amp; video/animation"/>
    <n v="9.9009900990099011E-4"/>
    <n v="1"/>
    <s v="film &amp; video"/>
    <s v="animation"/>
    <n v="20"/>
    <x v="1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n v="1402455174"/>
    <d v="2014-06-10T21:52:54"/>
    <b v="0"/>
    <n v="8"/>
    <b v="0"/>
    <s v="film &amp; video/animation"/>
    <n v="0.26953125"/>
    <n v="17.25"/>
    <s v="film &amp; video"/>
    <s v="animation"/>
    <n v="1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n v="1344465464"/>
    <d v="2012-08-08T17:37:44"/>
    <b v="0"/>
    <n v="5"/>
    <b v="0"/>
    <s v="film &amp; video/animation"/>
    <n v="7.6E-3"/>
    <n v="15.2"/>
    <s v="film &amp; video"/>
    <s v="animation"/>
    <n v="3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n v="1344961134"/>
    <d v="2012-08-14T11:18:54"/>
    <b v="0"/>
    <n v="39"/>
    <b v="0"/>
    <s v="film &amp; video/animation"/>
    <n v="0.21575"/>
    <n v="110.64102564102564"/>
    <s v="film &amp; video"/>
    <s v="animation"/>
    <n v="4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n v="1336795283"/>
    <d v="2012-05-11T23:01:23"/>
    <b v="0"/>
    <n v="0"/>
    <b v="0"/>
    <s v="film &amp; video/animation"/>
    <n v="0"/>
    <e v="#DIV/0!"/>
    <s v="film &amp; video"/>
    <s v="animation"/>
    <n v="59.99284722222364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n v="1404776724"/>
    <d v="2014-07-07T18:45:24"/>
    <b v="0"/>
    <n v="0"/>
    <b v="0"/>
    <s v="film &amp; video/animation"/>
    <n v="0"/>
    <e v="#DIV/0!"/>
    <s v="film &amp; video"/>
    <s v="animation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n v="1385524889"/>
    <d v="2013-11-26T23:01:29"/>
    <b v="0"/>
    <n v="2"/>
    <b v="0"/>
    <s v="film &amp; video/animation"/>
    <n v="1.0200000000000001E-2"/>
    <n v="25.5"/>
    <s v="film &amp; video"/>
    <s v="animation"/>
    <n v="49.998969907406718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n v="1394039979"/>
    <d v="2014-03-05T12:19:39"/>
    <b v="0"/>
    <n v="170"/>
    <b v="0"/>
    <s v="film &amp; video/animation"/>
    <n v="0.11892727272727273"/>
    <n v="38.476470588235294"/>
    <s v="film &amp; video"/>
    <s v="animation"/>
    <n v="44.95833333333575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n v="1406239718"/>
    <d v="2014-07-24T17:08:38"/>
    <b v="0"/>
    <n v="5"/>
    <b v="0"/>
    <s v="film &amp; video/animation"/>
    <n v="0.17624999999999999"/>
    <n v="28.2"/>
    <s v="film &amp; video"/>
    <s v="animation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n v="1408380319"/>
    <d v="2014-08-18T11:45:19"/>
    <b v="0"/>
    <n v="14"/>
    <b v="0"/>
    <s v="film &amp; video/animation"/>
    <n v="2.87E-2"/>
    <n v="61.5"/>
    <s v="film &amp; video"/>
    <s v="animation"/>
    <n v="3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n v="1484726029"/>
    <d v="2017-01-18T02:53:49"/>
    <b v="0"/>
    <n v="1"/>
    <b v="0"/>
    <s v="film &amp; video/animation"/>
    <n v="3.0303030303030303E-4"/>
    <n v="1"/>
    <s v="film &amp; video"/>
    <s v="animation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n v="1428285843"/>
    <d v="2015-04-05T21:04:03"/>
    <b v="0"/>
    <n v="0"/>
    <b v="0"/>
    <s v="film &amp; video/animation"/>
    <n v="0"/>
    <e v="#DIV/0!"/>
    <s v="film &amp; video"/>
    <s v="animation"/>
    <n v="30"/>
    <x v="1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n v="1398727441"/>
    <d v="2014-04-28T18:24:01"/>
    <b v="0"/>
    <n v="124"/>
    <b v="0"/>
    <s v="film &amp; video/animation"/>
    <n v="2.2302681818181819E-2"/>
    <n v="39.569274193548388"/>
    <s v="film &amp; video"/>
    <s v="animation"/>
    <n v="35.190960648149485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n v="1332187334"/>
    <d v="2012-03-19T15:02:14"/>
    <b v="0"/>
    <n v="0"/>
    <b v="0"/>
    <s v="film &amp; video/animation"/>
    <n v="0"/>
    <e v="#DIV/0!"/>
    <s v="film &amp; video"/>
    <s v="animation"/>
    <n v="6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n v="1425333109"/>
    <d v="2015-03-02T16:51:49"/>
    <b v="0"/>
    <n v="0"/>
    <b v="0"/>
    <s v="film &amp; video/animation"/>
    <n v="0"/>
    <e v="#DIV/0!"/>
    <s v="film &amp; video"/>
    <s v="animation"/>
    <n v="29.95833333333575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n v="1411379235"/>
    <d v="2014-09-22T04:47:15"/>
    <b v="0"/>
    <n v="55"/>
    <b v="0"/>
    <s v="film &amp; video/animation"/>
    <n v="0.3256"/>
    <n v="88.8"/>
    <s v="film &amp; video"/>
    <s v="animation"/>
    <n v="60.041666666664241"/>
    <x v="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n v="1373457615"/>
    <d v="2013-07-10T07:00:15"/>
    <b v="0"/>
    <n v="140"/>
    <b v="0"/>
    <s v="film &amp; video/animation"/>
    <n v="0.19409999999999999"/>
    <n v="55.457142857142856"/>
    <s v="film &amp; video"/>
    <s v="animation"/>
    <n v="30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n v="1347293289"/>
    <d v="2012-09-10T11:08:09"/>
    <b v="0"/>
    <n v="21"/>
    <b v="0"/>
    <s v="film &amp; video/animation"/>
    <n v="6.0999999999999999E-2"/>
    <n v="87.142857142857139"/>
    <s v="film &amp; video"/>
    <s v="animation"/>
    <n v="30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n v="1458336690"/>
    <d v="2016-03-18T16:31:30"/>
    <b v="0"/>
    <n v="1"/>
    <b v="0"/>
    <s v="film &amp; video/animation"/>
    <n v="1E-3"/>
    <n v="10"/>
    <s v="film &amp; video"/>
    <s v="animation"/>
    <n v="26.710069444437977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n v="1354250672"/>
    <d v="2012-11-29T23:44:32"/>
    <b v="0"/>
    <n v="147"/>
    <b v="0"/>
    <s v="film &amp; video/animation"/>
    <n v="0.502"/>
    <n v="51.224489795918366"/>
    <s v="film &amp; video"/>
    <s v="animation"/>
    <n v="60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n v="1443220372"/>
    <d v="2015-09-25T17:32:52"/>
    <b v="0"/>
    <n v="11"/>
    <b v="0"/>
    <s v="film &amp; video/animation"/>
    <n v="1.8625E-3"/>
    <n v="13.545454545454545"/>
    <s v="film &amp; video"/>
    <s v="animation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n v="1366200499"/>
    <d v="2013-04-17T07:08:19"/>
    <b v="0"/>
    <n v="125"/>
    <b v="0"/>
    <s v="film &amp; video/animation"/>
    <n v="0.21906971229845085"/>
    <n v="66.520080000000007"/>
    <s v="film &amp; video"/>
    <s v="animation"/>
    <n v="3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n v="1399070239"/>
    <d v="2014-05-02T17:37:19"/>
    <b v="0"/>
    <n v="1"/>
    <b v="0"/>
    <s v="film &amp; video/animation"/>
    <n v="9.0909090909090904E-5"/>
    <n v="50"/>
    <s v="film &amp; video"/>
    <s v="animation"/>
    <n v="3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n v="1477491394"/>
    <d v="2016-10-26T09:16:34"/>
    <b v="0"/>
    <n v="0"/>
    <b v="0"/>
    <s v="film &amp; video/animation"/>
    <n v="0"/>
    <e v="#DIV/0!"/>
    <s v="film &amp; video"/>
    <s v="animation"/>
    <n v="60.041666666664241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n v="1481332700"/>
    <d v="2016-12-09T20:18:20"/>
    <b v="0"/>
    <n v="0"/>
    <b v="0"/>
    <s v="film &amp; video/animation"/>
    <n v="0"/>
    <e v="#DIV/0!"/>
    <s v="film &amp; video"/>
    <s v="animation"/>
    <n v="3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n v="1323084816"/>
    <d v="2011-12-05T06:33:36"/>
    <b v="0"/>
    <n v="3"/>
    <b v="0"/>
    <s v="film &amp; video/animation"/>
    <n v="2.8667813379201833E-3"/>
    <n v="71.666666666666671"/>
    <s v="film &amp; video"/>
    <s v="animation"/>
    <n v="30.99958333333052"/>
    <x v="0"/>
  </r>
  <r>
    <n v="490"/>
    <s v="PROJECT IS CANCELLED"/>
    <s v="Cancelled"/>
    <n v="1000"/>
    <n v="0"/>
    <x v="2"/>
    <s v="US"/>
    <s v="USD"/>
    <n v="1345677285"/>
    <d v="2012-08-22T18:14:45"/>
    <n v="1343085285"/>
    <d v="2012-07-23T18:14:45"/>
    <b v="0"/>
    <n v="0"/>
    <b v="0"/>
    <s v="film &amp; video/animation"/>
    <n v="0"/>
    <e v="#DIV/0!"/>
    <s v="film &amp; video"/>
    <s v="animation"/>
    <n v="30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n v="1451345699"/>
    <d v="2015-12-28T18:34:59"/>
    <b v="0"/>
    <n v="0"/>
    <b v="0"/>
    <s v="film &amp; video/animation"/>
    <n v="0"/>
    <e v="#DIV/0!"/>
    <s v="film &amp; video"/>
    <s v="animation"/>
    <n v="3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n v="1471135830"/>
    <d v="2016-08-13T19:50:30"/>
    <b v="0"/>
    <n v="0"/>
    <b v="0"/>
    <s v="film &amp; video/animation"/>
    <n v="0"/>
    <e v="#DIV/0!"/>
    <s v="film &amp; video"/>
    <s v="animation"/>
    <n v="6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n v="1429550738"/>
    <d v="2015-04-20T12:25:38"/>
    <b v="0"/>
    <n v="0"/>
    <b v="0"/>
    <s v="film &amp; video/animation"/>
    <n v="0"/>
    <e v="#DIV/0!"/>
    <s v="film &amp; video"/>
    <s v="animation"/>
    <n v="3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n v="1402343765"/>
    <d v="2014-06-09T14:56:05"/>
    <b v="0"/>
    <n v="3"/>
    <b v="0"/>
    <s v="film &amp; video/animation"/>
    <n v="1.5499999999999999E-3"/>
    <n v="10.333333333333334"/>
    <s v="film &amp; video"/>
    <s v="animation"/>
    <n v="23.294386574074451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n v="1434484305"/>
    <d v="2015-06-16T14:51:45"/>
    <b v="0"/>
    <n v="0"/>
    <b v="0"/>
    <s v="film &amp; video/animation"/>
    <n v="0"/>
    <e v="#DIV/0!"/>
    <s v="film &amp; video"/>
    <s v="animation"/>
    <n v="3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n v="1386886874"/>
    <d v="2013-12-12T17:21:14"/>
    <b v="0"/>
    <n v="1"/>
    <b v="0"/>
    <s v="film &amp; video/animation"/>
    <n v="1.6666666666666667E-5"/>
    <n v="1"/>
    <s v="film &amp; video"/>
    <s v="animation"/>
    <n v="60"/>
    <x v="3"/>
  </r>
  <r>
    <n v="497"/>
    <s v="Galaxy Probe Kids"/>
    <s v="live-action/animated series pilot."/>
    <n v="4480"/>
    <n v="30"/>
    <x v="2"/>
    <s v="US"/>
    <s v="USD"/>
    <n v="1419483600"/>
    <d v="2014-12-25T00:00:00"/>
    <n v="1414889665"/>
    <d v="2014-11-01T19:54:25"/>
    <b v="0"/>
    <n v="3"/>
    <b v="0"/>
    <s v="film &amp; video/animation"/>
    <n v="6.6964285714285711E-3"/>
    <n v="10"/>
    <s v="film &amp; video"/>
    <s v="animation"/>
    <n v="53.1705439814759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n v="1321035449"/>
    <d v="2011-11-11T13:17:29"/>
    <b v="0"/>
    <n v="22"/>
    <b v="0"/>
    <s v="film &amp; video/animation"/>
    <n v="4.5985132395404561E-2"/>
    <n v="136.09090909090909"/>
    <s v="film &amp; video"/>
    <s v="animation"/>
    <n v="42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n v="1250630968"/>
    <d v="2009-08-18T16:29:28"/>
    <b v="0"/>
    <n v="26"/>
    <b v="0"/>
    <s v="film &amp; video/animation"/>
    <n v="9.5500000000000002E-2"/>
    <n v="73.461538461538467"/>
    <s v="film &amp; video"/>
    <s v="animation"/>
    <n v="54.978842592594447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n v="1268255751"/>
    <d v="2010-03-10T16:15:51"/>
    <b v="0"/>
    <n v="4"/>
    <b v="0"/>
    <s v="film &amp; video/animation"/>
    <n v="3.307692307692308E-2"/>
    <n v="53.75"/>
    <s v="film &amp; video"/>
    <s v="animation"/>
    <n v="59.04177083332615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n v="1307597851"/>
    <d v="2011-06-09T00:37:31"/>
    <b v="0"/>
    <n v="0"/>
    <b v="0"/>
    <s v="film &amp; video/animation"/>
    <n v="0"/>
    <e v="#DIV/0!"/>
    <s v="film &amp; video"/>
    <s v="animation"/>
    <n v="30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n v="1329484625"/>
    <d v="2012-02-17T08:17:05"/>
    <b v="0"/>
    <n v="4"/>
    <b v="0"/>
    <s v="film &amp; video/animation"/>
    <n v="1.15E-2"/>
    <n v="57.5"/>
    <s v="film &amp; video"/>
    <s v="animation"/>
    <n v="29.958333333335759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n v="1418906303"/>
    <d v="2014-12-18T07:38:23"/>
    <b v="0"/>
    <n v="9"/>
    <b v="0"/>
    <s v="film &amp; video/animation"/>
    <n v="1.7538461538461537E-2"/>
    <n v="12.666666666666666"/>
    <s v="film &amp; video"/>
    <s v="animation"/>
    <n v="3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n v="1328916987"/>
    <d v="2012-02-10T18:36:27"/>
    <b v="0"/>
    <n v="5"/>
    <b v="0"/>
    <s v="film &amp; video/animation"/>
    <n v="1.3673469387755101E-2"/>
    <n v="67"/>
    <s v="film &amp; video"/>
    <s v="animation"/>
    <n v="59.958333333335759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n v="1447122086"/>
    <d v="2015-11-09T21:21:26"/>
    <b v="0"/>
    <n v="14"/>
    <b v="0"/>
    <s v="film &amp; video/animation"/>
    <n v="4.3333333333333331E-3"/>
    <n v="3.7142857142857144"/>
    <s v="film &amp; video"/>
    <s v="animation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n v="1373548520"/>
    <d v="2013-07-11T08:15:20"/>
    <b v="0"/>
    <n v="1"/>
    <b v="0"/>
    <s v="film &amp; video/animation"/>
    <n v="1.25E-3"/>
    <n v="250"/>
    <s v="film &amp; video"/>
    <s v="animation"/>
    <n v="3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n v="1346799657"/>
    <d v="2012-09-04T18:00:57"/>
    <b v="0"/>
    <n v="10"/>
    <b v="0"/>
    <s v="film &amp; video/animation"/>
    <n v="3.2000000000000001E-2"/>
    <n v="64"/>
    <s v="film &amp; video"/>
    <s v="animation"/>
    <n v="4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n v="1332808501"/>
    <d v="2012-03-26T19:35:01"/>
    <b v="0"/>
    <n v="3"/>
    <b v="0"/>
    <s v="film &amp; video/animation"/>
    <n v="8.0000000000000002E-3"/>
    <n v="133.33333333333334"/>
    <s v="film &amp; video"/>
    <s v="animation"/>
    <n v="59.568738425921765"/>
    <x v="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n v="1432912170"/>
    <d v="2015-05-29T10:09:30"/>
    <b v="0"/>
    <n v="1"/>
    <b v="0"/>
    <s v="film &amp; video/animation"/>
    <n v="2E-3"/>
    <n v="10"/>
    <s v="film &amp; video"/>
    <s v="animation"/>
    <n v="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n v="1454213639"/>
    <d v="2016-01-30T23:13:59"/>
    <b v="0"/>
    <n v="0"/>
    <b v="0"/>
    <s v="film &amp; video/animation"/>
    <n v="0"/>
    <e v="#DIV/0!"/>
    <s v="film &amp; video"/>
    <s v="animation"/>
    <n v="3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n v="1362640582"/>
    <d v="2013-03-07T02:16:22"/>
    <b v="0"/>
    <n v="5"/>
    <b v="0"/>
    <s v="film &amp; video/animation"/>
    <n v="0.03"/>
    <n v="30"/>
    <s v="film &amp; video"/>
    <s v="animation"/>
    <n v="29.958333333335759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n v="1475776127"/>
    <d v="2016-10-06T12:48:47"/>
    <b v="0"/>
    <n v="2"/>
    <b v="0"/>
    <s v="film &amp; video/animation"/>
    <n v="1.3749999999999999E-3"/>
    <n v="5.5"/>
    <s v="film &amp; video"/>
    <s v="animation"/>
    <n v="45.041666666656965"/>
    <x v="3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n v="1467387705"/>
    <d v="2016-07-01T10:41:45"/>
    <b v="0"/>
    <n v="68"/>
    <b v="0"/>
    <s v="film &amp; video/animation"/>
    <n v="0.13924"/>
    <n v="102.38235294117646"/>
    <s v="film &amp; video"/>
    <s v="animation"/>
    <n v="44.63767361111240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n v="1405003447"/>
    <d v="2014-07-10T09:44:07"/>
    <b v="0"/>
    <n v="3"/>
    <b v="0"/>
    <s v="film &amp; video/animation"/>
    <n v="3.3333333333333333E-2"/>
    <n v="16.666666666666668"/>
    <s v="film &amp; video"/>
    <s v="animation"/>
    <n v="30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n v="1447933601"/>
    <d v="2015-11-19T06:46:41"/>
    <b v="0"/>
    <n v="34"/>
    <b v="0"/>
    <s v="film &amp; video/animation"/>
    <n v="0.25413402061855672"/>
    <n v="725.02941176470586"/>
    <s v="film &amp; video"/>
    <s v="animation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n v="1427568080"/>
    <d v="2015-03-28T13:41:20"/>
    <b v="0"/>
    <n v="0"/>
    <b v="0"/>
    <s v="film &amp; video/animation"/>
    <n v="0"/>
    <e v="#DIV/0!"/>
    <s v="film &amp; video"/>
    <s v="animation"/>
    <n v="6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n v="1483454761"/>
    <d v="2017-01-03T09:46:01"/>
    <b v="0"/>
    <n v="3"/>
    <b v="0"/>
    <s v="film &amp; video/animation"/>
    <n v="1.3666666666666667E-2"/>
    <n v="68.333333333333329"/>
    <s v="film &amp; video"/>
    <s v="animation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n v="1438958824"/>
    <d v="2015-08-07T09:47:04"/>
    <b v="0"/>
    <n v="0"/>
    <b v="0"/>
    <s v="film &amp; video/animation"/>
    <n v="0"/>
    <e v="#DIV/0!"/>
    <s v="film &amp; video"/>
    <s v="animation"/>
    <n v="29.99925925926072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n v="1352107421"/>
    <d v="2012-11-05T04:23:41"/>
    <b v="0"/>
    <n v="70"/>
    <b v="0"/>
    <s v="film &amp; video/animation"/>
    <n v="0.22881426547787684"/>
    <n v="39.228571428571428"/>
    <s v="film &amp; video"/>
    <s v="animation"/>
    <n v="30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n v="1447174261"/>
    <d v="2015-11-10T11:51:01"/>
    <b v="0"/>
    <n v="34"/>
    <b v="1"/>
    <s v="theater/plays"/>
    <n v="1.0209999999999999"/>
    <n v="150.14705882352942"/>
    <s v="theater"/>
    <s v="plays"/>
    <n v="3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n v="1475460819"/>
    <d v="2016-10-02T21:13:39"/>
    <b v="0"/>
    <n v="56"/>
    <b v="1"/>
    <s v="theater/plays"/>
    <n v="1.0464"/>
    <n v="93.428571428571431"/>
    <s v="theater"/>
    <s v="plays"/>
    <n v="29.114826388889924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n v="1456793925"/>
    <d v="2016-02-29T19:58:45"/>
    <b v="0"/>
    <n v="31"/>
    <b v="1"/>
    <s v="theater/plays"/>
    <n v="1.1466666666666667"/>
    <n v="110.96774193548387"/>
    <s v="theater"/>
    <s v="plays"/>
    <n v="19.958333333335759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n v="1440213076"/>
    <d v="2015-08-21T22:11:16"/>
    <b v="0"/>
    <n v="84"/>
    <b v="1"/>
    <s v="theater/plays"/>
    <n v="1.206"/>
    <n v="71.785714285714292"/>
    <s v="theater"/>
    <s v="plays"/>
    <n v="3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n v="1462209169"/>
    <d v="2016-05-02T12:12:49"/>
    <b v="0"/>
    <n v="130"/>
    <b v="1"/>
    <s v="theater/plays"/>
    <n v="1.0867285714285715"/>
    <n v="29.258076923076924"/>
    <s v="theater"/>
    <s v="plays"/>
    <n v="30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n v="1406713041"/>
    <d v="2014-07-30T04:37:21"/>
    <b v="0"/>
    <n v="12"/>
    <b v="1"/>
    <s v="theater/plays"/>
    <n v="1"/>
    <n v="1000"/>
    <s v="theater"/>
    <s v="plays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n v="1436278344"/>
    <d v="2015-07-07T09:12:24"/>
    <b v="0"/>
    <n v="23"/>
    <b v="1"/>
    <s v="theater/plays"/>
    <n v="1.1399999999999999"/>
    <n v="74.347826086956516"/>
    <s v="theater"/>
    <s v="plays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n v="1484715366"/>
    <d v="2017-01-17T23:56:06"/>
    <b v="0"/>
    <n v="158"/>
    <b v="1"/>
    <s v="theater/plays"/>
    <n v="1.0085"/>
    <n v="63.829113924050631"/>
    <s v="theater"/>
    <s v="plays"/>
    <n v="30.464513888888177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n v="1433109907"/>
    <d v="2015-05-31T17:05:07"/>
    <b v="0"/>
    <n v="30"/>
    <b v="1"/>
    <s v="theater/plays"/>
    <n v="1.1565217391304348"/>
    <n v="44.333333333333336"/>
    <s v="theater"/>
    <s v="plays"/>
    <n v="20.9686689814843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n v="1482281094"/>
    <d v="2016-12-20T19:44:54"/>
    <b v="0"/>
    <n v="18"/>
    <b v="1"/>
    <s v="theater/plays"/>
    <n v="1.3041666666666667"/>
    <n v="86.944444444444443"/>
    <s v="theater"/>
    <s v="plays"/>
    <n v="21.17715277777460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n v="1433254268"/>
    <d v="2015-06-02T09:11:08"/>
    <b v="0"/>
    <n v="29"/>
    <b v="1"/>
    <s v="theater/plays"/>
    <n v="1.0778267254038179"/>
    <n v="126.55172413793103"/>
    <s v="theater"/>
    <s v="plays"/>
    <n v="21.4922685185156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n v="1478050429"/>
    <d v="2016-11-01T20:33:49"/>
    <b v="0"/>
    <n v="31"/>
    <b v="1"/>
    <s v="theater/plays"/>
    <n v="1"/>
    <n v="129.03225806451613"/>
    <s v="theater"/>
    <s v="plays"/>
    <n v="45.225821759260725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n v="1460506208"/>
    <d v="2016-04-12T19:10:08"/>
    <b v="0"/>
    <n v="173"/>
    <b v="1"/>
    <s v="theater/plays"/>
    <n v="1.2324999999999999"/>
    <n v="71.242774566473983"/>
    <s v="theater"/>
    <s v="plays"/>
    <n v="30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n v="1461320765"/>
    <d v="2016-04-22T05:26:05"/>
    <b v="0"/>
    <n v="17"/>
    <b v="1"/>
    <s v="theater/plays"/>
    <n v="1.002"/>
    <n v="117.88235294117646"/>
    <s v="theater"/>
    <s v="plays"/>
    <n v="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n v="1443036470"/>
    <d v="2015-09-23T14:27:50"/>
    <b v="0"/>
    <n v="48"/>
    <b v="1"/>
    <s v="theater/plays"/>
    <n v="1.0466666666666666"/>
    <n v="327.08333333333331"/>
    <s v="theater"/>
    <s v="plays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n v="1481115905"/>
    <d v="2016-12-07T08:05:05"/>
    <b v="0"/>
    <n v="59"/>
    <b v="1"/>
    <s v="theater/plays"/>
    <n v="1.0249999999999999"/>
    <n v="34.745762711864408"/>
    <s v="theater"/>
    <s v="plays"/>
    <n v="3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n v="1435133807"/>
    <d v="2015-06-24T03:16:47"/>
    <b v="0"/>
    <n v="39"/>
    <b v="1"/>
    <s v="theater/plays"/>
    <n v="1.1825757575757576"/>
    <n v="100.06410256410257"/>
    <s v="theater"/>
    <s v="plays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n v="1444069591"/>
    <d v="2015-10-05T13:26:31"/>
    <b v="0"/>
    <n v="59"/>
    <b v="1"/>
    <s v="theater/plays"/>
    <n v="1.2050000000000001"/>
    <n v="40.847457627118644"/>
    <s v="theater"/>
    <s v="plays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n v="1460574263"/>
    <d v="2016-04-13T14:04:23"/>
    <b v="0"/>
    <n v="60"/>
    <b v="1"/>
    <s v="theater/plays"/>
    <n v="3.0242"/>
    <n v="252.01666666666668"/>
    <s v="theater"/>
    <s v="plays"/>
    <n v="3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n v="1465866707"/>
    <d v="2016-06-13T20:11:47"/>
    <b v="0"/>
    <n v="20"/>
    <b v="1"/>
    <s v="theater/plays"/>
    <n v="1.00644"/>
    <n v="25.161000000000001"/>
    <s v="theater"/>
    <s v="plays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n v="1420486606"/>
    <d v="2015-01-05T14:36:46"/>
    <b v="0"/>
    <n v="1"/>
    <b v="0"/>
    <s v="technology/web"/>
    <n v="6.666666666666667E-5"/>
    <n v="1"/>
    <s v="technology"/>
    <s v="web"/>
    <n v="3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n v="1443488834"/>
    <d v="2015-09-28T20:07:14"/>
    <b v="0"/>
    <n v="1"/>
    <b v="0"/>
    <s v="technology/web"/>
    <n v="5.5555555555555558E-3"/>
    <n v="25"/>
    <s v="technology"/>
    <s v="web"/>
    <n v="3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n v="1457113316"/>
    <d v="2016-03-04T12:41:56"/>
    <b v="0"/>
    <n v="1"/>
    <b v="0"/>
    <s v="technology/web"/>
    <n v="3.9999999999999998E-6"/>
    <n v="1"/>
    <s v="technology"/>
    <s v="web"/>
    <n v="59.958333333335759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n v="1412215962"/>
    <d v="2014-10-01T21:12:42"/>
    <b v="0"/>
    <n v="2"/>
    <b v="0"/>
    <s v="technology/web"/>
    <n v="3.1818181818181819E-3"/>
    <n v="35"/>
    <s v="technology"/>
    <s v="web"/>
    <n v="30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n v="1465055160"/>
    <d v="2016-06-04T10:46:00"/>
    <b v="0"/>
    <n v="2"/>
    <b v="0"/>
    <s v="technology/web"/>
    <n v="1.2E-2"/>
    <n v="3"/>
    <s v="technology"/>
    <s v="web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n v="1444140789"/>
    <d v="2015-10-06T09:13:09"/>
    <b v="0"/>
    <n v="34"/>
    <b v="0"/>
    <s v="technology/web"/>
    <n v="0.27383999999999997"/>
    <n v="402.70588235294116"/>
    <s v="technology"/>
    <s v="web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n v="1441209715"/>
    <d v="2015-09-02T11:01:55"/>
    <b v="0"/>
    <n v="2"/>
    <b v="0"/>
    <s v="technology/web"/>
    <n v="8.6666666666666663E-4"/>
    <n v="26"/>
    <s v="technology"/>
    <s v="web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n v="1452530564"/>
    <d v="2016-01-11T11:42:44"/>
    <b v="0"/>
    <n v="0"/>
    <b v="0"/>
    <s v="technology/web"/>
    <n v="0"/>
    <e v="#DIV/0!"/>
    <s v="technology"/>
    <s v="web"/>
    <n v="3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n v="1443562848"/>
    <d v="2015-09-29T16:40:48"/>
    <b v="0"/>
    <n v="1"/>
    <b v="0"/>
    <s v="technology/web"/>
    <n v="8.9999999999999998E-4"/>
    <n v="9"/>
    <s v="technology"/>
    <s v="web"/>
    <n v="3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n v="1433776622"/>
    <d v="2015-06-08T10:17:02"/>
    <b v="0"/>
    <n v="8"/>
    <b v="0"/>
    <s v="technology/web"/>
    <n v="2.7199999999999998E-2"/>
    <n v="8.5"/>
    <s v="technology"/>
    <s v="web"/>
    <n v="3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n v="1484756245"/>
    <d v="2017-01-18T11:17:25"/>
    <b v="0"/>
    <n v="4"/>
    <b v="0"/>
    <s v="technology/web"/>
    <n v="7.0000000000000001E-3"/>
    <n v="8.75"/>
    <s v="technology"/>
    <s v="web"/>
    <n v="12.529571759252576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n v="1434609424"/>
    <d v="2015-06-18T01:37:04"/>
    <b v="0"/>
    <n v="28"/>
    <b v="0"/>
    <s v="technology/web"/>
    <n v="5.0413333333333331E-2"/>
    <n v="135.03571428571428"/>
    <s v="technology"/>
    <s v="web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n v="1447166896"/>
    <d v="2015-11-10T09:48:16"/>
    <b v="0"/>
    <n v="0"/>
    <b v="0"/>
    <s v="technology/web"/>
    <n v="0"/>
    <e v="#DIV/0!"/>
    <s v="technology"/>
    <s v="web"/>
    <n v="60"/>
    <x v="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n v="1413393391"/>
    <d v="2014-10-15T12:16:31"/>
    <b v="0"/>
    <n v="6"/>
    <b v="0"/>
    <s v="technology/web"/>
    <n v="4.9199999999999999E-3"/>
    <n v="20.5"/>
    <s v="technology"/>
    <s v="web"/>
    <n v="30.04166666666424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n v="1411143972"/>
    <d v="2014-09-19T11:26:12"/>
    <b v="0"/>
    <n v="22"/>
    <b v="0"/>
    <s v="technology/web"/>
    <n v="0.36589147286821705"/>
    <n v="64.36363636363636"/>
    <s v="technology"/>
    <s v="web"/>
    <n v="30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n v="1463128143"/>
    <d v="2016-05-13T03:29:03"/>
    <b v="0"/>
    <n v="0"/>
    <b v="0"/>
    <s v="technology/web"/>
    <n v="0"/>
    <e v="#DIV/0!"/>
    <s v="technology"/>
    <s v="web"/>
    <n v="30"/>
    <x v="1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n v="1449520717"/>
    <d v="2015-12-07T15:38:37"/>
    <b v="0"/>
    <n v="1"/>
    <b v="0"/>
    <s v="technology/web"/>
    <n v="2.5000000000000001E-2"/>
    <n v="200"/>
    <s v="technology"/>
    <s v="web"/>
    <n v="3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n v="1478126203"/>
    <d v="2016-11-02T17:36:43"/>
    <b v="0"/>
    <n v="20"/>
    <b v="0"/>
    <s v="technology/web"/>
    <n v="9.1066666666666674E-3"/>
    <n v="68.3"/>
    <s v="technology"/>
    <s v="web"/>
    <n v="30.041666666664241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n v="1424639505"/>
    <d v="2015-02-22T16:11:45"/>
    <b v="0"/>
    <n v="0"/>
    <b v="0"/>
    <s v="technology/web"/>
    <n v="0"/>
    <e v="#DIV/0!"/>
    <s v="technology"/>
    <s v="web"/>
    <n v="29.95833333333575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n v="1447397260"/>
    <d v="2015-11-13T01:47:40"/>
    <b v="0"/>
    <n v="1"/>
    <b v="0"/>
    <s v="technology/web"/>
    <n v="2.0833333333333335E-4"/>
    <n v="50"/>
    <s v="technology"/>
    <s v="web"/>
    <n v="3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n v="1416249045"/>
    <d v="2014-11-17T13:30:45"/>
    <b v="0"/>
    <n v="3"/>
    <b v="0"/>
    <s v="technology/web"/>
    <n v="1.2E-4"/>
    <n v="4"/>
    <s v="technology"/>
    <s v="web"/>
    <n v="30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n v="1442850513"/>
    <d v="2015-09-21T10:48:33"/>
    <b v="0"/>
    <n v="2"/>
    <b v="0"/>
    <s v="technology/web"/>
    <n v="3.6666666666666666E-3"/>
    <n v="27.5"/>
    <s v="technology"/>
    <s v="web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n v="1479460815"/>
    <d v="2016-11-18T04:20:15"/>
    <b v="0"/>
    <n v="0"/>
    <b v="0"/>
    <s v="technology/web"/>
    <n v="0"/>
    <e v="#DIV/0!"/>
    <s v="technology"/>
    <s v="web"/>
    <n v="3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n v="1421545247"/>
    <d v="2015-01-17T20:40:47"/>
    <b v="0"/>
    <n v="2"/>
    <b v="0"/>
    <s v="technology/web"/>
    <n v="9.0666666666666662E-4"/>
    <n v="34"/>
    <s v="technology"/>
    <s v="web"/>
    <n v="3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n v="1455230275"/>
    <d v="2016-02-11T17:37:55"/>
    <b v="0"/>
    <n v="1"/>
    <b v="0"/>
    <s v="technology/web"/>
    <n v="5.5555555555555558E-5"/>
    <n v="1"/>
    <s v="technology"/>
    <s v="web"/>
    <n v="30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n v="1433962249"/>
    <d v="2015-06-10T13:50:49"/>
    <b v="0"/>
    <n v="0"/>
    <b v="0"/>
    <s v="technology/web"/>
    <n v="0"/>
    <e v="#DIV/0!"/>
    <s v="technology"/>
    <s v="web"/>
    <n v="3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n v="1465921533"/>
    <d v="2016-06-14T11:25:33"/>
    <b v="0"/>
    <n v="1"/>
    <b v="0"/>
    <s v="technology/web"/>
    <n v="2.0000000000000001E-4"/>
    <n v="1"/>
    <s v="technology"/>
    <s v="web"/>
    <n v="30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n v="1417551194"/>
    <d v="2014-12-02T15:13:14"/>
    <b v="0"/>
    <n v="0"/>
    <b v="0"/>
    <s v="technology/web"/>
    <n v="0"/>
    <e v="#DIV/0!"/>
    <s v="technology"/>
    <s v="web"/>
    <n v="3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n v="1449785223"/>
    <d v="2015-12-10T17:07:03"/>
    <b v="0"/>
    <n v="5"/>
    <b v="0"/>
    <s v="technology/web"/>
    <n v="0.01"/>
    <n v="49"/>
    <s v="technology"/>
    <s v="web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n v="1449087612"/>
    <d v="2015-12-02T15:20:12"/>
    <b v="0"/>
    <n v="1"/>
    <b v="0"/>
    <s v="technology/web"/>
    <n v="8.0000000000000002E-3"/>
    <n v="20"/>
    <s v="technology"/>
    <s v="web"/>
    <n v="3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n v="1453230569"/>
    <d v="2016-01-19T14:09:29"/>
    <b v="0"/>
    <n v="1"/>
    <b v="0"/>
    <s v="technology/web"/>
    <n v="1.6705882352941177E-3"/>
    <n v="142"/>
    <s v="technology"/>
    <s v="web"/>
    <n v="3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n v="1436297723"/>
    <d v="2015-07-07T14:35:23"/>
    <b v="0"/>
    <n v="2"/>
    <b v="0"/>
    <s v="technology/web"/>
    <n v="4.2399999999999998E-3"/>
    <n v="53"/>
    <s v="technology"/>
    <s v="web"/>
    <n v="19.349733796298096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n v="1444065088"/>
    <d v="2015-10-05T12:11:28"/>
    <b v="0"/>
    <n v="0"/>
    <b v="0"/>
    <s v="technology/web"/>
    <n v="0"/>
    <e v="#DIV/0!"/>
    <s v="technology"/>
    <s v="web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n v="1416445931"/>
    <d v="2014-11-19T20:12:11"/>
    <b v="0"/>
    <n v="9"/>
    <b v="0"/>
    <s v="technology/web"/>
    <n v="3.892538925389254E-3"/>
    <n v="38.444444444444443"/>
    <s v="technology"/>
    <s v="web"/>
    <n v="58.99987268519180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n v="1474281507"/>
    <d v="2016-09-19T05:38:27"/>
    <b v="0"/>
    <n v="4"/>
    <b v="0"/>
    <s v="technology/web"/>
    <n v="7.1556350626118068E-3"/>
    <n v="20"/>
    <s v="technology"/>
    <s v="web"/>
    <n v="3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n v="1431621443"/>
    <d v="2015-05-14T11:37:23"/>
    <b v="0"/>
    <n v="4"/>
    <b v="0"/>
    <s v="technology/web"/>
    <n v="4.3166666666666666E-3"/>
    <n v="64.75"/>
    <s v="technology"/>
    <s v="web"/>
    <n v="3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n v="1422357552"/>
    <d v="2015-01-27T06:19:12"/>
    <b v="0"/>
    <n v="1"/>
    <b v="0"/>
    <s v="technology/web"/>
    <n v="1.2500000000000001E-5"/>
    <n v="1"/>
    <s v="technology"/>
    <s v="web"/>
    <n v="59.958333333335759"/>
    <x v="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n v="1458569302"/>
    <d v="2016-03-21T09:08:22"/>
    <b v="0"/>
    <n v="1"/>
    <b v="0"/>
    <s v="technology/web"/>
    <n v="2E-3"/>
    <n v="10"/>
    <s v="technology"/>
    <s v="web"/>
    <n v="60"/>
    <x v="3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n v="1439560393"/>
    <d v="2015-08-14T08:53:13"/>
    <b v="0"/>
    <n v="7"/>
    <b v="0"/>
    <s v="technology/web"/>
    <n v="1.12E-4"/>
    <n v="2"/>
    <s v="technology"/>
    <s v="web"/>
    <n v="24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n v="1416947223"/>
    <d v="2014-11-25T15:27:03"/>
    <b v="0"/>
    <n v="5"/>
    <b v="0"/>
    <s v="technology/web"/>
    <n v="1.4583333333333334E-2"/>
    <n v="35"/>
    <s v="technology"/>
    <s v="web"/>
    <n v="30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n v="1471988867"/>
    <d v="2016-08-23T16:47:47"/>
    <b v="0"/>
    <n v="1"/>
    <b v="0"/>
    <s v="technology/web"/>
    <n v="3.3333333333333332E-4"/>
    <n v="1"/>
    <s v="technology"/>
    <s v="web"/>
    <n v="30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n v="1435882704"/>
    <d v="2015-07-02T19:18:24"/>
    <b v="0"/>
    <n v="0"/>
    <b v="0"/>
    <s v="technology/web"/>
    <n v="0"/>
    <e v="#DIV/0!"/>
    <s v="technology"/>
    <s v="web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n v="1424454319"/>
    <d v="2015-02-20T12:45:19"/>
    <b v="0"/>
    <n v="0"/>
    <b v="0"/>
    <s v="technology/web"/>
    <n v="0"/>
    <e v="#DIV/0!"/>
    <s v="technology"/>
    <s v="web"/>
    <n v="23.010196759263636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n v="1424212287"/>
    <d v="2015-02-17T17:31:27"/>
    <b v="0"/>
    <n v="1"/>
    <b v="0"/>
    <s v="technology/web"/>
    <n v="1.1111111111111112E-4"/>
    <n v="1"/>
    <s v="technology"/>
    <s v="web"/>
    <n v="29.958333333343035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n v="1423933916"/>
    <d v="2015-02-14T12:11:56"/>
    <b v="0"/>
    <n v="2"/>
    <b v="0"/>
    <s v="technology/web"/>
    <n v="0.01"/>
    <n v="5"/>
    <s v="technology"/>
    <s v="web"/>
    <n v="29.958333333335759"/>
    <x v="1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n v="1444123377"/>
    <d v="2015-10-06T04:22:57"/>
    <b v="0"/>
    <n v="0"/>
    <b v="0"/>
    <s v="technology/web"/>
    <n v="0"/>
    <e v="#DIV/0!"/>
    <s v="technology"/>
    <s v="web"/>
    <n v="55.609062499999709"/>
    <x v="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n v="1421440207"/>
    <d v="2015-01-16T15:30:07"/>
    <b v="0"/>
    <n v="4"/>
    <b v="0"/>
    <s v="technology/web"/>
    <n v="5.5999999999999999E-3"/>
    <n v="14"/>
    <s v="technology"/>
    <s v="web"/>
    <n v="3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n v="1426615833"/>
    <d v="2015-03-17T13:10:33"/>
    <b v="0"/>
    <n v="7"/>
    <b v="0"/>
    <s v="technology/web"/>
    <n v="9.0833333333333335E-2"/>
    <n v="389.28571428571428"/>
    <s v="technology"/>
    <s v="web"/>
    <n v="3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n v="1474223286"/>
    <d v="2016-09-18T13:28:06"/>
    <b v="0"/>
    <n v="2"/>
    <b v="0"/>
    <s v="technology/web"/>
    <n v="3.3444444444444443E-2"/>
    <n v="150.5"/>
    <s v="technology"/>
    <s v="web"/>
    <n v="60.041666666656965"/>
    <x v="4"/>
  </r>
  <r>
    <n v="589"/>
    <s v="Get Neighborly"/>
    <s v="Services closer than you think..."/>
    <n v="7500"/>
    <n v="1"/>
    <x v="2"/>
    <s v="US"/>
    <s v="USD"/>
    <n v="1436366699"/>
    <d v="2015-07-08T09:44:59"/>
    <n v="1435070699"/>
    <d v="2015-06-23T09:44:59"/>
    <b v="0"/>
    <n v="1"/>
    <b v="0"/>
    <s v="technology/web"/>
    <n v="1.3333333333333334E-4"/>
    <n v="1"/>
    <s v="technology"/>
    <s v="web"/>
    <n v="15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n v="1452259131"/>
    <d v="2016-01-08T08:18:51"/>
    <b v="0"/>
    <n v="9"/>
    <b v="0"/>
    <s v="technology/web"/>
    <n v="4.4600000000000001E-2"/>
    <n v="24.777777777777779"/>
    <s v="technology"/>
    <s v="web"/>
    <n v="30.98760416666482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n v="1434978130"/>
    <d v="2015-06-22T08:02:10"/>
    <b v="0"/>
    <n v="2"/>
    <b v="0"/>
    <s v="technology/web"/>
    <n v="6.0999999999999997E-4"/>
    <n v="30.5"/>
    <s v="technology"/>
    <s v="web"/>
    <n v="3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n v="1414992860"/>
    <d v="2014-11-03T00:34:20"/>
    <b v="0"/>
    <n v="1"/>
    <b v="0"/>
    <s v="technology/web"/>
    <n v="3.3333333333333333E-2"/>
    <n v="250"/>
    <s v="technology"/>
    <s v="web"/>
    <n v="29.99999999999272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n v="1425744945"/>
    <d v="2015-03-07T11:15:45"/>
    <b v="0"/>
    <n v="7"/>
    <b v="0"/>
    <s v="technology/web"/>
    <n v="0.23"/>
    <n v="16.428571428571427"/>
    <s v="technology"/>
    <s v="web"/>
    <n v="29.958333333335759"/>
    <x v="1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n v="1458240206"/>
    <d v="2016-03-17T13:43:26"/>
    <b v="0"/>
    <n v="2"/>
    <b v="0"/>
    <s v="technology/web"/>
    <n v="1.0399999999999999E-3"/>
    <n v="13"/>
    <s v="technology"/>
    <s v="web"/>
    <n v="30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n v="1426815638"/>
    <d v="2015-03-19T20:40:38"/>
    <b v="0"/>
    <n v="8"/>
    <b v="0"/>
    <s v="technology/web"/>
    <n v="4.2599999999999999E-3"/>
    <n v="53.25"/>
    <s v="technology"/>
    <s v="web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n v="1475530292"/>
    <d v="2016-10-03T16:31:32"/>
    <b v="0"/>
    <n v="2"/>
    <b v="0"/>
    <s v="technology/web"/>
    <n v="2.9999999999999997E-4"/>
    <n v="3"/>
    <s v="technology"/>
    <s v="web"/>
    <n v="3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n v="1466787335"/>
    <d v="2016-06-24T11:55:35"/>
    <b v="0"/>
    <n v="2"/>
    <b v="0"/>
    <s v="technology/web"/>
    <n v="2.6666666666666666E-3"/>
    <n v="10"/>
    <s v="technology"/>
    <s v="web"/>
    <n v="36.961400462969323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n v="1415145781"/>
    <d v="2014-11-04T19:03:01"/>
    <b v="0"/>
    <n v="7"/>
    <b v="0"/>
    <s v="technology/web"/>
    <n v="0.34"/>
    <n v="121.42857142857143"/>
    <s v="technology"/>
    <s v="web"/>
    <n v="30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n v="1423769402"/>
    <d v="2015-02-12T14:30:02"/>
    <b v="0"/>
    <n v="2"/>
    <b v="0"/>
    <s v="technology/web"/>
    <n v="6.2E-4"/>
    <n v="15.5"/>
    <s v="technology"/>
    <s v="web"/>
    <n v="23.8235879629573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n v="1426014562"/>
    <d v="2015-03-10T14:09:22"/>
    <b v="0"/>
    <n v="1"/>
    <b v="0"/>
    <s v="technology/web"/>
    <n v="0.02"/>
    <n v="100"/>
    <s v="technology"/>
    <s v="web"/>
    <n v="60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n v="1417034139"/>
    <d v="2014-11-26T15:35:39"/>
    <b v="0"/>
    <n v="6"/>
    <b v="0"/>
    <s v="technology/web"/>
    <n v="1.4E-2"/>
    <n v="23.333333333333332"/>
    <s v="technology"/>
    <s v="web"/>
    <n v="3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n v="1432062215"/>
    <d v="2015-05-19T14:03:35"/>
    <b v="0"/>
    <n v="0"/>
    <b v="0"/>
    <s v="technology/web"/>
    <n v="0"/>
    <e v="#DIV/0!"/>
    <s v="technology"/>
    <s v="web"/>
    <n v="3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n v="1405437623"/>
    <d v="2014-07-15T10:20:23"/>
    <b v="0"/>
    <n v="13"/>
    <b v="0"/>
    <s v="technology/web"/>
    <n v="3.9334666666666664E-2"/>
    <n v="45.386153846153846"/>
    <s v="technology"/>
    <s v="web"/>
    <n v="30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n v="1406595056"/>
    <d v="2014-07-28T19:50:56"/>
    <b v="0"/>
    <n v="0"/>
    <b v="0"/>
    <s v="technology/web"/>
    <n v="0"/>
    <e v="#DIV/0!"/>
    <s v="technology"/>
    <s v="web"/>
    <n v="30"/>
    <x v="1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n v="1436430908"/>
    <d v="2015-07-09T03:35:08"/>
    <b v="0"/>
    <n v="8"/>
    <b v="0"/>
    <s v="technology/web"/>
    <n v="2.6200000000000001E-2"/>
    <n v="16.375"/>
    <s v="technology"/>
    <s v="web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n v="1428507409"/>
    <d v="2015-04-08T10:36:49"/>
    <b v="0"/>
    <n v="1"/>
    <b v="0"/>
    <s v="technology/web"/>
    <n v="2E-3"/>
    <n v="10"/>
    <s v="technology"/>
    <s v="web"/>
    <n v="45.974432870367309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n v="1445629736"/>
    <d v="2015-10-23T14:48:56"/>
    <b v="0"/>
    <n v="0"/>
    <b v="0"/>
    <s v="technology/web"/>
    <n v="0"/>
    <e v="#DIV/0!"/>
    <s v="technology"/>
    <s v="web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n v="1431813980"/>
    <d v="2015-05-16T17:06:20"/>
    <b v="0"/>
    <n v="5"/>
    <b v="0"/>
    <s v="technology/web"/>
    <n v="9.7400000000000004E-3"/>
    <n v="292.2"/>
    <s v="technology"/>
    <s v="web"/>
    <n v="3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n v="1446166144"/>
    <d v="2015-10-29T19:49:04"/>
    <b v="0"/>
    <n v="1"/>
    <b v="0"/>
    <s v="technology/web"/>
    <n v="6.41025641025641E-3"/>
    <n v="5"/>
    <s v="technology"/>
    <s v="web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n v="1427140586"/>
    <d v="2015-03-23T14:56:26"/>
    <b v="0"/>
    <n v="0"/>
    <b v="0"/>
    <s v="technology/web"/>
    <n v="0"/>
    <e v="#DIV/0!"/>
    <s v="technology"/>
    <s v="web"/>
    <n v="3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n v="1448026037"/>
    <d v="2015-11-20T08:27:17"/>
    <b v="0"/>
    <n v="0"/>
    <b v="0"/>
    <s v="technology/web"/>
    <n v="0"/>
    <e v="#DIV/0!"/>
    <s v="technology"/>
    <s v="web"/>
    <n v="60"/>
    <x v="3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n v="1470185146"/>
    <d v="2016-08-02T19:45:46"/>
    <b v="0"/>
    <n v="0"/>
    <b v="0"/>
    <s v="technology/web"/>
    <n v="0"/>
    <e v="#DIV/0!"/>
    <s v="technology"/>
    <s v="web"/>
    <n v="3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n v="1441022120"/>
    <d v="2015-08-31T06:55:20"/>
    <b v="0"/>
    <n v="121"/>
    <b v="0"/>
    <s v="technology/web"/>
    <n v="0.21363333333333334"/>
    <n v="105.93388429752066"/>
    <s v="technology"/>
    <s v="web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n v="1464139740"/>
    <d v="2016-05-24T20:29:00"/>
    <b v="0"/>
    <n v="0"/>
    <b v="0"/>
    <s v="technology/web"/>
    <n v="0"/>
    <e v="#DIV/0!"/>
    <s v="technology"/>
    <s v="web"/>
    <n v="3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n v="1440557759"/>
    <d v="2015-08-25T21:55:59"/>
    <b v="0"/>
    <n v="0"/>
    <b v="0"/>
    <s v="technology/web"/>
    <n v="0"/>
    <e v="#DIV/0!"/>
    <s v="technology"/>
    <s v="web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n v="1485421307"/>
    <d v="2017-01-26T04:01:47"/>
    <b v="0"/>
    <n v="0"/>
    <b v="0"/>
    <s v="technology/web"/>
    <n v="0"/>
    <e v="#DIV/0!"/>
    <s v="technology"/>
    <s v="web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n v="1427184843"/>
    <d v="2015-03-24T03:14:03"/>
    <b v="0"/>
    <n v="3"/>
    <b v="0"/>
    <s v="technology/web"/>
    <n v="0.03"/>
    <n v="20"/>
    <s v="technology"/>
    <s v="web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n v="1447097203"/>
    <d v="2015-11-09T14:26:43"/>
    <b v="0"/>
    <n v="0"/>
    <b v="0"/>
    <s v="technology/web"/>
    <n v="0"/>
    <e v="#DIV/0!"/>
    <s v="technology"/>
    <s v="web"/>
    <n v="3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n v="1411745790"/>
    <d v="2014-09-26T10:36:30"/>
    <b v="0"/>
    <n v="1"/>
    <b v="0"/>
    <s v="technology/web"/>
    <n v="3.9999999999999998E-7"/>
    <n v="1"/>
    <s v="technology"/>
    <s v="web"/>
    <n v="60.041666666664241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n v="1405098738"/>
    <d v="2014-07-11T12:12:18"/>
    <b v="0"/>
    <n v="1"/>
    <b v="0"/>
    <s v="technology/web"/>
    <n v="0.01"/>
    <n v="300"/>
    <s v="technology"/>
    <s v="web"/>
    <n v="4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n v="1465342937"/>
    <d v="2016-06-07T18:42:17"/>
    <b v="0"/>
    <n v="3"/>
    <b v="0"/>
    <s v="technology/web"/>
    <n v="1.044E-2"/>
    <n v="87"/>
    <s v="technology"/>
    <s v="web"/>
    <n v="30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n v="1465670138"/>
    <d v="2016-06-11T13:35:38"/>
    <b v="0"/>
    <n v="9"/>
    <b v="0"/>
    <s v="technology/web"/>
    <n v="5.6833333333333333E-2"/>
    <n v="37.888888888888886"/>
    <s v="technology"/>
    <s v="web"/>
    <n v="20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n v="1430179997"/>
    <d v="2015-04-27T19:13:17"/>
    <b v="0"/>
    <n v="0"/>
    <b v="0"/>
    <s v="technology/web"/>
    <n v="0"/>
    <e v="#DIV/0!"/>
    <s v="technology"/>
    <s v="web"/>
    <n v="3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n v="1429055041"/>
    <d v="2015-04-14T18:44:01"/>
    <b v="0"/>
    <n v="0"/>
    <b v="0"/>
    <s v="technology/web"/>
    <n v="0"/>
    <e v="#DIV/0!"/>
    <s v="technology"/>
    <s v="web"/>
    <n v="3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n v="1487971777"/>
    <d v="2017-02-24T16:29:37"/>
    <b v="0"/>
    <n v="0"/>
    <b v="0"/>
    <s v="technology/web"/>
    <n v="0"/>
    <e v="#DIV/0!"/>
    <s v="technology"/>
    <s v="web"/>
    <n v="29.95833333333575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n v="1436793939"/>
    <d v="2015-07-13T08:25:39"/>
    <b v="0"/>
    <n v="39"/>
    <b v="0"/>
    <s v="technology/web"/>
    <n v="0.17380000000000001"/>
    <n v="111.41025641025641"/>
    <s v="technology"/>
    <s v="web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n v="1452842511"/>
    <d v="2016-01-15T02:21:51"/>
    <b v="0"/>
    <n v="1"/>
    <b v="0"/>
    <s v="technology/web"/>
    <n v="2.0000000000000001E-4"/>
    <n v="90"/>
    <s v="technology"/>
    <s v="web"/>
    <n v="59.651493055549508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n v="1402677457"/>
    <d v="2014-06-13T11:37:37"/>
    <b v="0"/>
    <n v="0"/>
    <b v="0"/>
    <s v="technology/web"/>
    <n v="0"/>
    <e v="#DIV/0!"/>
    <s v="technology"/>
    <s v="web"/>
    <n v="30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n v="1460647108"/>
    <d v="2016-04-14T10:18:28"/>
    <b v="0"/>
    <n v="3"/>
    <b v="0"/>
    <s v="technology/web"/>
    <n v="1.75E-3"/>
    <n v="116.66666666666667"/>
    <s v="technology"/>
    <s v="web"/>
    <n v="3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n v="1438959121"/>
    <d v="2015-08-07T09:52:01"/>
    <b v="0"/>
    <n v="1"/>
    <b v="0"/>
    <s v="technology/web"/>
    <n v="8.3340278356529708E-4"/>
    <n v="10"/>
    <s v="technology"/>
    <s v="web"/>
    <n v="29.595821759263345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n v="1461954729"/>
    <d v="2016-04-29T13:32:09"/>
    <b v="0"/>
    <n v="9"/>
    <b v="0"/>
    <s v="technology/web"/>
    <n v="1.38E-2"/>
    <n v="76.666666666666671"/>
    <s v="technology"/>
    <s v="web"/>
    <n v="29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n v="1445874565"/>
    <d v="2015-10-26T10:49:25"/>
    <b v="0"/>
    <n v="0"/>
    <b v="0"/>
    <s v="technology/web"/>
    <n v="0"/>
    <e v="#DIV/0!"/>
    <s v="technology"/>
    <s v="web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n v="1463469062"/>
    <d v="2016-05-17T02:11:02"/>
    <b v="0"/>
    <n v="25"/>
    <b v="0"/>
    <s v="technology/web"/>
    <n v="0.1245"/>
    <n v="49.8"/>
    <s v="technology"/>
    <s v="web"/>
    <n v="31.659004629618721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n v="1422397029"/>
    <d v="2015-01-27T17:17:09"/>
    <b v="0"/>
    <n v="1"/>
    <b v="0"/>
    <s v="technology/web"/>
    <n v="2.0000000000000001E-4"/>
    <n v="1"/>
    <s v="technology"/>
    <s v="web"/>
    <n v="3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n v="1426212762"/>
    <d v="2015-03-12T21:12:42"/>
    <b v="0"/>
    <n v="1"/>
    <b v="0"/>
    <s v="technology/web"/>
    <n v="8.0000000000000007E-5"/>
    <n v="2"/>
    <s v="technology"/>
    <s v="web"/>
    <n v="3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n v="1430996150"/>
    <d v="2015-05-07T05:55:50"/>
    <b v="0"/>
    <n v="1"/>
    <b v="0"/>
    <s v="technology/web"/>
    <n v="2E-3"/>
    <n v="4"/>
    <s v="technology"/>
    <s v="web"/>
    <n v="29.993865740732872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n v="1485558318"/>
    <d v="2017-01-27T18:05:18"/>
    <b v="0"/>
    <n v="0"/>
    <b v="0"/>
    <s v="technology/web"/>
    <n v="0"/>
    <e v="#DIV/0!"/>
    <s v="technology"/>
    <s v="web"/>
    <n v="28.999097222229466"/>
    <x v="1"/>
  </r>
  <r>
    <n v="638"/>
    <s v="W (Canceled)"/>
    <s v="O0"/>
    <n v="200000"/>
    <n v="18"/>
    <x v="1"/>
    <s v="DE"/>
    <s v="EUR"/>
    <n v="1490447662"/>
    <d v="2017-03-25T08:14:22"/>
    <n v="1485267262"/>
    <d v="2017-01-24T09:14:22"/>
    <b v="0"/>
    <n v="6"/>
    <b v="0"/>
    <s v="technology/web"/>
    <n v="9.0000000000000006E-5"/>
    <n v="3"/>
    <s v="technology"/>
    <s v="web"/>
    <n v="59.958333333335759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n v="1408024795"/>
    <d v="2014-08-14T08:59:55"/>
    <b v="0"/>
    <n v="1"/>
    <b v="0"/>
    <s v="technology/web"/>
    <n v="9.9999999999999995E-7"/>
    <n v="1"/>
    <s v="technology"/>
    <s v="web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n v="1478685915"/>
    <d v="2016-11-09T05:05:15"/>
    <b v="0"/>
    <n v="2"/>
    <b v="1"/>
    <s v="technology/wearables"/>
    <n v="1.4428571428571428"/>
    <n v="50.5"/>
    <s v="technology"/>
    <s v="wearables"/>
    <n v="15.538020833322662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n v="1436881248"/>
    <d v="2015-07-14T08:40:48"/>
    <b v="0"/>
    <n v="315"/>
    <b v="1"/>
    <s v="technology/wearables"/>
    <n v="1.1916249999999999"/>
    <n v="151.31746031746033"/>
    <s v="technology"/>
    <s v="wearables"/>
    <n v="3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n v="1436888274"/>
    <d v="2015-07-14T10:37:54"/>
    <b v="0"/>
    <n v="2174"/>
    <b v="1"/>
    <s v="technology/wearables"/>
    <n v="14.604850000000001"/>
    <n v="134.3592456301748"/>
    <s v="technology"/>
    <s v="wearables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n v="1428333875"/>
    <d v="2015-04-06T10:24:35"/>
    <b v="0"/>
    <n v="152"/>
    <b v="1"/>
    <s v="technology/wearables"/>
    <n v="1.0580799999999999"/>
    <n v="174.02631578947367"/>
    <s v="technology"/>
    <s v="wearables"/>
    <n v="55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n v="1410883139"/>
    <d v="2014-09-16T10:58:59"/>
    <b v="0"/>
    <n v="1021"/>
    <b v="1"/>
    <s v="technology/wearables"/>
    <n v="3.0011791999999997"/>
    <n v="73.486268364348675"/>
    <s v="technology"/>
    <s v="wearables"/>
    <n v="42.375706018516212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n v="1468370274"/>
    <d v="2016-07-12T19:37:54"/>
    <b v="0"/>
    <n v="237"/>
    <b v="1"/>
    <s v="technology/wearables"/>
    <n v="2.7869999999999999"/>
    <n v="23.518987341772153"/>
    <s v="technology"/>
    <s v="wearables"/>
    <n v="3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n v="1405196867"/>
    <d v="2014-07-12T15:27:47"/>
    <b v="0"/>
    <n v="27"/>
    <b v="1"/>
    <s v="technology/wearables"/>
    <n v="1.3187625000000001"/>
    <n v="39.074444444444445"/>
    <s v="technology"/>
    <s v="wearables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n v="1455647149"/>
    <d v="2016-02-16T13:25:49"/>
    <b v="0"/>
    <n v="17"/>
    <b v="1"/>
    <s v="technology/wearables"/>
    <n v="1.0705"/>
    <n v="125.94117647058823"/>
    <s v="technology"/>
    <s v="wearables"/>
    <n v="29.958333333335759"/>
    <x v="1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n v="1410280708"/>
    <d v="2014-09-09T11:38:28"/>
    <b v="0"/>
    <n v="27"/>
    <b v="1"/>
    <s v="technology/wearables"/>
    <n v="1.2682285714285715"/>
    <n v="1644"/>
    <s v="technology"/>
    <s v="wearables"/>
    <n v="3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n v="1409090013"/>
    <d v="2014-08-26T16:53:33"/>
    <b v="0"/>
    <n v="82"/>
    <b v="1"/>
    <s v="technology/wearables"/>
    <n v="1.3996"/>
    <n v="42.670731707317074"/>
    <s v="technology"/>
    <s v="wearables"/>
    <n v="21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n v="1413766384"/>
    <d v="2014-10-19T19:53:04"/>
    <b v="0"/>
    <n v="48"/>
    <b v="1"/>
    <s v="technology/wearables"/>
    <n v="1.1240000000000001"/>
    <n v="35.125"/>
    <s v="technology"/>
    <s v="wearables"/>
    <n v="60.041666666671517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n v="1415838311"/>
    <d v="2014-11-12T19:25:11"/>
    <b v="0"/>
    <n v="105"/>
    <b v="1"/>
    <s v="technology/wearables"/>
    <n v="1.00528"/>
    <n v="239.35238095238094"/>
    <s v="technology"/>
    <s v="wearables"/>
    <n v="3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n v="1478018050"/>
    <d v="2016-11-01T11:34:10"/>
    <b v="0"/>
    <n v="28"/>
    <b v="1"/>
    <s v="technology/wearables"/>
    <n v="1.0046666666666666"/>
    <n v="107.64285714285714"/>
    <s v="technology"/>
    <s v="wearables"/>
    <n v="30.04166666666424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n v="1436885440"/>
    <d v="2015-07-14T09:50:40"/>
    <b v="0"/>
    <n v="1107"/>
    <b v="1"/>
    <s v="technology/wearables"/>
    <n v="1.4144600000000001"/>
    <n v="95.830623306233065"/>
    <s v="technology"/>
    <s v="wearables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n v="1433804313"/>
    <d v="2015-06-08T17:58:33"/>
    <b v="0"/>
    <n v="1013"/>
    <b v="1"/>
    <s v="technology/wearables"/>
    <n v="2.6729166666666666"/>
    <n v="31.663376110562684"/>
    <s v="technology"/>
    <s v="wearables"/>
    <n v="3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n v="1423609112"/>
    <d v="2015-02-10T17:58:32"/>
    <b v="0"/>
    <n v="274"/>
    <b v="1"/>
    <s v="technology/wearables"/>
    <n v="1.4688749999999999"/>
    <n v="42.886861313868614"/>
    <s v="technology"/>
    <s v="wearables"/>
    <n v="29.95833333332848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n v="1455736719"/>
    <d v="2016-02-17T14:18:39"/>
    <b v="0"/>
    <n v="87"/>
    <b v="1"/>
    <s v="technology/wearables"/>
    <n v="2.1356000000000002"/>
    <n v="122.73563218390805"/>
    <s v="technology"/>
    <s v="wearables"/>
    <n v="59.958333333328483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n v="1448309872"/>
    <d v="2015-11-23T15:17:52"/>
    <b v="0"/>
    <n v="99"/>
    <b v="1"/>
    <s v="technology/wearables"/>
    <n v="1.2569999999999999"/>
    <n v="190.45454545454547"/>
    <s v="technology"/>
    <s v="wearables"/>
    <n v="3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n v="1435117889"/>
    <d v="2015-06-23T22:51:29"/>
    <b v="0"/>
    <n v="276"/>
    <b v="1"/>
    <s v="technology/wearables"/>
    <n v="1.0446206037108834"/>
    <n v="109.33695652173913"/>
    <s v="technology"/>
    <s v="wearables"/>
    <n v="32.589247685187729"/>
    <x v="0"/>
  </r>
  <r>
    <n v="659"/>
    <s v="Lulu Watch Designs - Apple Watch"/>
    <s v="Sync up your lifestyle"/>
    <n v="3000"/>
    <n v="3017"/>
    <x v="0"/>
    <s v="US"/>
    <s v="USD"/>
    <n v="1440339295"/>
    <d v="2015-08-23T09:14:55"/>
    <n v="1437747295"/>
    <d v="2015-07-24T09:14:55"/>
    <b v="0"/>
    <n v="21"/>
    <b v="1"/>
    <s v="technology/wearables"/>
    <n v="1.0056666666666667"/>
    <n v="143.66666666666666"/>
    <s v="technology"/>
    <s v="wearables"/>
    <n v="3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n v="1412963279"/>
    <d v="2014-10-10T12:47:59"/>
    <b v="0"/>
    <n v="18"/>
    <b v="0"/>
    <s v="technology/wearables"/>
    <n v="3.058E-2"/>
    <n v="84.944444444444443"/>
    <s v="technology"/>
    <s v="wearables"/>
    <n v="30.041666666671517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n v="1474644559"/>
    <d v="2016-09-23T10:29:19"/>
    <b v="0"/>
    <n v="9"/>
    <b v="0"/>
    <s v="technology/wearables"/>
    <n v="9.4999999999999998E-3"/>
    <n v="10.555555555555555"/>
    <s v="technology"/>
    <s v="wearables"/>
    <n v="30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n v="1418812247"/>
    <d v="2014-12-17T05:30:47"/>
    <b v="0"/>
    <n v="4"/>
    <b v="0"/>
    <s v="technology/wearables"/>
    <n v="4.0000000000000001E-3"/>
    <n v="39"/>
    <s v="technology"/>
    <s v="wearables"/>
    <n v="30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n v="1434658456"/>
    <d v="2015-06-18T15:14:16"/>
    <b v="0"/>
    <n v="7"/>
    <b v="0"/>
    <s v="technology/wearables"/>
    <n v="3.5000000000000001E-3"/>
    <n v="100"/>
    <s v="technology"/>
    <s v="wearables"/>
    <n v="3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n v="1426348775"/>
    <d v="2015-03-14T10:59:35"/>
    <b v="0"/>
    <n v="29"/>
    <b v="0"/>
    <s v="technology/wearables"/>
    <n v="7.5333333333333335E-2"/>
    <n v="31.172413793103448"/>
    <s v="technology"/>
    <s v="wearables"/>
    <n v="3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n v="1479143061"/>
    <d v="2016-11-14T12:04:21"/>
    <b v="0"/>
    <n v="12"/>
    <b v="0"/>
    <s v="technology/wearables"/>
    <n v="0.18640000000000001"/>
    <n v="155.33333333333334"/>
    <s v="technology"/>
    <s v="wearables"/>
    <n v="60"/>
    <x v="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n v="1405713498"/>
    <d v="2014-07-18T14:58:18"/>
    <b v="0"/>
    <n v="4"/>
    <b v="0"/>
    <s v="technology/wearables"/>
    <n v="4.0000000000000003E-5"/>
    <n v="2"/>
    <s v="technology"/>
    <s v="wearables"/>
    <n v="3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n v="1474275463"/>
    <d v="2016-09-19T03:57:43"/>
    <b v="0"/>
    <n v="28"/>
    <b v="0"/>
    <s v="technology/wearables"/>
    <n v="0.1002"/>
    <n v="178.92857142857142"/>
    <s v="technology"/>
    <s v="wearables"/>
    <n v="4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n v="1427486222"/>
    <d v="2015-03-27T14:57:02"/>
    <b v="0"/>
    <n v="25"/>
    <b v="0"/>
    <s v="technology/wearables"/>
    <n v="4.5600000000000002E-2"/>
    <n v="27.36"/>
    <s v="technology"/>
    <s v="wearables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n v="1465225258"/>
    <d v="2016-06-06T10:00:58"/>
    <b v="0"/>
    <n v="28"/>
    <b v="0"/>
    <s v="technology/wearables"/>
    <n v="0.21507499999999999"/>
    <n v="1536.25"/>
    <s v="technology"/>
    <s v="wearables"/>
    <n v="30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n v="1463418120"/>
    <d v="2016-05-16T12:02:00"/>
    <b v="0"/>
    <n v="310"/>
    <b v="0"/>
    <s v="technology/wearables"/>
    <n v="0.29276666666666668"/>
    <n v="84.99677419354839"/>
    <s v="technology"/>
    <s v="wearables"/>
    <n v="33.630555555559113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n v="1418315852"/>
    <d v="2014-12-11T11:37:32"/>
    <b v="0"/>
    <n v="15"/>
    <b v="0"/>
    <s v="technology/wearables"/>
    <n v="0.39426666666666665"/>
    <n v="788.5333333333333"/>
    <s v="technology"/>
    <s v="wearables"/>
    <n v="33.47393518518947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n v="1417410964"/>
    <d v="2014-12-01T00:16:04"/>
    <b v="0"/>
    <n v="215"/>
    <b v="0"/>
    <s v="technology/wearables"/>
    <n v="0.21628"/>
    <n v="50.29767441860465"/>
    <s v="technology"/>
    <s v="wearables"/>
    <n v="30.988148148149776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n v="1405714217"/>
    <d v="2014-07-18T15:10:17"/>
    <b v="0"/>
    <n v="3"/>
    <b v="0"/>
    <s v="technology/wearables"/>
    <n v="2.0500000000000002E-3"/>
    <n v="68.333333333333329"/>
    <s v="technology"/>
    <s v="wearables"/>
    <n v="4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n v="1402627627"/>
    <d v="2014-06-12T21:47:07"/>
    <b v="0"/>
    <n v="2"/>
    <b v="0"/>
    <s v="technology/wearables"/>
    <n v="2.9999999999999997E-4"/>
    <n v="7.5"/>
    <s v="technology"/>
    <s v="wearables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n v="1417558804"/>
    <d v="2014-12-02T17:20:04"/>
    <b v="0"/>
    <n v="26"/>
    <b v="0"/>
    <s v="technology/wearables"/>
    <n v="0.14849999999999999"/>
    <n v="34.269230769230766"/>
    <s v="technology"/>
    <s v="wearables"/>
    <n v="29.360370370370219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n v="1420741581"/>
    <d v="2015-01-08T13:26:21"/>
    <b v="0"/>
    <n v="24"/>
    <b v="0"/>
    <s v="technology/wearables"/>
    <n v="1.4710000000000001E-2"/>
    <n v="61.291666666666664"/>
    <s v="technology"/>
    <s v="wearables"/>
    <n v="3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n v="1463218895"/>
    <d v="2016-05-14T04:41:35"/>
    <b v="0"/>
    <n v="96"/>
    <b v="0"/>
    <s v="technology/wearables"/>
    <n v="0.25584000000000001"/>
    <n v="133.25"/>
    <s v="technology"/>
    <s v="wearables"/>
    <n v="4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n v="1461229338"/>
    <d v="2016-04-21T04:02:18"/>
    <b v="0"/>
    <n v="17"/>
    <b v="0"/>
    <s v="technology/wearables"/>
    <n v="3.8206896551724136E-2"/>
    <n v="65.17647058823529"/>
    <s v="technology"/>
    <s v="wearables"/>
    <n v="3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n v="1467736909"/>
    <d v="2016-07-05T11:41:49"/>
    <b v="0"/>
    <n v="94"/>
    <b v="0"/>
    <s v="technology/wearables"/>
    <n v="0.15485964912280703"/>
    <n v="93.90425531914893"/>
    <s v="technology"/>
    <s v="wearables"/>
    <n v="6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n v="1407931331"/>
    <d v="2014-08-13T07:02:11"/>
    <b v="0"/>
    <n v="129"/>
    <b v="0"/>
    <s v="technology/wearables"/>
    <n v="0.25912000000000002"/>
    <n v="150.65116279069767"/>
    <s v="technology"/>
    <s v="wearables"/>
    <n v="3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n v="1474917604"/>
    <d v="2016-09-26T14:20:04"/>
    <b v="0"/>
    <n v="1"/>
    <b v="0"/>
    <s v="technology/wearables"/>
    <n v="4.0000000000000002E-4"/>
    <n v="1"/>
    <s v="technology"/>
    <s v="wearables"/>
    <n v="30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n v="1486923722"/>
    <d v="2017-02-12T13:22:02"/>
    <b v="0"/>
    <n v="4"/>
    <b v="0"/>
    <s v="technology/wearables"/>
    <n v="1.06E-3"/>
    <n v="13.25"/>
    <s v="technology"/>
    <s v="wearables"/>
    <n v="29.95833333334303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n v="1474493764"/>
    <d v="2016-09-21T16:36:04"/>
    <b v="0"/>
    <n v="3"/>
    <b v="0"/>
    <s v="technology/wearables"/>
    <n v="8.5142857142857138E-3"/>
    <n v="99.333333333333329"/>
    <s v="technology"/>
    <s v="wearables"/>
    <n v="40"/>
    <x v="0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n v="1403176891"/>
    <d v="2014-06-19T06:21:31"/>
    <b v="0"/>
    <n v="135"/>
    <b v="0"/>
    <s v="technology/wearables"/>
    <n v="7.4837500000000001E-2"/>
    <n v="177.39259259259259"/>
    <s v="technology"/>
    <s v="wearables"/>
    <n v="35.65172453703417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n v="1417207672"/>
    <d v="2014-11-28T15:47:52"/>
    <b v="0"/>
    <n v="10"/>
    <b v="0"/>
    <s v="technology/wearables"/>
    <n v="0.27650000000000002"/>
    <n v="55.3"/>
    <s v="technology"/>
    <s v="wearables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n v="1436026170"/>
    <d v="2015-07-04T11:09:30"/>
    <b v="0"/>
    <n v="0"/>
    <b v="0"/>
    <s v="technology/wearables"/>
    <n v="0"/>
    <e v="#DIV/0!"/>
    <s v="technology"/>
    <s v="wearables"/>
    <n v="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n v="1481133653"/>
    <d v="2016-12-07T13:00:53"/>
    <b v="0"/>
    <n v="6"/>
    <b v="0"/>
    <s v="technology/wearables"/>
    <n v="3.5499999999999997E-2"/>
    <n v="591.66666666666663"/>
    <s v="technology"/>
    <s v="wearables"/>
    <n v="6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n v="1442284253"/>
    <d v="2015-09-14T21:30:53"/>
    <b v="0"/>
    <n v="36"/>
    <b v="0"/>
    <s v="technology/wearables"/>
    <n v="0.72989999999999999"/>
    <n v="405.5"/>
    <s v="technology"/>
    <s v="wearables"/>
    <n v="3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n v="1478016097"/>
    <d v="2016-11-01T11:01:37"/>
    <b v="0"/>
    <n v="336"/>
    <b v="0"/>
    <s v="technology/wearables"/>
    <n v="0.57648750000000004"/>
    <n v="343.14732142857144"/>
    <s v="technology"/>
    <s v="wearables"/>
    <n v="36.53984953703911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n v="1469718841"/>
    <d v="2016-07-28T10:14:01"/>
    <b v="0"/>
    <n v="34"/>
    <b v="0"/>
    <s v="technology/wearables"/>
    <n v="0.1234"/>
    <n v="72.588235294117652"/>
    <s v="technology"/>
    <s v="wearables"/>
    <n v="42.61526620370568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n v="1433292046"/>
    <d v="2015-06-02T19:40:46"/>
    <b v="0"/>
    <n v="10"/>
    <b v="0"/>
    <s v="technology/wearables"/>
    <n v="5.1999999999999998E-3"/>
    <n v="26"/>
    <s v="technology"/>
    <s v="wearables"/>
    <n v="28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n v="1479805263"/>
    <d v="2016-11-22T04:01:03"/>
    <b v="0"/>
    <n v="201"/>
    <b v="0"/>
    <s v="technology/wearables"/>
    <n v="6.5299999999999997E-2"/>
    <n v="6.4975124378109452"/>
    <s v="technology"/>
    <s v="wearables"/>
    <n v="30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n v="1427829827"/>
    <d v="2015-03-31T14:23:47"/>
    <b v="0"/>
    <n v="296"/>
    <b v="0"/>
    <s v="technology/wearables"/>
    <n v="0.35338000000000003"/>
    <n v="119.38513513513513"/>
    <s v="technology"/>
    <s v="wearables"/>
    <n v="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n v="1483372559"/>
    <d v="2017-01-02T10:55:59"/>
    <b v="0"/>
    <n v="7"/>
    <b v="0"/>
    <s v="technology/wearables"/>
    <n v="3.933333333333333E-3"/>
    <n v="84.285714285714292"/>
    <s v="technology"/>
    <s v="wearables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n v="1412166620"/>
    <d v="2014-10-01T07:30:20"/>
    <b v="0"/>
    <n v="7"/>
    <b v="0"/>
    <s v="technology/wearables"/>
    <n v="1.06E-2"/>
    <n v="90.857142857142861"/>
    <s v="technology"/>
    <s v="wearables"/>
    <n v="30"/>
    <x v="1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n v="1403734502"/>
    <d v="2014-06-25T17:15:02"/>
    <b v="0"/>
    <n v="1"/>
    <b v="0"/>
    <s v="technology/wearables"/>
    <n v="5.7142857142857145E-6"/>
    <n v="1"/>
    <s v="technology"/>
    <s v="wearables"/>
    <n v="3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n v="1453206789"/>
    <d v="2016-01-19T07:33:09"/>
    <b v="0"/>
    <n v="114"/>
    <b v="0"/>
    <s v="technology/wearables"/>
    <n v="0.46379999999999999"/>
    <n v="20.342105263157894"/>
    <s v="technology"/>
    <s v="wearables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n v="1408141245"/>
    <d v="2014-08-15T17:20:45"/>
    <b v="0"/>
    <n v="29"/>
    <b v="0"/>
    <s v="technology/wearables"/>
    <n v="0.15390000000000001"/>
    <n v="530.68965517241384"/>
    <s v="technology"/>
    <s v="wearables"/>
    <n v="33.15225694444961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n v="1381923548"/>
    <d v="2013-10-16T06:39:08"/>
    <b v="0"/>
    <n v="890"/>
    <b v="0"/>
    <s v="technology/wearables"/>
    <n v="0.824221076923077"/>
    <n v="120.39184269662923"/>
    <s v="technology"/>
    <s v="wearables"/>
    <n v="37.18115740740177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n v="1481473881"/>
    <d v="2016-12-11T11:31:21"/>
    <b v="0"/>
    <n v="31"/>
    <b v="0"/>
    <s v="technology/wearables"/>
    <n v="2.6866666666666667E-2"/>
    <n v="13"/>
    <s v="technology"/>
    <s v="wearables"/>
    <n v="3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n v="1403538880"/>
    <d v="2014-06-23T10:54:40"/>
    <b v="0"/>
    <n v="21"/>
    <b v="0"/>
    <s v="technology/wearables"/>
    <n v="0.26600000000000001"/>
    <n v="291.33333333333331"/>
    <s v="technology"/>
    <s v="wearables"/>
    <n v="3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n v="1477416387"/>
    <d v="2016-10-25T12:26:27"/>
    <b v="0"/>
    <n v="37"/>
    <b v="0"/>
    <s v="technology/wearables"/>
    <n v="0.30813400000000002"/>
    <n v="124.9191891891892"/>
    <s v="technology"/>
    <s v="wearables"/>
    <n v="30.041666666656965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n v="1481150949"/>
    <d v="2016-12-07T17:49:09"/>
    <b v="0"/>
    <n v="7"/>
    <b v="0"/>
    <s v="technology/wearables"/>
    <n v="5.5800000000000002E-2"/>
    <n v="119.57142857142857"/>
    <s v="technology"/>
    <s v="wearables"/>
    <n v="55.029756944437395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n v="1482381468"/>
    <d v="2016-12-21T23:37:48"/>
    <b v="0"/>
    <n v="4"/>
    <b v="0"/>
    <s v="technology/wearables"/>
    <n v="8.7454545454545458E-3"/>
    <n v="120.25"/>
    <s v="technology"/>
    <s v="wearables"/>
    <n v="60"/>
    <x v="3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n v="1482407278"/>
    <d v="2016-12-22T06:47:58"/>
    <b v="0"/>
    <n v="5"/>
    <b v="0"/>
    <s v="technology/wearables"/>
    <n v="9.7699999999999992E-3"/>
    <n v="195.4"/>
    <s v="technology"/>
    <s v="wearables"/>
    <n v="3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n v="1478130783"/>
    <d v="2016-11-02T18:53:03"/>
    <b v="0"/>
    <n v="0"/>
    <b v="0"/>
    <s v="technology/wearables"/>
    <n v="0"/>
    <e v="#DIV/0!"/>
    <s v="technology"/>
    <s v="wearables"/>
    <n v="41.78190972222364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n v="1479830127"/>
    <d v="2016-11-22T10:55:27"/>
    <b v="0"/>
    <n v="456"/>
    <b v="0"/>
    <s v="technology/wearables"/>
    <n v="0.78927352941176465"/>
    <n v="117.69868421052631"/>
    <s v="technology"/>
    <s v="wearables"/>
    <n v="4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n v="1405432600"/>
    <d v="2014-07-15T08:56:40"/>
    <b v="0"/>
    <n v="369"/>
    <b v="0"/>
    <s v="technology/wearables"/>
    <n v="0.22092500000000001"/>
    <n v="23.948509485094849"/>
    <s v="technology"/>
    <s v="wearables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n v="1415149159"/>
    <d v="2014-11-04T19:59:19"/>
    <b v="0"/>
    <n v="2"/>
    <b v="0"/>
    <s v="technology/wearables"/>
    <n v="4.0666666666666663E-3"/>
    <n v="30.5"/>
    <s v="technology"/>
    <s v="wearables"/>
    <n v="3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n v="1405640302"/>
    <d v="2014-07-17T18:38:22"/>
    <b v="0"/>
    <n v="0"/>
    <b v="0"/>
    <s v="technology/wearables"/>
    <n v="0"/>
    <e v="#DIV/0!"/>
    <s v="technology"/>
    <s v="wearables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n v="1478257268"/>
    <d v="2016-11-04T06:01:08"/>
    <b v="0"/>
    <n v="338"/>
    <b v="0"/>
    <s v="technology/wearables"/>
    <n v="0.33790999999999999"/>
    <n v="99.973372781065095"/>
    <s v="technology"/>
    <s v="wearables"/>
    <n v="40.041666666656965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n v="1452874832"/>
    <d v="2016-01-15T11:20:32"/>
    <b v="0"/>
    <n v="4"/>
    <b v="0"/>
    <s v="technology/wearables"/>
    <n v="2.1649484536082476E-3"/>
    <n v="26.25"/>
    <s v="technology"/>
    <s v="wearables"/>
    <n v="3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n v="1462538532"/>
    <d v="2016-05-06T07:42:12"/>
    <b v="0"/>
    <n v="1"/>
    <b v="0"/>
    <s v="technology/wearables"/>
    <n v="7.9600000000000001E-3"/>
    <n v="199"/>
    <s v="technology"/>
    <s v="wearables"/>
    <n v="3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n v="1483124082"/>
    <d v="2016-12-30T13:54:42"/>
    <b v="0"/>
    <n v="28"/>
    <b v="0"/>
    <s v="technology/wearables"/>
    <n v="0.14993333333333334"/>
    <n v="80.321428571428569"/>
    <s v="technology"/>
    <s v="wearables"/>
    <n v="60"/>
    <x v="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n v="1443233440"/>
    <d v="2015-09-25T21:10:40"/>
    <b v="0"/>
    <n v="12"/>
    <b v="0"/>
    <s v="technology/wearables"/>
    <n v="5.0509090909090906E-2"/>
    <n v="115.75"/>
    <s v="technology"/>
    <s v="wearables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n v="1414511307"/>
    <d v="2014-10-28T10:48:27"/>
    <b v="0"/>
    <n v="16"/>
    <b v="0"/>
    <s v="technology/wearables"/>
    <n v="0.10214285714285715"/>
    <n v="44.6875"/>
    <s v="technology"/>
    <s v="wearables"/>
    <n v="33.341354166666861"/>
    <x v="0"/>
  </r>
  <r>
    <n v="717"/>
    <s v="cool air belt"/>
    <s v="Cool air flowing under clothing keeps you cool."/>
    <n v="100000"/>
    <n v="305"/>
    <x v="2"/>
    <s v="US"/>
    <s v="USD"/>
    <n v="1409949002"/>
    <d v="2014-09-05T15:30:02"/>
    <n v="1407357002"/>
    <d v="2014-08-06T15:30:02"/>
    <b v="0"/>
    <n v="4"/>
    <b v="0"/>
    <s v="technology/wearables"/>
    <n v="3.0500000000000002E-3"/>
    <n v="76.25"/>
    <s v="technology"/>
    <s v="wearables"/>
    <n v="3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n v="1484684247"/>
    <d v="2017-01-17T15:17:27"/>
    <b v="0"/>
    <n v="4"/>
    <b v="0"/>
    <s v="technology/wearables"/>
    <n v="7.4999999999999997E-3"/>
    <n v="22.5"/>
    <s v="technology"/>
    <s v="wearables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n v="1454979476"/>
    <d v="2016-02-08T19:57:56"/>
    <b v="0"/>
    <n v="10"/>
    <b v="0"/>
    <s v="technology/wearables"/>
    <n v="1.2933333333333333E-2"/>
    <n v="19.399999999999999"/>
    <s v="technology"/>
    <s v="wearables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n v="1325432091"/>
    <d v="2012-01-01T10:34:51"/>
    <b v="0"/>
    <n v="41"/>
    <b v="1"/>
    <s v="publishing/nonfiction"/>
    <n v="1.4394736842105262"/>
    <n v="66.707317073170728"/>
    <s v="publishing"/>
    <s v="nonfiction"/>
    <n v="28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n v="1403012607"/>
    <d v="2014-06-17T08:43:27"/>
    <b v="0"/>
    <n v="119"/>
    <b v="1"/>
    <s v="publishing/nonfiction"/>
    <n v="1.2210975609756098"/>
    <n v="84.142857142857139"/>
    <s v="publishing"/>
    <s v="nonfiction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n v="1331320778"/>
    <d v="2012-03-09T14:19:38"/>
    <b v="0"/>
    <n v="153"/>
    <b v="1"/>
    <s v="publishing/nonfiction"/>
    <n v="1.3202400000000001"/>
    <n v="215.72549019607843"/>
    <s v="publishing"/>
    <s v="nonfiction"/>
    <n v="29.958333333335759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n v="1435606549"/>
    <d v="2015-06-29T14:35:49"/>
    <b v="0"/>
    <n v="100"/>
    <b v="1"/>
    <s v="publishing/nonfiction"/>
    <n v="1.0938000000000001"/>
    <n v="54.69"/>
    <s v="publishing"/>
    <s v="nonfiction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n v="1306855163"/>
    <d v="2011-05-31T10:19:23"/>
    <b v="0"/>
    <n v="143"/>
    <b v="1"/>
    <s v="publishing/nonfiction"/>
    <n v="1.0547157142857144"/>
    <n v="51.62944055944056"/>
    <s v="publishing"/>
    <s v="nonfiction"/>
    <n v="30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n v="1447426912"/>
    <d v="2015-11-13T10:01:52"/>
    <b v="0"/>
    <n v="140"/>
    <b v="1"/>
    <s v="publishing/nonfiction"/>
    <n v="1.0035000000000001"/>
    <n v="143.35714285714286"/>
    <s v="publishing"/>
    <s v="nonfiction"/>
    <n v="3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n v="1363136487"/>
    <d v="2013-03-12T20:01:27"/>
    <b v="0"/>
    <n v="35"/>
    <b v="1"/>
    <s v="publishing/nonfiction"/>
    <n v="1.014"/>
    <n v="72.428571428571431"/>
    <s v="publishing"/>
    <s v="nonfiction"/>
    <n v="30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n v="1354580949"/>
    <d v="2012-12-03T19:29:09"/>
    <b v="0"/>
    <n v="149"/>
    <b v="1"/>
    <s v="publishing/nonfiction"/>
    <n v="1.5551428571428572"/>
    <n v="36.530201342281877"/>
    <s v="publishing"/>
    <s v="nonfiction"/>
    <n v="41.868645833339542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n v="1310069157"/>
    <d v="2011-07-07T15:05:57"/>
    <b v="0"/>
    <n v="130"/>
    <b v="1"/>
    <s v="publishing/nonfiction"/>
    <n v="1.05566"/>
    <n v="60.903461538461535"/>
    <s v="publishing"/>
    <s v="nonfiction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n v="1342844861"/>
    <d v="2012-07-20T23:27:41"/>
    <b v="0"/>
    <n v="120"/>
    <b v="1"/>
    <s v="publishing/nonfiction"/>
    <n v="1.3065"/>
    <n v="43.55"/>
    <s v="publishing"/>
    <s v="nonfiction"/>
    <n v="60"/>
    <x v="3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n v="1320688391"/>
    <d v="2011-11-07T12:53:11"/>
    <b v="0"/>
    <n v="265"/>
    <b v="1"/>
    <s v="publishing/nonfiction"/>
    <n v="1.3219000000000001"/>
    <n v="99.766037735849054"/>
    <s v="publishing"/>
    <s v="nonfiction"/>
    <n v="3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n v="1322852747"/>
    <d v="2011-12-02T14:05:47"/>
    <b v="0"/>
    <n v="71"/>
    <b v="1"/>
    <s v="publishing/nonfiction"/>
    <n v="1.26"/>
    <n v="88.732394366197184"/>
    <s v="publishing"/>
    <s v="nonfiction"/>
    <n v="50.454317129631818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n v="1375265461"/>
    <d v="2013-07-31T05:11:01"/>
    <b v="0"/>
    <n v="13"/>
    <b v="1"/>
    <s v="publishing/nonfiction"/>
    <n v="1.6"/>
    <n v="4.9230769230769234"/>
    <s v="publishing"/>
    <s v="nonfiction"/>
    <n v="6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n v="1384941892"/>
    <d v="2013-11-20T05:04:52"/>
    <b v="0"/>
    <n v="169"/>
    <b v="1"/>
    <s v="publishing/nonfiction"/>
    <n v="1.2048000000000001"/>
    <n v="17.822485207100591"/>
    <s v="publishing"/>
    <s v="nonfiction"/>
    <n v="3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n v="1428465420"/>
    <d v="2015-04-07T22:57:00"/>
    <b v="0"/>
    <n v="57"/>
    <b v="1"/>
    <s v="publishing/nonfiction"/>
    <n v="1.2552941176470589"/>
    <n v="187.19298245614036"/>
    <s v="publishing"/>
    <s v="nonfiction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n v="1414975346"/>
    <d v="2014-11-02T19:42:26"/>
    <b v="0"/>
    <n v="229"/>
    <b v="1"/>
    <s v="publishing/nonfiction"/>
    <n v="1.1440638297872341"/>
    <n v="234.80786026200875"/>
    <s v="publishing"/>
    <s v="nonfiction"/>
    <n v="30.99761574074364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n v="1383327440"/>
    <d v="2013-11-01T12:37:20"/>
    <b v="0"/>
    <n v="108"/>
    <b v="1"/>
    <s v="publishing/nonfiction"/>
    <n v="3.151388888888889"/>
    <n v="105.04629629629629"/>
    <s v="publishing"/>
    <s v="nonfiction"/>
    <n v="19.473379629627743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n v="1390890987"/>
    <d v="2014-01-28T01:36:27"/>
    <b v="0"/>
    <n v="108"/>
    <b v="1"/>
    <s v="publishing/nonfiction"/>
    <n v="1.224"/>
    <n v="56.666666666666664"/>
    <s v="publishing"/>
    <s v="nonfiction"/>
    <n v="17.558020833334012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n v="1414765794"/>
    <d v="2014-10-31T09:29:54"/>
    <b v="0"/>
    <n v="41"/>
    <b v="1"/>
    <s v="publishing/nonfiction"/>
    <n v="1.0673333333333332"/>
    <n v="39.048780487804876"/>
    <s v="publishing"/>
    <s v="nonfiction"/>
    <n v="30.6035416666709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n v="1404907429"/>
    <d v="2014-07-09T07:03:49"/>
    <b v="0"/>
    <n v="139"/>
    <b v="1"/>
    <s v="publishing/nonfiction"/>
    <n v="1.5833333333333333"/>
    <n v="68.345323741007192"/>
    <s v="publishing"/>
    <s v="nonfiction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n v="1433647882"/>
    <d v="2015-06-06T22:31:22"/>
    <b v="0"/>
    <n v="19"/>
    <b v="1"/>
    <s v="publishing/nonfiction"/>
    <n v="1.0740000000000001"/>
    <n v="169.57894736842104"/>
    <s v="publishing"/>
    <s v="nonfiction"/>
    <n v="14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n v="1367940806"/>
    <d v="2013-05-07T10:33:26"/>
    <b v="0"/>
    <n v="94"/>
    <b v="1"/>
    <s v="publishing/nonfiction"/>
    <n v="1.0226"/>
    <n v="141.42340425531913"/>
    <s v="publishing"/>
    <s v="nonfiction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n v="1392847312"/>
    <d v="2014-02-19T17:01:52"/>
    <b v="0"/>
    <n v="23"/>
    <b v="1"/>
    <s v="publishing/nonfiction"/>
    <n v="1.1071428571428572"/>
    <n v="67.391304347826093"/>
    <s v="publishing"/>
    <s v="nonfiction"/>
    <n v="29.95833333332848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n v="1332435685"/>
    <d v="2012-03-22T12:01:25"/>
    <b v="0"/>
    <n v="15"/>
    <b v="1"/>
    <s v="publishing/nonfiction"/>
    <n v="1.48"/>
    <n v="54.266666666666666"/>
    <s v="publishing"/>
    <s v="nonfiction"/>
    <n v="25.165682870370802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n v="1352847503"/>
    <d v="2012-11-13T17:58:23"/>
    <b v="0"/>
    <n v="62"/>
    <b v="1"/>
    <s v="publishing/nonfiction"/>
    <n v="1.0232000000000001"/>
    <n v="82.516129032258064"/>
    <s v="publishing"/>
    <s v="nonfiction"/>
    <n v="30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n v="1364996645"/>
    <d v="2013-04-03T08:44:05"/>
    <b v="0"/>
    <n v="74"/>
    <b v="1"/>
    <s v="publishing/nonfiction"/>
    <n v="1.7909909909909909"/>
    <n v="53.729729729729726"/>
    <s v="publishing"/>
    <s v="nonfiction"/>
    <n v="30"/>
    <x v="1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n v="1346806909"/>
    <d v="2012-09-04T20:01:49"/>
    <b v="0"/>
    <n v="97"/>
    <b v="1"/>
    <s v="publishing/nonfiction"/>
    <n v="1.1108135252761968"/>
    <n v="34.206185567010309"/>
    <s v="publishing"/>
    <s v="nonfiction"/>
    <n v="18.123043981482624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n v="1418649019"/>
    <d v="2014-12-15T08:10:19"/>
    <b v="0"/>
    <n v="55"/>
    <b v="1"/>
    <s v="publishing/nonfiction"/>
    <n v="1.0004285714285714"/>
    <n v="127.32727272727273"/>
    <s v="publishing"/>
    <s v="nonfiction"/>
    <n v="30.9053356481454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n v="1405109966"/>
    <d v="2014-07-11T15:19:26"/>
    <b v="0"/>
    <n v="44"/>
    <b v="1"/>
    <s v="publishing/nonfiction"/>
    <n v="1.0024999999999999"/>
    <n v="45.56818181818182"/>
    <s v="publishing"/>
    <s v="nonfiction"/>
    <n v="30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n v="1483050930"/>
    <d v="2016-12-29T17:35:30"/>
    <b v="0"/>
    <n v="110"/>
    <b v="1"/>
    <s v="publishing/nonfiction"/>
    <n v="1.0556000000000001"/>
    <n v="95.963636363636368"/>
    <s v="publishing"/>
    <s v="nonfiction"/>
    <n v="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n v="1359147872"/>
    <d v="2013-01-25T16:04:32"/>
    <b v="0"/>
    <n v="59"/>
    <b v="1"/>
    <s v="publishing/nonfiction"/>
    <n v="1.0258775877587758"/>
    <n v="77.271186440677965"/>
    <s v="publishing"/>
    <s v="nonfiction"/>
    <n v="3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n v="1308496075"/>
    <d v="2011-06-19T10:07:55"/>
    <b v="0"/>
    <n v="62"/>
    <b v="1"/>
    <s v="publishing/nonfiction"/>
    <n v="1.1850000000000001"/>
    <n v="57.338709677419352"/>
    <s v="publishing"/>
    <s v="nonfiction"/>
    <n v="46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n v="1474884417"/>
    <d v="2016-09-26T05:06:57"/>
    <b v="0"/>
    <n v="105"/>
    <b v="1"/>
    <s v="publishing/nonfiction"/>
    <n v="1.117"/>
    <n v="53.19047619047619"/>
    <s v="publishing"/>
    <s v="nonfiction"/>
    <n v="20.03684027776762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n v="1421330991"/>
    <d v="2015-01-15T09:09:51"/>
    <b v="0"/>
    <n v="26"/>
    <b v="1"/>
    <s v="publishing/nonfiction"/>
    <n v="1.28"/>
    <n v="492.30769230769232"/>
    <s v="publishing"/>
    <s v="nonfiction"/>
    <n v="3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n v="1354816721"/>
    <d v="2012-12-06T12:58:41"/>
    <b v="0"/>
    <n v="49"/>
    <b v="1"/>
    <s v="publishing/nonfiction"/>
    <n v="1.0375000000000001"/>
    <n v="42.346938775510203"/>
    <s v="publishing"/>
    <s v="nonfiction"/>
    <n v="3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n v="1366381877"/>
    <d v="2013-04-19T09:31:17"/>
    <b v="0"/>
    <n v="68"/>
    <b v="1"/>
    <s v="publishing/nonfiction"/>
    <n v="1.0190760000000001"/>
    <n v="37.466029411764708"/>
    <s v="publishing"/>
    <s v="nonfiction"/>
    <n v="30.42341435184789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n v="1297880659"/>
    <d v="2011-02-16T13:24:19"/>
    <b v="0"/>
    <n v="22"/>
    <b v="1"/>
    <s v="publishing/nonfiction"/>
    <n v="1.177142857142857"/>
    <n v="37.454545454545453"/>
    <s v="publishing"/>
    <s v="nonfiction"/>
    <n v="60.958333333335759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n v="1353547114"/>
    <d v="2012-11-21T20:18:34"/>
    <b v="0"/>
    <n v="18"/>
    <b v="1"/>
    <s v="publishing/nonfiction"/>
    <n v="2.38"/>
    <n v="33.055555555555557"/>
    <s v="publishing"/>
    <s v="nonfiction"/>
    <n v="14"/>
    <x v="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n v="1283976268"/>
    <d v="2010-09-08T15:04:28"/>
    <b v="0"/>
    <n v="19"/>
    <b v="1"/>
    <s v="publishing/nonfiction"/>
    <n v="1.02"/>
    <n v="134.21052631578948"/>
    <s v="publishing"/>
    <s v="nonfiction"/>
    <n v="30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n v="1401436539"/>
    <d v="2014-05-30T02:55:39"/>
    <b v="0"/>
    <n v="99"/>
    <b v="1"/>
    <s v="publishing/nonfiction"/>
    <n v="1.0192000000000001"/>
    <n v="51.474747474747474"/>
    <s v="publishing"/>
    <s v="nonfiction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n v="1477592413"/>
    <d v="2016-10-27T13:20:13"/>
    <b v="0"/>
    <n v="0"/>
    <b v="0"/>
    <s v="publishing/fiction"/>
    <n v="0"/>
    <e v="#DIV/0!"/>
    <s v="publishing"/>
    <s v="fiction"/>
    <n v="30.04166666666424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n v="1388772126"/>
    <d v="2014-01-03T13:02:06"/>
    <b v="0"/>
    <n v="6"/>
    <b v="0"/>
    <s v="publishing/fiction"/>
    <n v="4.7E-2"/>
    <n v="39.166666666666664"/>
    <s v="publishing"/>
    <s v="fiction"/>
    <n v="3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n v="1479328570"/>
    <d v="2016-11-16T15:36:10"/>
    <b v="0"/>
    <n v="0"/>
    <b v="0"/>
    <s v="publishing/fiction"/>
    <n v="0"/>
    <e v="#DIV/0!"/>
    <s v="publishing"/>
    <s v="fiction"/>
    <n v="17.391550925924093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n v="1373971408"/>
    <d v="2013-07-16T05:43:28"/>
    <b v="0"/>
    <n v="1"/>
    <b v="0"/>
    <s v="publishing/fiction"/>
    <n v="1.1655011655011655E-3"/>
    <n v="5"/>
    <s v="publishing"/>
    <s v="fiction"/>
    <n v="3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n v="1439266161"/>
    <d v="2015-08-10T23:09:21"/>
    <b v="0"/>
    <n v="0"/>
    <b v="0"/>
    <s v="publishing/fiction"/>
    <n v="0"/>
    <e v="#DIV/0!"/>
    <s v="publishing"/>
    <s v="fiction"/>
    <n v="3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n v="1411131684"/>
    <d v="2014-09-19T08:01:24"/>
    <b v="0"/>
    <n v="44"/>
    <b v="0"/>
    <s v="publishing/fiction"/>
    <n v="0.36014285714285715"/>
    <n v="57.295454545454547"/>
    <s v="publishing"/>
    <s v="fiction"/>
    <n v="3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n v="1421520483"/>
    <d v="2015-01-17T13:48:03"/>
    <b v="0"/>
    <n v="0"/>
    <b v="0"/>
    <s v="publishing/fiction"/>
    <n v="0"/>
    <e v="#DIV/0!"/>
    <s v="publishing"/>
    <s v="fiction"/>
    <n v="3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n v="1429586810"/>
    <d v="2015-04-20T22:26:50"/>
    <b v="0"/>
    <n v="3"/>
    <b v="0"/>
    <s v="publishing/fiction"/>
    <n v="3.5400000000000001E-2"/>
    <n v="59"/>
    <s v="publishing"/>
    <s v="fiction"/>
    <n v="3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n v="1384577890"/>
    <d v="2013-11-15T23:58:10"/>
    <b v="0"/>
    <n v="0"/>
    <b v="0"/>
    <s v="publishing/fiction"/>
    <n v="0"/>
    <e v="#DIV/0!"/>
    <s v="publishing"/>
    <s v="fiction"/>
    <n v="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n v="1385510094"/>
    <d v="2013-11-26T18:54:54"/>
    <b v="0"/>
    <n v="52"/>
    <b v="0"/>
    <s v="publishing/fiction"/>
    <n v="0.41399999999999998"/>
    <n v="31.846153846153847"/>
    <s v="publishing"/>
    <s v="fiction"/>
    <n v="3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n v="1358294369"/>
    <d v="2013-01-15T18:59:29"/>
    <b v="0"/>
    <n v="0"/>
    <b v="0"/>
    <s v="publishing/fiction"/>
    <n v="0"/>
    <e v="#DIV/0!"/>
    <s v="publishing"/>
    <s v="fiction"/>
    <n v="4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n v="1449863202"/>
    <d v="2015-12-11T14:46:42"/>
    <b v="0"/>
    <n v="1"/>
    <b v="0"/>
    <s v="publishing/fiction"/>
    <n v="2.631578947368421E-4"/>
    <n v="10"/>
    <s v="publishing"/>
    <s v="fiction"/>
    <n v="5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n v="1252718519"/>
    <d v="2009-09-11T20:21:59"/>
    <b v="0"/>
    <n v="1"/>
    <b v="0"/>
    <s v="publishing/fiction"/>
    <n v="3.3333333333333333E-2"/>
    <n v="50"/>
    <s v="publishing"/>
    <s v="fiction"/>
    <n v="50.109039351853426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n v="1428341985"/>
    <d v="2015-04-06T12:39:45"/>
    <b v="0"/>
    <n v="2"/>
    <b v="0"/>
    <s v="publishing/fiction"/>
    <n v="8.5129023676509714E-3"/>
    <n v="16"/>
    <s v="publishing"/>
    <s v="fiction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n v="1390589018"/>
    <d v="2014-01-24T13:43:38"/>
    <b v="0"/>
    <n v="9"/>
    <b v="0"/>
    <s v="publishing/fiction"/>
    <n v="0.70199999999999996"/>
    <n v="39"/>
    <s v="publishing"/>
    <s v="fiction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n v="1321406795"/>
    <d v="2011-11-15T20:26:35"/>
    <b v="0"/>
    <n v="5"/>
    <b v="0"/>
    <s v="publishing/fiction"/>
    <n v="1.7000000000000001E-2"/>
    <n v="34"/>
    <s v="publishing"/>
    <s v="fiction"/>
    <n v="30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n v="1441297645"/>
    <d v="2015-09-03T11:27:25"/>
    <b v="0"/>
    <n v="57"/>
    <b v="0"/>
    <s v="publishing/fiction"/>
    <n v="0.51400000000000001"/>
    <n v="63.122807017543863"/>
    <s v="publishing"/>
    <s v="fiction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n v="1372721577"/>
    <d v="2013-07-01T18:32:57"/>
    <b v="0"/>
    <n v="3"/>
    <b v="0"/>
    <s v="publishing/fiction"/>
    <n v="7.0000000000000001E-3"/>
    <n v="7"/>
    <s v="publishing"/>
    <s v="fiction"/>
    <n v="30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n v="1396284680"/>
    <d v="2014-03-31T11:51:20"/>
    <b v="0"/>
    <n v="1"/>
    <b v="0"/>
    <s v="publishing/fiction"/>
    <n v="4.0000000000000001E-3"/>
    <n v="2"/>
    <s v="publishing"/>
    <s v="fiction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n v="1284567905"/>
    <d v="2010-09-15T11:25:05"/>
    <b v="0"/>
    <n v="6"/>
    <b v="0"/>
    <s v="publishing/fiction"/>
    <n v="2.6666666666666668E-2"/>
    <n v="66.666666666666671"/>
    <s v="publishing"/>
    <s v="fiction"/>
    <n v="29.482581018513883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n v="1301847025"/>
    <d v="2011-04-03T11:10:25"/>
    <b v="0"/>
    <n v="27"/>
    <b v="1"/>
    <s v="music/rock"/>
    <n v="1.04"/>
    <n v="38.518518518518519"/>
    <s v="music"/>
    <s v="rock"/>
    <n v="30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n v="1368057674"/>
    <d v="2013-05-08T19:01:14"/>
    <b v="0"/>
    <n v="25"/>
    <b v="1"/>
    <s v="music/rock"/>
    <n v="1.3315375"/>
    <n v="42.609200000000001"/>
    <s v="music"/>
    <s v="rock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n v="1343326302"/>
    <d v="2012-07-26T13:11:42"/>
    <b v="0"/>
    <n v="14"/>
    <b v="1"/>
    <s v="music/rock"/>
    <n v="1"/>
    <n v="50"/>
    <s v="music"/>
    <s v="rock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n v="1332182049"/>
    <d v="2012-03-19T13:34:09"/>
    <b v="0"/>
    <n v="35"/>
    <b v="1"/>
    <s v="music/rock"/>
    <n v="1.4813333333333334"/>
    <n v="63.485714285714288"/>
    <s v="music"/>
    <s v="rock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n v="1391571319"/>
    <d v="2014-02-04T22:35:19"/>
    <b v="0"/>
    <n v="10"/>
    <b v="1"/>
    <s v="music/rock"/>
    <n v="1.0249999999999999"/>
    <n v="102.5"/>
    <s v="music"/>
    <s v="rock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n v="1359468915"/>
    <d v="2013-01-29T09:15:15"/>
    <b v="0"/>
    <n v="29"/>
    <b v="1"/>
    <s v="music/rock"/>
    <n v="1.8062799999999999"/>
    <n v="31.142758620689655"/>
    <s v="music"/>
    <s v="rock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n v="1331774434"/>
    <d v="2012-03-14T20:20:34"/>
    <b v="0"/>
    <n v="44"/>
    <b v="1"/>
    <s v="music/rock"/>
    <n v="1.4279999999999999"/>
    <n v="162.27272727272728"/>
    <s v="music"/>
    <s v="rock"/>
    <n v="57.601689814815472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n v="1380726226"/>
    <d v="2013-10-02T10:03:46"/>
    <b v="0"/>
    <n v="17"/>
    <b v="1"/>
    <s v="music/rock"/>
    <n v="1.1416666666666666"/>
    <n v="80.588235294117652"/>
    <s v="music"/>
    <s v="rock"/>
    <n v="3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n v="1338336588"/>
    <d v="2012-05-29T19:09:48"/>
    <b v="0"/>
    <n v="34"/>
    <b v="1"/>
    <s v="music/rock"/>
    <n v="2.03505"/>
    <n v="59.85441176470588"/>
    <s v="music"/>
    <s v="rock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n v="1357187280"/>
    <d v="2013-01-02T23:28:00"/>
    <b v="0"/>
    <n v="14"/>
    <b v="1"/>
    <s v="music/rock"/>
    <n v="1.0941176470588236"/>
    <n v="132.85714285714286"/>
    <s v="music"/>
    <s v="rock"/>
    <n v="18.14652777777519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n v="1357088939"/>
    <d v="2013-01-01T20:08:59"/>
    <b v="0"/>
    <n v="156"/>
    <b v="1"/>
    <s v="music/rock"/>
    <n v="1.443746"/>
    <n v="92.547820512820508"/>
    <s v="music"/>
    <s v="rock"/>
    <n v="3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n v="1381430646"/>
    <d v="2013-10-10T13:44:06"/>
    <b v="0"/>
    <n v="128"/>
    <b v="1"/>
    <s v="music/rock"/>
    <n v="1.0386666666666666"/>
    <n v="60.859375"/>
    <s v="music"/>
    <s v="rock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n v="1381265883"/>
    <d v="2013-10-08T15:58:03"/>
    <b v="0"/>
    <n v="60"/>
    <b v="1"/>
    <s v="music/rock"/>
    <n v="1.0044440000000001"/>
    <n v="41.851833333333339"/>
    <s v="music"/>
    <s v="rock"/>
    <n v="30.04166666666424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n v="1371491244"/>
    <d v="2013-06-17T12:47:24"/>
    <b v="0"/>
    <n v="32"/>
    <b v="1"/>
    <s v="music/rock"/>
    <n v="1.0277927272727272"/>
    <n v="88.325937499999995"/>
    <s v="music"/>
    <s v="rock"/>
    <n v="15.466388888889924"/>
    <x v="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n v="1310438737"/>
    <d v="2011-07-11T21:45:37"/>
    <b v="0"/>
    <n v="53"/>
    <b v="1"/>
    <s v="music/rock"/>
    <n v="1.0531250000000001"/>
    <n v="158.96226415094338"/>
    <s v="music"/>
    <s v="rock"/>
    <n v="55.597488425926713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n v="1330094566"/>
    <d v="2012-02-24T09:42:46"/>
    <b v="0"/>
    <n v="184"/>
    <b v="1"/>
    <s v="music/rock"/>
    <n v="1.1178571428571429"/>
    <n v="85.054347826086953"/>
    <s v="music"/>
    <s v="rock"/>
    <n v="42.5946064814852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n v="1376687485"/>
    <d v="2013-08-16T16:11:25"/>
    <b v="0"/>
    <n v="90"/>
    <b v="1"/>
    <s v="music/rock"/>
    <n v="1.0135000000000001"/>
    <n v="112.61111111111111"/>
    <s v="music"/>
    <s v="rock"/>
    <n v="29.99901620370656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n v="1332978688"/>
    <d v="2012-03-28T18:51:28"/>
    <b v="0"/>
    <n v="71"/>
    <b v="1"/>
    <s v="music/rock"/>
    <n v="1.0753333333333333"/>
    <n v="45.436619718309856"/>
    <s v="music"/>
    <s v="rock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n v="1409494187"/>
    <d v="2014-08-31T09:09:47"/>
    <b v="0"/>
    <n v="87"/>
    <b v="1"/>
    <s v="music/rock"/>
    <n v="1.1488571428571428"/>
    <n v="46.218390804597703"/>
    <s v="music"/>
    <s v="rock"/>
    <n v="30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n v="1332950446"/>
    <d v="2012-03-28T11:00:46"/>
    <b v="0"/>
    <n v="28"/>
    <b v="1"/>
    <s v="music/rock"/>
    <n v="1.0002"/>
    <n v="178.60714285714286"/>
    <s v="music"/>
    <s v="rock"/>
    <n v="3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n v="1407839054"/>
    <d v="2014-08-12T05:24:14"/>
    <b v="0"/>
    <n v="56"/>
    <b v="1"/>
    <s v="music/rock"/>
    <n v="1.5213333333333334"/>
    <n v="40.75"/>
    <s v="music"/>
    <s v="rock"/>
    <n v="30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n v="1306955120"/>
    <d v="2011-06-01T14:05:20"/>
    <b v="0"/>
    <n v="51"/>
    <b v="1"/>
    <s v="music/rock"/>
    <n v="1.1152149999999998"/>
    <n v="43.733921568627444"/>
    <s v="music"/>
    <s v="rock"/>
    <n v="3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n v="1343867524"/>
    <d v="2012-08-01T19:32:04"/>
    <b v="0"/>
    <n v="75"/>
    <b v="1"/>
    <s v="music/rock"/>
    <n v="1.0133333333333334"/>
    <n v="81.066666666666663"/>
    <s v="music"/>
    <s v="rock"/>
    <n v="46.147870370368764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n v="1304376478"/>
    <d v="2011-05-02T17:47:58"/>
    <b v="0"/>
    <n v="38"/>
    <b v="1"/>
    <s v="music/rock"/>
    <n v="1.232608695652174"/>
    <n v="74.60526315789474"/>
    <s v="music"/>
    <s v="rock"/>
    <n v="26.091689814813435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n v="1309919526"/>
    <d v="2011-07-05T21:32:06"/>
    <b v="0"/>
    <n v="18"/>
    <b v="1"/>
    <s v="music/rock"/>
    <n v="1"/>
    <n v="305.55555555555554"/>
    <s v="music"/>
    <s v="rock"/>
    <n v="17.060347222221026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n v="1306525512"/>
    <d v="2011-05-27T14:45:12"/>
    <b v="0"/>
    <n v="54"/>
    <b v="1"/>
    <s v="music/rock"/>
    <n v="1.05"/>
    <n v="58.333333333333336"/>
    <s v="music"/>
    <s v="rock"/>
    <n v="50.135277777779265"/>
    <x v="3"/>
  </r>
  <r>
    <n v="806"/>
    <s v="Golden Animals NEW Album!"/>
    <s v="Help Golden Animals finish their NEW Album!"/>
    <n v="8000"/>
    <n v="8355"/>
    <x v="0"/>
    <s v="US"/>
    <s v="USD"/>
    <n v="1315413339"/>
    <d v="2011-09-07T11:35:39"/>
    <n v="1312821339"/>
    <d v="2011-08-08T11:35:39"/>
    <b v="0"/>
    <n v="71"/>
    <b v="1"/>
    <s v="music/rock"/>
    <n v="1.0443750000000001"/>
    <n v="117.67605633802818"/>
    <s v="music"/>
    <s v="rock"/>
    <n v="3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n v="1485270311"/>
    <d v="2017-01-24T10:05:11"/>
    <b v="0"/>
    <n v="57"/>
    <b v="1"/>
    <s v="music/rock"/>
    <n v="1.05125"/>
    <n v="73.771929824561397"/>
    <s v="music"/>
    <s v="rock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n v="1416363886"/>
    <d v="2014-11-18T21:24:46"/>
    <b v="0"/>
    <n v="43"/>
    <b v="1"/>
    <s v="music/rock"/>
    <n v="1"/>
    <n v="104.65116279069767"/>
    <s v="music"/>
    <s v="rock"/>
    <n v="33.107106481482333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n v="1387569630"/>
    <d v="2013-12-20T15:00:30"/>
    <b v="0"/>
    <n v="52"/>
    <b v="1"/>
    <s v="music/rock"/>
    <n v="1.03775"/>
    <n v="79.82692307692308"/>
    <s v="music"/>
    <s v="rock"/>
    <n v="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n v="1343870462"/>
    <d v="2012-08-01T20:21:02"/>
    <b v="0"/>
    <n v="27"/>
    <b v="1"/>
    <s v="music/rock"/>
    <n v="1.05"/>
    <n v="58.333333333333336"/>
    <s v="music"/>
    <s v="rock"/>
    <n v="30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n v="1371569202"/>
    <d v="2013-06-18T10:26:42"/>
    <b v="0"/>
    <n v="12"/>
    <b v="1"/>
    <s v="music/rock"/>
    <n v="1.04"/>
    <n v="86.666666666666671"/>
    <s v="music"/>
    <s v="rock"/>
    <n v="22.059236111112114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n v="1357604752"/>
    <d v="2013-01-07T19:25:52"/>
    <b v="0"/>
    <n v="33"/>
    <b v="1"/>
    <s v="music/rock"/>
    <n v="1.5183333333333333"/>
    <n v="27.606060606060606"/>
    <s v="music"/>
    <s v="rock"/>
    <n v="52.56398148147855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n v="1340233365"/>
    <d v="2012-06-20T18:02:45"/>
    <b v="0"/>
    <n v="96"/>
    <b v="1"/>
    <s v="music/rock"/>
    <n v="1.59996"/>
    <n v="24.999375000000001"/>
    <s v="music"/>
    <s v="rock"/>
    <n v="30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n v="1305568201"/>
    <d v="2011-05-16T12:50:01"/>
    <b v="0"/>
    <n v="28"/>
    <b v="1"/>
    <s v="music/rock"/>
    <n v="1.2729999999999999"/>
    <n v="45.464285714285715"/>
    <s v="music"/>
    <s v="rock"/>
    <n v="15.00971064814803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n v="1412287303"/>
    <d v="2014-10-02T17:01:43"/>
    <b v="0"/>
    <n v="43"/>
    <b v="1"/>
    <s v="music/rock"/>
    <n v="1.07"/>
    <n v="99.534883720930239"/>
    <s v="music"/>
    <s v="rock"/>
    <n v="30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n v="1362776043"/>
    <d v="2013-03-08T15:54:03"/>
    <b v="0"/>
    <n v="205"/>
    <b v="1"/>
    <s v="music/rock"/>
    <n v="1.1512214285714286"/>
    <n v="39.31"/>
    <s v="music"/>
    <s v="rock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n v="1326810211"/>
    <d v="2012-01-17T09:23:31"/>
    <b v="0"/>
    <n v="23"/>
    <b v="1"/>
    <s v="music/rock"/>
    <n v="1.3711066666666665"/>
    <n v="89.419999999999987"/>
    <s v="music"/>
    <s v="rock"/>
    <n v="53.60797453703708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n v="1343682681"/>
    <d v="2012-07-30T16:11:21"/>
    <b v="0"/>
    <n v="19"/>
    <b v="1"/>
    <s v="music/rock"/>
    <n v="1.5571428571428572"/>
    <n v="28.684210526315791"/>
    <s v="music"/>
    <s v="rock"/>
    <n v="7.8261458333290648"/>
    <x v="2"/>
  </r>
  <r>
    <n v="819"/>
    <s v="Winter Tour"/>
    <s v="We are touring the Southeast in support of our new EP"/>
    <n v="400"/>
    <n v="435"/>
    <x v="0"/>
    <s v="US"/>
    <s v="USD"/>
    <n v="1387601040"/>
    <d v="2013-12-20T23:44:00"/>
    <n v="1386806254"/>
    <d v="2013-12-11T18:57:34"/>
    <b v="0"/>
    <n v="14"/>
    <b v="1"/>
    <s v="music/rock"/>
    <n v="1.0874999999999999"/>
    <n v="31.071428571428573"/>
    <s v="music"/>
    <s v="rock"/>
    <n v="9.198912037041736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n v="1399666342"/>
    <d v="2014-05-09T15:12:22"/>
    <b v="0"/>
    <n v="38"/>
    <b v="1"/>
    <s v="music/rock"/>
    <n v="1.3405"/>
    <n v="70.55263157894737"/>
    <s v="music"/>
    <s v="rock"/>
    <n v="30.36641203703766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n v="1427753265"/>
    <d v="2015-03-30T17:07:45"/>
    <b v="0"/>
    <n v="78"/>
    <b v="1"/>
    <s v="music/rock"/>
    <n v="1"/>
    <n v="224.12820512820514"/>
    <s v="music"/>
    <s v="rock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n v="1346885050"/>
    <d v="2012-09-05T17:44:10"/>
    <b v="0"/>
    <n v="69"/>
    <b v="1"/>
    <s v="music/rock"/>
    <n v="1.1916666666666667"/>
    <n v="51.811594202898547"/>
    <s v="music"/>
    <s v="rock"/>
    <n v="3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n v="1424474452"/>
    <d v="2015-02-20T18:20:52"/>
    <b v="0"/>
    <n v="33"/>
    <b v="1"/>
    <s v="music/rock"/>
    <n v="1.7949999999999999"/>
    <n v="43.515151515151516"/>
    <s v="music"/>
    <s v="rock"/>
    <n v="29.95833333333575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n v="1268459318"/>
    <d v="2010-03-13T00:48:38"/>
    <b v="0"/>
    <n v="54"/>
    <b v="1"/>
    <s v="music/rock"/>
    <n v="1.3438124999999999"/>
    <n v="39.816666666666663"/>
    <s v="music"/>
    <s v="rock"/>
    <n v="36.048865740740439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n v="1349335284"/>
    <d v="2012-10-04T02:21:24"/>
    <b v="0"/>
    <n v="99"/>
    <b v="1"/>
    <s v="music/rock"/>
    <n v="1.0043200000000001"/>
    <n v="126.8080808080808"/>
    <s v="music"/>
    <s v="rock"/>
    <n v="25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n v="1330908930"/>
    <d v="2012-03-04T19:55:30"/>
    <b v="0"/>
    <n v="49"/>
    <b v="1"/>
    <s v="music/rock"/>
    <n v="1.0145454545454546"/>
    <n v="113.87755102040816"/>
    <s v="music"/>
    <s v="rock"/>
    <n v="20.958333333328483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n v="1326972107"/>
    <d v="2012-01-19T06:21:47"/>
    <b v="0"/>
    <n v="11"/>
    <b v="1"/>
    <s v="music/rock"/>
    <n v="1.0333333333333334"/>
    <n v="28.181818181818183"/>
    <s v="music"/>
    <s v="rock"/>
    <n v="26.352233796293149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n v="1339549982"/>
    <d v="2012-06-12T20:13:02"/>
    <b v="0"/>
    <n v="38"/>
    <b v="1"/>
    <s v="music/rock"/>
    <n v="1.07"/>
    <n v="36.60526315789474"/>
    <s v="music"/>
    <s v="rock"/>
    <n v="12.632615740738402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n v="1463253240"/>
    <d v="2016-05-14T14:14:00"/>
    <b v="0"/>
    <n v="16"/>
    <b v="1"/>
    <s v="music/rock"/>
    <n v="1.04"/>
    <n v="32.5"/>
    <s v="music"/>
    <s v="rock"/>
    <n v="60"/>
    <x v="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n v="1361363825"/>
    <d v="2013-02-20T07:37:05"/>
    <b v="0"/>
    <n v="32"/>
    <b v="1"/>
    <s v="music/rock"/>
    <n v="1.0783333333333334"/>
    <n v="60.65625"/>
    <s v="music"/>
    <s v="rock"/>
    <n v="29.95833333332848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n v="1332948694"/>
    <d v="2012-03-28T10:31:34"/>
    <b v="0"/>
    <n v="20"/>
    <b v="1"/>
    <s v="music/rock"/>
    <n v="2.3333333333333335"/>
    <n v="175"/>
    <s v="music"/>
    <s v="rock"/>
    <n v="3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n v="1321978335"/>
    <d v="2011-11-22T11:12:15"/>
    <b v="0"/>
    <n v="154"/>
    <b v="1"/>
    <s v="music/rock"/>
    <n v="1.0060706666666666"/>
    <n v="97.993896103896105"/>
    <s v="music"/>
    <s v="rock"/>
    <n v="59.66718750000291"/>
    <x v="3"/>
  </r>
  <r>
    <n v="833"/>
    <s v="Ragman Rolls"/>
    <s v="This is an American rock album."/>
    <n v="6000"/>
    <n v="6100"/>
    <x v="0"/>
    <s v="US"/>
    <s v="USD"/>
    <n v="1397941475"/>
    <d v="2014-04-19T16:04:35"/>
    <n v="1395349475"/>
    <d v="2014-03-20T16:04:35"/>
    <b v="0"/>
    <n v="41"/>
    <b v="1"/>
    <s v="music/rock"/>
    <n v="1.0166666666666666"/>
    <n v="148.78048780487805"/>
    <s v="music"/>
    <s v="rock"/>
    <n v="30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n v="1369770292"/>
    <d v="2013-05-28T14:44:52"/>
    <b v="0"/>
    <n v="75"/>
    <b v="1"/>
    <s v="music/rock"/>
    <n v="1.3101818181818181"/>
    <n v="96.08"/>
    <s v="music"/>
    <s v="rock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n v="1333709958"/>
    <d v="2012-04-06T05:59:18"/>
    <b v="0"/>
    <n v="40"/>
    <b v="1"/>
    <s v="music/rock"/>
    <n v="1.1725000000000001"/>
    <n v="58.625"/>
    <s v="music"/>
    <s v="rock"/>
    <n v="42.667152777779847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n v="1378516918"/>
    <d v="2013-09-06T20:21:58"/>
    <b v="0"/>
    <n v="46"/>
    <b v="1"/>
    <s v="music/rock"/>
    <n v="1.009304"/>
    <n v="109.70695652173914"/>
    <s v="music"/>
    <s v="rock"/>
    <n v="30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n v="1396396662"/>
    <d v="2014-04-01T18:57:42"/>
    <b v="0"/>
    <n v="62"/>
    <b v="1"/>
    <s v="music/rock"/>
    <n v="1.218"/>
    <n v="49.112903225806448"/>
    <s v="music"/>
    <s v="rock"/>
    <n v="3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n v="1324243985"/>
    <d v="2011-12-18T16:33:05"/>
    <b v="0"/>
    <n v="61"/>
    <b v="1"/>
    <s v="music/rock"/>
    <n v="1.454"/>
    <n v="47.672131147540981"/>
    <s v="music"/>
    <s v="rock"/>
    <n v="3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n v="1345745956"/>
    <d v="2012-08-23T13:19:16"/>
    <b v="0"/>
    <n v="96"/>
    <b v="1"/>
    <s v="music/rock"/>
    <n v="1.166166"/>
    <n v="60.737812499999997"/>
    <s v="music"/>
    <s v="rock"/>
    <n v="30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n v="1472102787"/>
    <d v="2016-08-25T00:26:27"/>
    <b v="0"/>
    <n v="190"/>
    <b v="1"/>
    <s v="music/metal"/>
    <n v="1.2041660000000001"/>
    <n v="63.37715789473684"/>
    <s v="music"/>
    <s v="metal"/>
    <n v="30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n v="1413058063"/>
    <d v="2014-10-11T15:07:43"/>
    <b v="1"/>
    <n v="94"/>
    <b v="1"/>
    <s v="music/metal"/>
    <n v="1.0132000000000001"/>
    <n v="53.893617021276597"/>
    <s v="music"/>
    <s v="metal"/>
    <n v="30.0416666666642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n v="1378735983"/>
    <d v="2013-09-09T09:13:03"/>
    <b v="1"/>
    <n v="39"/>
    <b v="1"/>
    <s v="music/metal"/>
    <n v="1.0431999999999999"/>
    <n v="66.871794871794876"/>
    <s v="music"/>
    <s v="metal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n v="1479708680"/>
    <d v="2016-11-21T01:11:20"/>
    <b v="0"/>
    <n v="127"/>
    <b v="1"/>
    <s v="music/metal"/>
    <n v="2.6713333333333331"/>
    <n v="63.102362204724407"/>
    <s v="music"/>
    <s v="metal"/>
    <n v="17.075462962959136"/>
    <x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n v="1411489552"/>
    <d v="2014-09-23T11:25:52"/>
    <b v="1"/>
    <n v="159"/>
    <b v="1"/>
    <s v="music/metal"/>
    <n v="1.9413333333333334"/>
    <n v="36.628930817610062"/>
    <s v="music"/>
    <s v="metal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n v="1469595396"/>
    <d v="2016-07-26T23:56:36"/>
    <b v="0"/>
    <n v="177"/>
    <b v="1"/>
    <s v="music/metal"/>
    <n v="1.203802"/>
    <n v="34.005706214689269"/>
    <s v="music"/>
    <s v="metal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n v="1393233855"/>
    <d v="2014-02-24T04:24:15"/>
    <b v="0"/>
    <n v="47"/>
    <b v="1"/>
    <s v="music/metal"/>
    <n v="1.2200090909090908"/>
    <n v="28.553404255319148"/>
    <s v="music"/>
    <s v="metal"/>
    <n v="14.191493055557657"/>
    <x v="2"/>
  </r>
  <r>
    <n v="847"/>
    <s v="CENTROPYMUSIC"/>
    <s v="MUSIC WITH MEANING!  MUSIC THAT MATTERS!!!"/>
    <n v="10"/>
    <n v="10"/>
    <x v="0"/>
    <s v="US"/>
    <s v="USD"/>
    <n v="1436555376"/>
    <d v="2015-07-10T14:09:36"/>
    <n v="1433963376"/>
    <d v="2015-06-10T14:09:36"/>
    <b v="0"/>
    <n v="1"/>
    <b v="1"/>
    <s v="music/metal"/>
    <n v="1"/>
    <n v="10"/>
    <s v="music"/>
    <s v="metal"/>
    <n v="3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n v="1426446033"/>
    <d v="2015-03-15T14:00:33"/>
    <b v="0"/>
    <n v="16"/>
    <b v="1"/>
    <s v="music/metal"/>
    <n v="1"/>
    <n v="18.75"/>
    <s v="music"/>
    <s v="metal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n v="1424057664"/>
    <d v="2015-02-15T22:34:24"/>
    <b v="0"/>
    <n v="115"/>
    <b v="1"/>
    <s v="music/metal"/>
    <n v="1.1990000000000001"/>
    <n v="41.704347826086959"/>
    <s v="music"/>
    <s v="metal"/>
    <n v="27.958333333335759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n v="1458762717"/>
    <d v="2016-03-23T14:51:57"/>
    <b v="0"/>
    <n v="133"/>
    <b v="1"/>
    <s v="music/metal"/>
    <n v="1.55175"/>
    <n v="46.669172932330824"/>
    <s v="music"/>
    <s v="metal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n v="1464815253"/>
    <d v="2016-06-01T16:07:33"/>
    <b v="0"/>
    <n v="70"/>
    <b v="1"/>
    <s v="music/metal"/>
    <n v="1.3045"/>
    <n v="37.271428571428572"/>
    <s v="music"/>
    <s v="metal"/>
    <n v="59.942673611119972"/>
    <x v="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n v="1476386395"/>
    <d v="2016-10-13T14:19:55"/>
    <b v="0"/>
    <n v="62"/>
    <b v="1"/>
    <s v="music/metal"/>
    <n v="1.0497142857142858"/>
    <n v="59.258064516129032"/>
    <s v="music"/>
    <s v="metal"/>
    <n v="11.06950231481459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n v="1421524709"/>
    <d v="2015-01-17T14:58:29"/>
    <b v="0"/>
    <n v="10"/>
    <b v="1"/>
    <s v="music/metal"/>
    <n v="1"/>
    <n v="30"/>
    <s v="music"/>
    <s v="metal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n v="1480309546"/>
    <d v="2016-11-28T00:05:46"/>
    <b v="0"/>
    <n v="499"/>
    <b v="1"/>
    <s v="music/metal"/>
    <n v="1.1822050359712231"/>
    <n v="65.8623246492986"/>
    <s v="music"/>
    <s v="metal"/>
    <n v="3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n v="1466737217"/>
    <d v="2016-06-23T22:00:17"/>
    <b v="0"/>
    <n v="47"/>
    <b v="1"/>
    <s v="music/metal"/>
    <n v="1.0344827586206897"/>
    <n v="31.914893617021278"/>
    <s v="music"/>
    <s v="metal"/>
    <n v="30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n v="1472282956"/>
    <d v="2016-08-27T02:29:16"/>
    <b v="0"/>
    <n v="28"/>
    <b v="1"/>
    <s v="music/metal"/>
    <n v="2.1800000000000002"/>
    <n v="19.464285714285715"/>
    <s v="music"/>
    <s v="metal"/>
    <n v="59.479675925933407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n v="1444831031"/>
    <d v="2015-10-14T08:57:11"/>
    <b v="0"/>
    <n v="24"/>
    <b v="1"/>
    <s v="music/metal"/>
    <n v="1"/>
    <n v="50"/>
    <s v="music"/>
    <s v="metal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n v="1426528418"/>
    <d v="2015-03-16T12:53:38"/>
    <b v="0"/>
    <n v="76"/>
    <b v="1"/>
    <s v="music/metal"/>
    <n v="1.4400583333333332"/>
    <n v="22.737763157894737"/>
    <s v="music"/>
    <s v="metal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n v="1430768468"/>
    <d v="2015-05-04T14:41:08"/>
    <b v="0"/>
    <n v="98"/>
    <b v="1"/>
    <s v="music/metal"/>
    <n v="1.0467500000000001"/>
    <n v="42.724489795918366"/>
    <s v="music"/>
    <s v="metal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n v="1382528113"/>
    <d v="2013-10-23T06:35:13"/>
    <b v="0"/>
    <n v="48"/>
    <b v="0"/>
    <s v="music/jazz"/>
    <n v="0.18142857142857144"/>
    <n v="52.916666666666664"/>
    <s v="music"/>
    <s v="jazz"/>
    <n v="30.04166666666424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n v="1471475404"/>
    <d v="2016-08-17T18:10:04"/>
    <b v="0"/>
    <n v="2"/>
    <b v="0"/>
    <s v="music/jazz"/>
    <n v="2.2444444444444444E-2"/>
    <n v="50.5"/>
    <s v="music"/>
    <s v="jazz"/>
    <n v="30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n v="1381583948"/>
    <d v="2013-10-12T08:19:08"/>
    <b v="0"/>
    <n v="4"/>
    <b v="0"/>
    <s v="music/jazz"/>
    <n v="3.3999999999999998E-3"/>
    <n v="42.5"/>
    <s v="music"/>
    <s v="jazz"/>
    <n v="30.041666666671517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n v="1326422966"/>
    <d v="2012-01-12T21:49:26"/>
    <b v="0"/>
    <n v="5"/>
    <b v="0"/>
    <s v="music/jazz"/>
    <n v="4.4999999999999998E-2"/>
    <n v="18"/>
    <s v="music"/>
    <s v="jazz"/>
    <n v="3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n v="1379990038"/>
    <d v="2013-09-23T21:33:58"/>
    <b v="0"/>
    <n v="79"/>
    <b v="0"/>
    <s v="music/jazz"/>
    <n v="0.41538461538461541"/>
    <n v="34.177215189873415"/>
    <s v="music"/>
    <s v="jazz"/>
    <n v="22.309050925927295"/>
    <x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n v="1353177197"/>
    <d v="2012-11-17T13:33:17"/>
    <b v="0"/>
    <n v="2"/>
    <b v="0"/>
    <s v="music/jazz"/>
    <n v="2.0454545454545454E-2"/>
    <n v="22.5"/>
    <s v="music"/>
    <s v="jazz"/>
    <n v="60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n v="1421853518"/>
    <d v="2015-01-21T10:18:38"/>
    <b v="0"/>
    <n v="11"/>
    <b v="0"/>
    <s v="music/jazz"/>
    <n v="0.18285714285714286"/>
    <n v="58.18181818181818"/>
    <s v="music"/>
    <s v="jazz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n v="1254450706"/>
    <d v="2009-10-01T21:31:46"/>
    <b v="0"/>
    <n v="11"/>
    <b v="0"/>
    <s v="music/jazz"/>
    <n v="0.2402"/>
    <n v="109.18181818181819"/>
    <s v="music"/>
    <s v="jazz"/>
    <n v="60.10224537036992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n v="1386463198"/>
    <d v="2013-12-07T19:39:58"/>
    <b v="0"/>
    <n v="1"/>
    <b v="0"/>
    <s v="music/jazz"/>
    <n v="1.1111111111111111E-3"/>
    <n v="50"/>
    <s v="music"/>
    <s v="jazz"/>
    <n v="3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n v="1362860257"/>
    <d v="2013-03-09T15:17:37"/>
    <b v="0"/>
    <n v="3"/>
    <b v="0"/>
    <s v="music/jazz"/>
    <n v="0.11818181818181818"/>
    <n v="346.66666666666669"/>
    <s v="music"/>
    <s v="jazz"/>
    <n v="29.958333333328483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n v="1375403523"/>
    <d v="2013-08-01T19:32:03"/>
    <b v="0"/>
    <n v="5"/>
    <b v="0"/>
    <s v="music/jazz"/>
    <n v="3.0999999999999999E-3"/>
    <n v="12.4"/>
    <s v="music"/>
    <s v="jazz"/>
    <n v="30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n v="1383139695"/>
    <d v="2013-10-30T08:28:15"/>
    <b v="0"/>
    <n v="12"/>
    <b v="0"/>
    <s v="music/jazz"/>
    <n v="5.4166666666666669E-2"/>
    <n v="27.083333333333332"/>
    <s v="music"/>
    <s v="jazz"/>
    <n v="30.04166666666424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n v="1295898527"/>
    <d v="2011-01-24T14:48:47"/>
    <b v="0"/>
    <n v="2"/>
    <b v="0"/>
    <s v="music/jazz"/>
    <n v="8.1250000000000003E-3"/>
    <n v="32.5"/>
    <s v="music"/>
    <s v="jazz"/>
    <n v="4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n v="1349150440"/>
    <d v="2012-10-01T23:00:40"/>
    <b v="0"/>
    <n v="5"/>
    <b v="0"/>
    <s v="music/jazz"/>
    <n v="1.2857142857142857E-2"/>
    <n v="9"/>
    <s v="music"/>
    <s v="jazz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n v="1365084034"/>
    <d v="2013-04-04T09:00:34"/>
    <b v="0"/>
    <n v="21"/>
    <b v="0"/>
    <s v="music/jazz"/>
    <n v="0.24333333333333335"/>
    <n v="34.761904761904759"/>
    <s v="music"/>
    <s v="jazz"/>
    <n v="3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n v="1441128131"/>
    <d v="2015-09-01T12:22:11"/>
    <b v="0"/>
    <n v="0"/>
    <b v="0"/>
    <s v="music/jazz"/>
    <n v="0"/>
    <e v="#DIV/0!"/>
    <s v="music"/>
    <s v="jazz"/>
    <n v="20"/>
    <x v="1"/>
  </r>
  <r>
    <n v="876"/>
    <s v="Sound Of Dobells"/>
    <s v="What was the greatest record shop ever?  DOBELLS!"/>
    <n v="3152"/>
    <n v="1286"/>
    <x v="2"/>
    <s v="GB"/>
    <s v="GBP"/>
    <n v="1359978927"/>
    <d v="2013-02-04T06:55:27"/>
    <n v="1357127727"/>
    <d v="2013-01-02T06:55:27"/>
    <b v="0"/>
    <n v="45"/>
    <b v="0"/>
    <s v="music/jazz"/>
    <n v="0.40799492385786801"/>
    <n v="28.577777777777779"/>
    <s v="music"/>
    <s v="jazz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n v="1384887360"/>
    <d v="2013-11-19T13:56:00"/>
    <b v="0"/>
    <n v="29"/>
    <b v="0"/>
    <s v="music/jazz"/>
    <n v="0.67549999999999999"/>
    <n v="46.586206896551722"/>
    <s v="music"/>
    <s v="jazz"/>
    <n v="3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n v="1290490524"/>
    <d v="2010-11-23T00:35:24"/>
    <b v="0"/>
    <n v="2"/>
    <b v="0"/>
    <s v="music/jazz"/>
    <n v="1.2999999999999999E-2"/>
    <n v="32.5"/>
    <s v="music"/>
    <s v="jazz"/>
    <n v="3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n v="1336506905"/>
    <d v="2012-05-08T14:55:05"/>
    <b v="0"/>
    <n v="30"/>
    <b v="0"/>
    <s v="music/jazz"/>
    <n v="0.30666666666666664"/>
    <n v="21.466666666666665"/>
    <s v="music"/>
    <s v="jazz"/>
    <n v="2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n v="1348731738"/>
    <d v="2012-09-27T02:42:18"/>
    <b v="0"/>
    <n v="8"/>
    <b v="0"/>
    <s v="music/indie rock"/>
    <n v="2.9894179894179893E-2"/>
    <n v="14.125"/>
    <s v="music"/>
    <s v="indie rock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n v="1322632886"/>
    <d v="2011-11-30T01:01:26"/>
    <b v="0"/>
    <n v="1"/>
    <b v="0"/>
    <s v="music/indie rock"/>
    <n v="8.0000000000000002E-3"/>
    <n v="30"/>
    <s v="music"/>
    <s v="indie rock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n v="1312490350"/>
    <d v="2011-08-04T15:39:10"/>
    <b v="0"/>
    <n v="14"/>
    <b v="0"/>
    <s v="music/indie rock"/>
    <n v="0.20133333333333334"/>
    <n v="21.571428571428573"/>
    <s v="music"/>
    <s v="indie rock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n v="1451773635"/>
    <d v="2016-01-02T17:27:15"/>
    <b v="0"/>
    <n v="24"/>
    <b v="0"/>
    <s v="music/indie rock"/>
    <n v="0.4002"/>
    <n v="83.375"/>
    <s v="music"/>
    <s v="indie rock"/>
    <n v="60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n v="1331666146"/>
    <d v="2012-03-13T14:15:46"/>
    <b v="0"/>
    <n v="2"/>
    <b v="0"/>
    <s v="music/indie rock"/>
    <n v="0.01"/>
    <n v="10"/>
    <s v="music"/>
    <s v="indie rock"/>
    <n v="59.302245370374294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n v="1481322911"/>
    <d v="2016-12-09T17:35:11"/>
    <b v="0"/>
    <n v="21"/>
    <b v="0"/>
    <s v="music/indie rock"/>
    <n v="0.75"/>
    <n v="35.714285714285715"/>
    <s v="music"/>
    <s v="indie rock"/>
    <n v="2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n v="1471812813"/>
    <d v="2016-08-21T15:53:33"/>
    <b v="0"/>
    <n v="7"/>
    <b v="0"/>
    <s v="music/indie rock"/>
    <n v="0.41"/>
    <n v="29.285714285714285"/>
    <s v="music"/>
    <s v="indie rock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n v="1335567655"/>
    <d v="2012-04-27T18:00:55"/>
    <b v="0"/>
    <n v="0"/>
    <b v="0"/>
    <s v="music/indie rock"/>
    <n v="0"/>
    <e v="#DIV/0!"/>
    <s v="music"/>
    <s v="indie rock"/>
    <n v="30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n v="1311789885"/>
    <d v="2011-07-27T13:04:45"/>
    <b v="0"/>
    <n v="4"/>
    <b v="0"/>
    <s v="music/indie rock"/>
    <n v="7.1999999999999995E-2"/>
    <n v="18"/>
    <s v="music"/>
    <s v="indie rock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n v="1409942943"/>
    <d v="2014-09-05T13:49:03"/>
    <b v="0"/>
    <n v="32"/>
    <b v="0"/>
    <s v="music/indie rock"/>
    <n v="9.4412800000000005E-2"/>
    <n v="73.760000000000005"/>
    <s v="music"/>
    <s v="indie rock"/>
    <n v="3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n v="1382460379"/>
    <d v="2013-10-22T11:46:19"/>
    <b v="0"/>
    <n v="4"/>
    <b v="0"/>
    <s v="music/indie rock"/>
    <n v="4.1666666666666664E-2"/>
    <n v="31.25"/>
    <s v="music"/>
    <s v="indie rock"/>
    <n v="30.04166666666424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n v="1405989930"/>
    <d v="2014-07-21T19:45:30"/>
    <b v="0"/>
    <n v="9"/>
    <b v="0"/>
    <s v="music/indie rock"/>
    <n v="3.2500000000000001E-2"/>
    <n v="28.888888888888889"/>
    <s v="music"/>
    <s v="indie rock"/>
    <n v="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n v="1273121283"/>
    <d v="2010-05-05T23:48:03"/>
    <b v="0"/>
    <n v="17"/>
    <b v="0"/>
    <s v="music/indie rock"/>
    <n v="0.40749999999999997"/>
    <n v="143.8235294117647"/>
    <s v="music"/>
    <s v="indie rock"/>
    <n v="86.966631944444089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n v="1425331963"/>
    <d v="2015-03-02T16:32:43"/>
    <b v="0"/>
    <n v="5"/>
    <b v="0"/>
    <s v="music/indie rock"/>
    <n v="0.1"/>
    <n v="40"/>
    <s v="music"/>
    <s v="indie rock"/>
    <n v="29.958333333335759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n v="1462577610"/>
    <d v="2016-05-06T18:33:30"/>
    <b v="0"/>
    <n v="53"/>
    <b v="0"/>
    <s v="music/indie rock"/>
    <n v="0.39169999999999999"/>
    <n v="147.81132075471697"/>
    <s v="music"/>
    <s v="indie rock"/>
    <n v="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n v="1284087829"/>
    <d v="2010-09-09T22:03:49"/>
    <b v="0"/>
    <n v="7"/>
    <b v="0"/>
    <s v="music/indie rock"/>
    <n v="2.4375000000000001E-2"/>
    <n v="27.857142857142858"/>
    <s v="music"/>
    <s v="indie rock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n v="1438549026"/>
    <d v="2015-08-02T15:57:06"/>
    <b v="0"/>
    <n v="72"/>
    <b v="0"/>
    <s v="music/indie rock"/>
    <n v="0.4"/>
    <n v="44.444444444444443"/>
    <s v="music"/>
    <s v="indie rock"/>
    <n v="25.29368055555824"/>
    <x v="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n v="1351528308"/>
    <d v="2012-10-29T11:31:48"/>
    <b v="0"/>
    <n v="0"/>
    <b v="0"/>
    <s v="music/indie rock"/>
    <n v="0"/>
    <e v="#DIV/0!"/>
    <s v="music"/>
    <s v="indie rock"/>
    <n v="30.04166666666424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n v="1322763110"/>
    <d v="2011-12-01T13:11:50"/>
    <b v="0"/>
    <n v="2"/>
    <b v="0"/>
    <s v="music/indie rock"/>
    <n v="2.8000000000000001E-2"/>
    <n v="35"/>
    <s v="music"/>
    <s v="indie rock"/>
    <n v="4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n v="1302661362"/>
    <d v="2011-04-12T21:22:42"/>
    <b v="0"/>
    <n v="8"/>
    <b v="0"/>
    <s v="music/indie rock"/>
    <n v="0.37333333333333335"/>
    <n v="35"/>
    <s v="music"/>
    <s v="indie rock"/>
    <n v="4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n v="1456777402"/>
    <d v="2016-02-29T15:23:22"/>
    <b v="0"/>
    <n v="2"/>
    <b v="0"/>
    <s v="music/jazz"/>
    <n v="4.1999999999999997E-3"/>
    <n v="10.5"/>
    <s v="music"/>
    <s v="jazz"/>
    <n v="29.958333333328483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n v="1272050914"/>
    <d v="2010-04-23T14:28:34"/>
    <b v="0"/>
    <n v="0"/>
    <b v="0"/>
    <s v="music/jazz"/>
    <n v="0"/>
    <e v="#DIV/0!"/>
    <s v="music"/>
    <s v="jazz"/>
    <n v="45.98780092592642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n v="1404947422"/>
    <d v="2014-07-09T18:10:22"/>
    <b v="0"/>
    <n v="3"/>
    <b v="0"/>
    <s v="music/jazz"/>
    <n v="3.0000000000000001E-3"/>
    <n v="30"/>
    <s v="music"/>
    <s v="jazz"/>
    <n v="51.68030092593107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n v="1346180780"/>
    <d v="2012-08-28T14:06:20"/>
    <b v="0"/>
    <n v="4"/>
    <b v="0"/>
    <s v="music/jazz"/>
    <n v="3.2000000000000001E-2"/>
    <n v="40"/>
    <s v="music"/>
    <s v="jazz"/>
    <n v="25.304629629630654"/>
    <x v="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n v="1449194137"/>
    <d v="2015-12-03T20:55:37"/>
    <b v="0"/>
    <n v="3"/>
    <b v="0"/>
    <s v="music/jazz"/>
    <n v="3.0200000000000001E-3"/>
    <n v="50.333333333333336"/>
    <s v="music"/>
    <s v="jazz"/>
    <n v="3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n v="1290663926"/>
    <d v="2010-11-25T00:45:26"/>
    <b v="0"/>
    <n v="6"/>
    <b v="0"/>
    <s v="music/jazz"/>
    <n v="3.0153846153846153E-2"/>
    <n v="32.666666666666664"/>
    <s v="music"/>
    <s v="jazz"/>
    <n v="60"/>
    <x v="3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n v="1392093190"/>
    <d v="2014-02-10T23:33:10"/>
    <b v="0"/>
    <n v="0"/>
    <b v="0"/>
    <s v="music/jazz"/>
    <n v="0"/>
    <e v="#DIV/0!"/>
    <s v="music"/>
    <s v="jazz"/>
    <n v="29.958333333335759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n v="1313123823"/>
    <d v="2011-08-11T23:37:03"/>
    <b v="0"/>
    <n v="0"/>
    <b v="0"/>
    <s v="music/jazz"/>
    <n v="0"/>
    <e v="#DIV/0!"/>
    <s v="music"/>
    <s v="jazz"/>
    <n v="30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n v="1276283655"/>
    <d v="2010-06-11T14:14:15"/>
    <b v="0"/>
    <n v="0"/>
    <b v="0"/>
    <s v="music/jazz"/>
    <n v="0"/>
    <e v="#DIV/0!"/>
    <s v="music"/>
    <s v="jazz"/>
    <n v="45.406076388891961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n v="1340296440"/>
    <d v="2012-06-21T11:34:00"/>
    <b v="0"/>
    <n v="8"/>
    <b v="0"/>
    <s v="music/jazz"/>
    <n v="3.2500000000000001E-2"/>
    <n v="65"/>
    <s v="music"/>
    <s v="jazz"/>
    <n v="31.47638888888468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n v="1483362319"/>
    <d v="2017-01-02T08:05:19"/>
    <b v="0"/>
    <n v="5"/>
    <b v="0"/>
    <s v="music/jazz"/>
    <n v="0.22363636363636363"/>
    <n v="24.6"/>
    <s v="music"/>
    <s v="jazz"/>
    <n v="60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n v="1388707645"/>
    <d v="2014-01-02T19:07:25"/>
    <b v="0"/>
    <n v="0"/>
    <b v="0"/>
    <s v="music/jazz"/>
    <n v="0"/>
    <e v="#DIV/0!"/>
    <s v="music"/>
    <s v="jazz"/>
    <n v="2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n v="1350009447"/>
    <d v="2012-10-11T21:37:27"/>
    <b v="0"/>
    <n v="2"/>
    <b v="0"/>
    <s v="music/jazz"/>
    <n v="8.5714285714285719E-3"/>
    <n v="15"/>
    <s v="music"/>
    <s v="jazz"/>
    <n v="60.041666666664241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n v="1333596019"/>
    <d v="2012-04-04T22:20:19"/>
    <b v="0"/>
    <n v="24"/>
    <b v="0"/>
    <s v="music/jazz"/>
    <n v="6.6066666666666662E-2"/>
    <n v="82.583333333333329"/>
    <s v="music"/>
    <s v="jazz"/>
    <n v="30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n v="1343326747"/>
    <d v="2012-07-26T13:19:07"/>
    <b v="0"/>
    <n v="0"/>
    <b v="0"/>
    <s v="music/jazz"/>
    <n v="0"/>
    <e v="#DIV/0!"/>
    <s v="music"/>
    <s v="jazz"/>
    <n v="3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n v="1327853914"/>
    <d v="2012-01-29T11:18:34"/>
    <b v="0"/>
    <n v="9"/>
    <b v="0"/>
    <s v="music/jazz"/>
    <n v="5.7692307692307696E-2"/>
    <n v="41.666666666666664"/>
    <s v="music"/>
    <s v="jazz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n v="1284409734"/>
    <d v="2010-09-13T15:28:54"/>
    <b v="0"/>
    <n v="0"/>
    <b v="0"/>
    <s v="music/jazz"/>
    <n v="0"/>
    <e v="#DIV/0!"/>
    <s v="music"/>
    <s v="jazz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n v="1402612730"/>
    <d v="2014-06-12T17:38:50"/>
    <b v="0"/>
    <n v="1"/>
    <b v="0"/>
    <s v="music/jazz"/>
    <n v="6.0000000000000001E-3"/>
    <n v="30"/>
    <s v="music"/>
    <s v="jazz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n v="1414879161"/>
    <d v="2014-11-01T16:59:21"/>
    <b v="0"/>
    <n v="10"/>
    <b v="0"/>
    <s v="music/jazz"/>
    <n v="5.0256410256410255E-2"/>
    <n v="19.600000000000001"/>
    <s v="music"/>
    <s v="jazz"/>
    <n v="30.041666666664241"/>
    <x v="0"/>
  </r>
  <r>
    <n v="919"/>
    <s v="Jazz CD:  Out of The Blue"/>
    <s v="Cool jazz with a New Orleans flavor."/>
    <n v="20000"/>
    <n v="100"/>
    <x v="2"/>
    <s v="US"/>
    <s v="USD"/>
    <n v="1355930645"/>
    <d v="2012-12-19T10:24:05"/>
    <n v="1352906645"/>
    <d v="2012-11-14T10:24:05"/>
    <b v="0"/>
    <n v="1"/>
    <b v="0"/>
    <s v="music/jazz"/>
    <n v="5.0000000000000001E-3"/>
    <n v="100"/>
    <s v="music"/>
    <s v="jazz"/>
    <n v="3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n v="1381853222"/>
    <d v="2013-10-15T11:07:02"/>
    <b v="0"/>
    <n v="0"/>
    <b v="0"/>
    <s v="music/jazz"/>
    <n v="0"/>
    <e v="#DIV/0!"/>
    <s v="music"/>
    <s v="jazz"/>
    <n v="30.04166666666424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n v="1320033976"/>
    <d v="2011-10-30T23:06:16"/>
    <b v="0"/>
    <n v="20"/>
    <b v="0"/>
    <s v="music/jazz"/>
    <n v="0.309"/>
    <n v="231.75"/>
    <s v="music"/>
    <s v="jazz"/>
    <n v="42.041666666671517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n v="1409143393"/>
    <d v="2014-08-27T07:43:13"/>
    <b v="0"/>
    <n v="30"/>
    <b v="0"/>
    <s v="music/jazz"/>
    <n v="0.21037037037037037"/>
    <n v="189.33333333333334"/>
    <s v="music"/>
    <s v="jazz"/>
    <n v="35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n v="1414018923"/>
    <d v="2014-10-22T18:02:03"/>
    <b v="0"/>
    <n v="6"/>
    <b v="0"/>
    <s v="music/jazz"/>
    <n v="2.1999999999999999E-2"/>
    <n v="55"/>
    <s v="music"/>
    <s v="jazz"/>
    <n v="30.041666666671517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n v="1358203069"/>
    <d v="2013-01-14T17:37:49"/>
    <b v="0"/>
    <n v="15"/>
    <b v="0"/>
    <s v="music/jazz"/>
    <n v="0.109"/>
    <n v="21.8"/>
    <s v="music"/>
    <s v="jazz"/>
    <n v="30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n v="1382994511"/>
    <d v="2013-10-28T16:08:31"/>
    <b v="0"/>
    <n v="5"/>
    <b v="0"/>
    <s v="music/jazz"/>
    <n v="2.6666666666666668E-2"/>
    <n v="32"/>
    <s v="music"/>
    <s v="jazz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n v="1276043330"/>
    <d v="2010-06-08T19:28:50"/>
    <b v="0"/>
    <n v="0"/>
    <b v="0"/>
    <s v="music/jazz"/>
    <n v="0"/>
    <e v="#DIV/0!"/>
    <s v="music"/>
    <s v="jazz"/>
    <n v="29.924421296294895"/>
    <x v="1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n v="1334432695"/>
    <d v="2012-04-14T14:44:55"/>
    <b v="0"/>
    <n v="0"/>
    <b v="0"/>
    <s v="music/jazz"/>
    <n v="0"/>
    <e v="#DIV/0!"/>
    <s v="music"/>
    <s v="jazz"/>
    <n v="30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n v="1348864913"/>
    <d v="2012-09-28T15:41:53"/>
    <b v="0"/>
    <n v="28"/>
    <b v="0"/>
    <s v="music/jazz"/>
    <n v="0.10862068965517241"/>
    <n v="56.25"/>
    <s v="music"/>
    <s v="jazz"/>
    <n v="50.13758101851999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n v="1331358169"/>
    <d v="2012-03-10T00:42:49"/>
    <b v="0"/>
    <n v="0"/>
    <b v="0"/>
    <s v="music/jazz"/>
    <n v="0"/>
    <e v="#DIV/0!"/>
    <s v="music"/>
    <s v="jazz"/>
    <n v="29.95833333333575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n v="1273874306"/>
    <d v="2010-05-14T16:58:26"/>
    <b v="0"/>
    <n v="5"/>
    <b v="0"/>
    <s v="music/jazz"/>
    <n v="0.38333333333333336"/>
    <n v="69"/>
    <s v="music"/>
    <s v="jazz"/>
    <n v="41.98164351852028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n v="1392021502"/>
    <d v="2014-02-10T03:38:22"/>
    <b v="0"/>
    <n v="7"/>
    <b v="0"/>
    <s v="music/jazz"/>
    <n v="6.5500000000000003E-2"/>
    <n v="18.714285714285715"/>
    <s v="music"/>
    <s v="jazz"/>
    <n v="34.556689814809943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n v="1360106145"/>
    <d v="2013-02-05T18:15:45"/>
    <b v="0"/>
    <n v="30"/>
    <b v="0"/>
    <s v="music/jazz"/>
    <n v="0.14536842105263159"/>
    <n v="46.033333333333331"/>
    <s v="music"/>
    <s v="jazz"/>
    <n v="44.95833333333575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n v="1394683409"/>
    <d v="2014-03-12T23:03:29"/>
    <b v="0"/>
    <n v="2"/>
    <b v="0"/>
    <s v="music/jazz"/>
    <n v="0.06"/>
    <n v="60"/>
    <s v="music"/>
    <s v="jazz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n v="1396633284"/>
    <d v="2014-04-04T12:41:24"/>
    <b v="0"/>
    <n v="30"/>
    <b v="0"/>
    <s v="music/jazz"/>
    <n v="0.30399999999999999"/>
    <n v="50.666666666666664"/>
    <s v="music"/>
    <s v="jazz"/>
    <n v="29.51291666666657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n v="1451462429"/>
    <d v="2015-12-30T03:00:29"/>
    <b v="0"/>
    <n v="2"/>
    <b v="0"/>
    <s v="music/jazz"/>
    <n v="1.4285714285714285E-2"/>
    <n v="25"/>
    <s v="music"/>
    <s v="jazz"/>
    <n v="3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n v="1323131689"/>
    <d v="2011-12-05T19:34:49"/>
    <b v="0"/>
    <n v="0"/>
    <b v="0"/>
    <s v="music/jazz"/>
    <n v="0"/>
    <e v="#DIV/0!"/>
    <s v="music"/>
    <s v="jazz"/>
    <n v="43.80915509259648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n v="1380913757"/>
    <d v="2013-10-04T14:09:17"/>
    <b v="0"/>
    <n v="2"/>
    <b v="0"/>
    <s v="music/jazz"/>
    <n v="1.1428571428571429E-2"/>
    <n v="20"/>
    <s v="music"/>
    <s v="jazz"/>
    <n v="30.0416666666715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n v="1343993448"/>
    <d v="2012-08-03T06:30:48"/>
    <b v="0"/>
    <n v="1"/>
    <b v="0"/>
    <s v="music/jazz"/>
    <n v="3.5714285714285713E-3"/>
    <n v="25"/>
    <s v="music"/>
    <s v="jazz"/>
    <n v="30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n v="1369246738"/>
    <d v="2013-05-22T13:18:58"/>
    <b v="0"/>
    <n v="2"/>
    <b v="0"/>
    <s v="music/jazz"/>
    <n v="1.4545454545454545E-2"/>
    <n v="20"/>
    <s v="music"/>
    <s v="jazz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n v="1435363926"/>
    <d v="2015-06-26T19:12:06"/>
    <b v="0"/>
    <n v="14"/>
    <b v="0"/>
    <s v="technology/wearables"/>
    <n v="0.17155555555555554"/>
    <n v="110.28571428571429"/>
    <s v="technology"/>
    <s v="wearables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n v="1484101145"/>
    <d v="2017-01-10T21:19:05"/>
    <b v="0"/>
    <n v="31"/>
    <b v="0"/>
    <s v="technology/wearables"/>
    <n v="2.3220000000000001E-2"/>
    <n v="37.451612903225808"/>
    <s v="technology"/>
    <s v="wearables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n v="1452716060"/>
    <d v="2016-01-13T15:14:20"/>
    <b v="0"/>
    <n v="16"/>
    <b v="0"/>
    <s v="technology/wearables"/>
    <n v="8.9066666666666669E-2"/>
    <n v="41.75"/>
    <s v="technology"/>
    <s v="wearables"/>
    <n v="36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n v="1477843305"/>
    <d v="2016-10-30T11:01:45"/>
    <b v="0"/>
    <n v="12"/>
    <b v="0"/>
    <s v="technology/wearables"/>
    <n v="9.633333333333334E-2"/>
    <n v="24.083333333333332"/>
    <s v="technology"/>
    <s v="wearables"/>
    <n v="30.0416666666569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n v="1458050450"/>
    <d v="2016-03-15T09:00:50"/>
    <b v="0"/>
    <n v="96"/>
    <b v="0"/>
    <s v="technology/wearables"/>
    <n v="0.13325999999999999"/>
    <n v="69.40625"/>
    <s v="technology"/>
    <s v="wearables"/>
    <n v="33.999421296291985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n v="1482958626"/>
    <d v="2016-12-28T15:57:06"/>
    <b v="0"/>
    <n v="16"/>
    <b v="0"/>
    <s v="technology/wearables"/>
    <n v="2.4840000000000001E-2"/>
    <n v="155.25"/>
    <s v="technology"/>
    <s v="wearables"/>
    <n v="52.126319444440014"/>
    <x v="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n v="1470852048"/>
    <d v="2016-08-10T13:00:48"/>
    <b v="0"/>
    <n v="5"/>
    <b v="0"/>
    <s v="technology/wearables"/>
    <n v="1.9066666666666666E-2"/>
    <n v="57.2"/>
    <s v="technology"/>
    <s v="wearables"/>
    <n v="30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n v="1462128306"/>
    <d v="2016-05-01T13:45:06"/>
    <b v="0"/>
    <n v="0"/>
    <b v="0"/>
    <s v="technology/wearables"/>
    <n v="0"/>
    <e v="#DIV/0!"/>
    <s v="technology"/>
    <s v="wearables"/>
    <n v="60"/>
    <x v="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n v="1455220364"/>
    <d v="2016-02-11T14:52:44"/>
    <b v="0"/>
    <n v="8"/>
    <b v="0"/>
    <s v="technology/wearables"/>
    <n v="0.12"/>
    <n v="60"/>
    <s v="technology"/>
    <s v="wearables"/>
    <n v="30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n v="1450832576"/>
    <d v="2015-12-22T20:02:56"/>
    <b v="0"/>
    <n v="7"/>
    <b v="0"/>
    <s v="technology/wearables"/>
    <n v="1.3650000000000001E-2"/>
    <n v="39"/>
    <s v="technology"/>
    <s v="wearables"/>
    <n v="60"/>
    <x v="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n v="1450461661"/>
    <d v="2015-12-18T13:01:01"/>
    <b v="0"/>
    <n v="24"/>
    <b v="0"/>
    <s v="technology/wearables"/>
    <n v="0.28039999999999998"/>
    <n v="58.416666666666664"/>
    <s v="technology"/>
    <s v="wearables"/>
    <n v="30"/>
    <x v="1"/>
  </r>
  <r>
    <n v="951"/>
    <s v="Smart Harness"/>
    <s v="Revolutionizing the way we walk our dogs!"/>
    <n v="50000"/>
    <n v="19195"/>
    <x v="2"/>
    <s v="US"/>
    <s v="USD"/>
    <n v="1465054872"/>
    <d v="2016-06-04T10:41:12"/>
    <n v="1461166872"/>
    <d v="2016-04-20T10:41:12"/>
    <b v="0"/>
    <n v="121"/>
    <b v="0"/>
    <s v="technology/wearables"/>
    <n v="0.38390000000000002"/>
    <n v="158.63636363636363"/>
    <s v="technology"/>
    <s v="wearables"/>
    <n v="45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n v="1476888212"/>
    <d v="2016-10-19T09:43:32"/>
    <b v="0"/>
    <n v="196"/>
    <b v="0"/>
    <s v="technology/wearables"/>
    <n v="0.39942857142857141"/>
    <n v="99.857142857142861"/>
    <s v="technology"/>
    <s v="wearables"/>
    <n v="30.041666666664241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n v="1419566199"/>
    <d v="2014-12-25T22:56:39"/>
    <b v="0"/>
    <n v="5"/>
    <b v="0"/>
    <s v="technology/wearables"/>
    <n v="8.3999999999999995E-3"/>
    <n v="25.2"/>
    <s v="technology"/>
    <s v="wearables"/>
    <n v="30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n v="1436472039"/>
    <d v="2015-07-09T15:00:39"/>
    <b v="0"/>
    <n v="73"/>
    <b v="0"/>
    <s v="technology/wearables"/>
    <n v="0.43406666666666666"/>
    <n v="89.191780821917803"/>
    <s v="technology"/>
    <s v="wearables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n v="1470294300"/>
    <d v="2016-08-04T02:05:00"/>
    <b v="0"/>
    <n v="93"/>
    <b v="0"/>
    <s v="technology/wearables"/>
    <n v="5.6613333333333335E-2"/>
    <n v="182.6236559139785"/>
    <s v="technology"/>
    <s v="wearables"/>
    <n v="4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n v="1424901359"/>
    <d v="2015-02-25T16:55:59"/>
    <b v="0"/>
    <n v="17"/>
    <b v="0"/>
    <s v="technology/wearables"/>
    <n v="1.7219999999999999E-2"/>
    <n v="50.647058823529413"/>
    <s v="technology"/>
    <s v="wearables"/>
    <n v="59.958333333328483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n v="1476710133"/>
    <d v="2016-10-17T08:15:33"/>
    <b v="0"/>
    <n v="7"/>
    <b v="0"/>
    <s v="technology/wearables"/>
    <n v="1.9416666666666665E-2"/>
    <n v="33.285714285714285"/>
    <s v="technology"/>
    <s v="wearables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n v="1426792563"/>
    <d v="2015-03-19T14:16:03"/>
    <b v="0"/>
    <n v="17"/>
    <b v="0"/>
    <s v="technology/wearables"/>
    <n v="0.11328275684711328"/>
    <n v="51.823529411764703"/>
    <s v="technology"/>
    <s v="wearables"/>
    <n v="21.404826388890797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n v="1419048665"/>
    <d v="2014-12-19T23:11:05"/>
    <b v="0"/>
    <n v="171"/>
    <b v="0"/>
    <s v="technology/wearables"/>
    <n v="0.3886"/>
    <n v="113.62573099415205"/>
    <s v="technology"/>
    <s v="wearables"/>
    <n v="30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n v="1485874955"/>
    <d v="2017-01-31T10:02:35"/>
    <b v="0"/>
    <n v="188"/>
    <b v="0"/>
    <s v="technology/wearables"/>
    <n v="0.46100628930817611"/>
    <n v="136.46276595744681"/>
    <s v="technology"/>
    <s v="wearables"/>
    <n v="41.95833333332848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n v="1483634335"/>
    <d v="2017-01-05T11:38:55"/>
    <b v="0"/>
    <n v="110"/>
    <b v="0"/>
    <s v="technology/wearables"/>
    <n v="0.42188421052631581"/>
    <n v="364.35454545454547"/>
    <s v="technology"/>
    <s v="wearables"/>
    <n v="46.097974537042319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n v="1451927153"/>
    <d v="2016-01-04T12:05:53"/>
    <b v="0"/>
    <n v="37"/>
    <b v="0"/>
    <s v="technology/wearables"/>
    <n v="0.2848"/>
    <n v="19.243243243243242"/>
    <s v="technology"/>
    <s v="wearables"/>
    <n v="3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n v="1473693319"/>
    <d v="2016-09-12T10:15:19"/>
    <b v="0"/>
    <n v="9"/>
    <b v="0"/>
    <s v="technology/wearables"/>
    <n v="1.0771428571428571E-2"/>
    <n v="41.888888888888886"/>
    <s v="technology"/>
    <s v="wearables"/>
    <n v="3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n v="1437663919"/>
    <d v="2015-07-23T10:05:19"/>
    <b v="0"/>
    <n v="29"/>
    <b v="0"/>
    <s v="technology/wearables"/>
    <n v="7.9909090909090902E-3"/>
    <n v="30.310344827586206"/>
    <s v="technology"/>
    <s v="wearables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n v="1474676646"/>
    <d v="2016-09-23T19:24:06"/>
    <b v="0"/>
    <n v="6"/>
    <b v="0"/>
    <s v="technology/wearables"/>
    <n v="1.192E-2"/>
    <n v="49.666666666666664"/>
    <s v="technology"/>
    <s v="wearables"/>
    <n v="32.14923611111589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n v="1473174932"/>
    <d v="2016-09-06T10:15:32"/>
    <b v="0"/>
    <n v="30"/>
    <b v="0"/>
    <s v="technology/wearables"/>
    <n v="0.14799999999999999"/>
    <n v="59.2"/>
    <s v="technology"/>
    <s v="wearables"/>
    <n v="30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n v="1456121174"/>
    <d v="2016-02-22T01:06:14"/>
    <b v="0"/>
    <n v="81"/>
    <b v="0"/>
    <s v="technology/wearables"/>
    <n v="0.17810000000000001"/>
    <n v="43.97530864197531"/>
    <s v="technology"/>
    <s v="wearables"/>
    <n v="59.958333333335759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n v="1405542034"/>
    <d v="2014-07-16T15:20:34"/>
    <b v="0"/>
    <n v="4"/>
    <b v="0"/>
    <s v="technology/wearables"/>
    <n v="1.325E-2"/>
    <n v="26.5"/>
    <s v="technology"/>
    <s v="wearables"/>
    <n v="30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n v="1483773407"/>
    <d v="2017-01-07T02:16:47"/>
    <b v="0"/>
    <n v="11"/>
    <b v="0"/>
    <s v="technology/wearables"/>
    <n v="0.46666666666666667"/>
    <n v="1272.7272727272727"/>
    <s v="technology"/>
    <s v="wearables"/>
    <n v="3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n v="1481951853"/>
    <d v="2016-12-17T00:17:33"/>
    <b v="0"/>
    <n v="14"/>
    <b v="0"/>
    <s v="technology/wearables"/>
    <n v="0.4592"/>
    <n v="164"/>
    <s v="technology"/>
    <s v="wearables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n v="1429290060"/>
    <d v="2015-04-17T12:01:00"/>
    <b v="0"/>
    <n v="5"/>
    <b v="0"/>
    <s v="technology/wearables"/>
    <n v="2.2599999999999999E-3"/>
    <n v="45.2"/>
    <s v="technology"/>
    <s v="wearables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n v="1407271598"/>
    <d v="2014-08-05T15:46:38"/>
    <b v="0"/>
    <n v="45"/>
    <b v="0"/>
    <s v="technology/wearables"/>
    <n v="0.34625"/>
    <n v="153.88888888888889"/>
    <s v="technology"/>
    <s v="wearables"/>
    <n v="29.425254629633855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n v="1441844493"/>
    <d v="2015-09-09T19:21:33"/>
    <b v="0"/>
    <n v="8"/>
    <b v="0"/>
    <s v="technology/wearables"/>
    <n v="2.0549999999999999E-2"/>
    <n v="51.375"/>
    <s v="technology"/>
    <s v="wearables"/>
    <n v="60.041666666671517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n v="1456336756"/>
    <d v="2016-02-24T12:59:16"/>
    <b v="0"/>
    <n v="3"/>
    <b v="0"/>
    <s v="technology/wearables"/>
    <n v="5.5999999999999999E-3"/>
    <n v="93.333333333333329"/>
    <s v="technology"/>
    <s v="wearables"/>
    <n v="29.958333333335759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n v="1461948185"/>
    <d v="2016-04-29T11:43:05"/>
    <b v="0"/>
    <n v="24"/>
    <b v="0"/>
    <s v="technology/wearables"/>
    <n v="2.6069999999999999E-2"/>
    <n v="108.625"/>
    <s v="technology"/>
    <s v="wearables"/>
    <n v="6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n v="1435627497"/>
    <d v="2015-06-29T20:24:57"/>
    <b v="0"/>
    <n v="18"/>
    <b v="0"/>
    <s v="technology/wearables"/>
    <n v="1.9259999999999999E-2"/>
    <n v="160.5"/>
    <s v="technology"/>
    <s v="wearables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n v="1453502197"/>
    <d v="2016-01-22T17:36:37"/>
    <b v="0"/>
    <n v="12"/>
    <b v="0"/>
    <s v="technology/wearables"/>
    <n v="0.33666666666666667"/>
    <n v="75.75"/>
    <s v="technology"/>
    <s v="wearables"/>
    <n v="30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n v="1453793101"/>
    <d v="2016-01-26T02:25:01"/>
    <b v="0"/>
    <n v="123"/>
    <b v="0"/>
    <s v="technology/wearables"/>
    <n v="0.5626326718299024"/>
    <n v="790.83739837398377"/>
    <s v="technology"/>
    <s v="wearables"/>
    <n v="3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n v="1463392828"/>
    <d v="2016-05-16T05:00:28"/>
    <b v="0"/>
    <n v="96"/>
    <b v="0"/>
    <s v="technology/wearables"/>
    <n v="0.82817600000000002"/>
    <n v="301.93916666666667"/>
    <s v="technology"/>
    <s v="wearables"/>
    <n v="35.373981481490773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n v="1413495722"/>
    <d v="2014-10-16T16:42:02"/>
    <b v="0"/>
    <n v="31"/>
    <b v="0"/>
    <s v="technology/wearables"/>
    <n v="0.14860000000000001"/>
    <n v="47.935483870967744"/>
    <s v="technology"/>
    <s v="wearables"/>
    <n v="45.04166666667151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n v="1405032222"/>
    <d v="2014-07-10T17:43:42"/>
    <b v="0"/>
    <n v="4"/>
    <b v="0"/>
    <s v="technology/wearables"/>
    <n v="1.2375123751237513E-4"/>
    <n v="2.75"/>
    <s v="technology"/>
    <s v="wearables"/>
    <n v="3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n v="1472839486"/>
    <d v="2016-09-02T13:04:46"/>
    <b v="0"/>
    <n v="3"/>
    <b v="0"/>
    <s v="technology/wearables"/>
    <n v="1.7142857142857143E-4"/>
    <n v="1"/>
    <s v="technology"/>
    <s v="wearables"/>
    <n v="3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n v="1469289685"/>
    <d v="2016-07-23T11:01:25"/>
    <b v="0"/>
    <n v="179"/>
    <b v="0"/>
    <s v="technology/wearables"/>
    <n v="0.2950613611721471"/>
    <n v="171.79329608938548"/>
    <s v="technology"/>
    <s v="wearables"/>
    <n v="31.20318287036934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n v="1424918808"/>
    <d v="2015-02-25T21:46:48"/>
    <b v="0"/>
    <n v="3"/>
    <b v="0"/>
    <s v="technology/wearables"/>
    <n v="1.06E-2"/>
    <n v="35.333333333333336"/>
    <s v="technology"/>
    <s v="wearables"/>
    <n v="29.958333333343035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n v="1449011610"/>
    <d v="2015-12-01T18:13:30"/>
    <b v="0"/>
    <n v="23"/>
    <b v="0"/>
    <s v="technology/wearables"/>
    <n v="6.2933333333333327E-2"/>
    <n v="82.086956521739125"/>
    <s v="technology"/>
    <s v="wearables"/>
    <n v="29.990624999991269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n v="1447698300"/>
    <d v="2015-11-16T13:25:00"/>
    <b v="0"/>
    <n v="23"/>
    <b v="0"/>
    <s v="technology/wearables"/>
    <n v="0.1275"/>
    <n v="110.8695652173913"/>
    <s v="technology"/>
    <s v="wearables"/>
    <n v="54.232638888890506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n v="1400051050"/>
    <d v="2014-05-14T02:04:10"/>
    <b v="0"/>
    <n v="41"/>
    <b v="0"/>
    <s v="technology/wearables"/>
    <n v="0.13220000000000001"/>
    <n v="161.21951219512195"/>
    <s v="technology"/>
    <s v="wearables"/>
    <n v="4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n v="1472718825"/>
    <d v="2016-09-01T03:33:45"/>
    <b v="0"/>
    <n v="0"/>
    <b v="0"/>
    <s v="technology/wearables"/>
    <n v="0"/>
    <e v="#DIV/0!"/>
    <s v="technology"/>
    <s v="wearables"/>
    <n v="30"/>
    <x v="1"/>
  </r>
  <r>
    <n v="989"/>
    <s v="Power Rope"/>
    <s v="The most useful phone charger you will ever buy"/>
    <n v="10000"/>
    <n v="1677"/>
    <x v="2"/>
    <s v="US"/>
    <s v="USD"/>
    <n v="1475101495"/>
    <d v="2016-09-28T17:24:55"/>
    <n v="1472509495"/>
    <d v="2016-08-29T17:24:55"/>
    <b v="0"/>
    <n v="32"/>
    <b v="0"/>
    <s v="technology/wearables"/>
    <n v="0.16769999999999999"/>
    <n v="52.40625"/>
    <s v="technology"/>
    <s v="wearables"/>
    <n v="30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n v="1407178164"/>
    <d v="2014-08-04T13:49:24"/>
    <b v="0"/>
    <n v="2"/>
    <b v="0"/>
    <s v="technology/wearables"/>
    <n v="1.0399999999999999E-3"/>
    <n v="13"/>
    <s v="technology"/>
    <s v="wearables"/>
    <n v="3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n v="1466186988"/>
    <d v="2016-06-17T13:09:48"/>
    <b v="0"/>
    <n v="7"/>
    <b v="0"/>
    <s v="technology/wearables"/>
    <n v="4.24E-2"/>
    <n v="30.285714285714285"/>
    <s v="technology"/>
    <s v="wearables"/>
    <n v="25.02861111110542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n v="1457475119"/>
    <d v="2016-03-08T17:11:59"/>
    <b v="0"/>
    <n v="4"/>
    <b v="0"/>
    <s v="technology/wearables"/>
    <n v="4.6699999999999997E-3"/>
    <n v="116.75"/>
    <s v="technology"/>
    <s v="wearables"/>
    <n v="59.9583333333357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n v="1476054568"/>
    <d v="2016-10-09T18:09:28"/>
    <b v="0"/>
    <n v="196"/>
    <b v="0"/>
    <s v="technology/wearables"/>
    <n v="0.25087142857142858"/>
    <n v="89.59693877551021"/>
    <s v="technology"/>
    <s v="wearables"/>
    <n v="33.243425925917109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n v="1412835530"/>
    <d v="2014-10-09T01:18:50"/>
    <b v="0"/>
    <n v="11"/>
    <b v="0"/>
    <s v="technology/wearables"/>
    <n v="2.3345000000000001E-2"/>
    <n v="424.45454545454544"/>
    <s v="technology"/>
    <s v="wearables"/>
    <n v="52.69456018518394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n v="1415140480"/>
    <d v="2014-11-04T17:34:40"/>
    <b v="0"/>
    <n v="9"/>
    <b v="0"/>
    <s v="technology/wearables"/>
    <n v="7.2599999999999998E-2"/>
    <n v="80.666666666666671"/>
    <s v="technology"/>
    <s v="wearables"/>
    <n v="24.725925925929914"/>
    <x v="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n v="1403902060"/>
    <d v="2014-06-27T15:47:40"/>
    <b v="0"/>
    <n v="5"/>
    <b v="0"/>
    <s v="technology/wearables"/>
    <n v="1.6250000000000001E-2"/>
    <n v="13"/>
    <s v="technology"/>
    <s v="wearables"/>
    <n v="29.777314814818965"/>
    <x v="1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n v="1414549697"/>
    <d v="2014-10-28T21:28:17"/>
    <b v="0"/>
    <n v="8"/>
    <b v="0"/>
    <s v="technology/wearables"/>
    <n v="1.2999999999999999E-2"/>
    <n v="8.125"/>
    <s v="technology"/>
    <s v="wearables"/>
    <n v="30.04166666666424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n v="1444017801"/>
    <d v="2015-10-04T23:03:21"/>
    <b v="0"/>
    <n v="229"/>
    <b v="0"/>
    <s v="technology/wearables"/>
    <n v="0.58558333333333334"/>
    <n v="153.42794759825327"/>
    <s v="technology"/>
    <s v="wearables"/>
    <n v="45.04166666666424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n v="1413270690"/>
    <d v="2014-10-14T02:11:30"/>
    <b v="0"/>
    <n v="40"/>
    <b v="0"/>
    <s v="technology/wearables"/>
    <n v="7.7886666666666673E-2"/>
    <n v="292.07499999999999"/>
    <s v="technology"/>
    <s v="wearables"/>
    <n v="30.035069444442343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n v="1484357160"/>
    <d v="2017-01-13T20:26:00"/>
    <b v="0"/>
    <n v="6"/>
    <b v="0"/>
    <s v="technology/wearables"/>
    <n v="2.2157147647256063E-2"/>
    <n v="3304"/>
    <s v="technology"/>
    <s v="wearables"/>
    <n v="59.95833333332848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n v="1481908613"/>
    <d v="2016-12-16T12:16:53"/>
    <b v="0"/>
    <n v="4"/>
    <b v="0"/>
    <s v="technology/wearables"/>
    <n v="1.04"/>
    <n v="1300"/>
    <s v="technology"/>
    <s v="wearables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n v="1447777514"/>
    <d v="2015-11-17T11:25:14"/>
    <b v="0"/>
    <n v="22"/>
    <b v="0"/>
    <s v="technology/wearables"/>
    <n v="0.29602960296029601"/>
    <n v="134.54545454545453"/>
    <s v="technology"/>
    <s v="wearables"/>
    <n v="29.565115740741021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n v="1487091661"/>
    <d v="2017-02-14T12:01:01"/>
    <b v="0"/>
    <n v="15"/>
    <b v="0"/>
    <s v="technology/wearables"/>
    <n v="0.16055"/>
    <n v="214.06666666666666"/>
    <s v="technology"/>
    <s v="wearables"/>
    <n v="29.95833333333575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n v="1453222827"/>
    <d v="2016-01-19T12:00:27"/>
    <b v="0"/>
    <n v="95"/>
    <b v="0"/>
    <s v="technology/wearables"/>
    <n v="0.82208000000000003"/>
    <n v="216.33684210526314"/>
    <s v="technology"/>
    <s v="wearables"/>
    <n v="3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n v="1443538783"/>
    <d v="2015-09-29T09:59:43"/>
    <b v="0"/>
    <n v="161"/>
    <b v="0"/>
    <s v="technology/wearables"/>
    <n v="0.75051000000000001"/>
    <n v="932.31055900621118"/>
    <s v="technology"/>
    <s v="wearables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n v="1417654672"/>
    <d v="2014-12-03T19:57:52"/>
    <b v="0"/>
    <n v="8"/>
    <b v="0"/>
    <s v="technology/wearables"/>
    <n v="5.8500000000000003E-2"/>
    <n v="29.25"/>
    <s v="technology"/>
    <s v="wearables"/>
    <n v="8.259120370370510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n v="1478095223"/>
    <d v="2016-11-02T09:00:23"/>
    <b v="0"/>
    <n v="76"/>
    <b v="0"/>
    <s v="technology/wearables"/>
    <n v="0.44319999999999998"/>
    <n v="174.94736842105263"/>
    <s v="technology"/>
    <s v="wearables"/>
    <n v="42.04166666666424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n v="1480361115"/>
    <d v="2016-11-28T14:25:15"/>
    <b v="0"/>
    <n v="1"/>
    <b v="0"/>
    <s v="technology/wearables"/>
    <n v="2.6737967914438501E-3"/>
    <n v="250"/>
    <s v="technology"/>
    <s v="wearables"/>
    <n v="3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n v="1463754646"/>
    <d v="2016-05-20T09:30:46"/>
    <b v="0"/>
    <n v="101"/>
    <b v="0"/>
    <s v="technology/wearables"/>
    <n v="0.1313"/>
    <n v="65"/>
    <s v="technology"/>
    <s v="wearables"/>
    <n v="3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n v="1468180462"/>
    <d v="2016-07-10T14:54:22"/>
    <b v="0"/>
    <n v="4"/>
    <b v="0"/>
    <s v="technology/wearables"/>
    <n v="1.9088937093275488E-3"/>
    <n v="55"/>
    <s v="technology"/>
    <s v="wearables"/>
    <n v="56.29488425925956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n v="1415050395"/>
    <d v="2014-11-03T16:33:15"/>
    <b v="0"/>
    <n v="1"/>
    <b v="0"/>
    <s v="technology/wearables"/>
    <n v="3.7499999999999999E-3"/>
    <n v="75"/>
    <s v="technology"/>
    <s v="wearables"/>
    <n v="4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n v="1481366052"/>
    <d v="2016-12-10T05:34:12"/>
    <b v="0"/>
    <n v="775"/>
    <b v="0"/>
    <s v="technology/wearables"/>
    <n v="215.35021"/>
    <n v="1389.3561935483872"/>
    <s v="technology"/>
    <s v="wearables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n v="1449000056"/>
    <d v="2015-12-01T15:00:56"/>
    <b v="0"/>
    <n v="90"/>
    <b v="0"/>
    <s v="technology/wearables"/>
    <n v="0.34527999999999998"/>
    <n v="95.911111111111111"/>
    <s v="technology"/>
    <s v="wearables"/>
    <n v="27.999351851845859"/>
    <x v="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n v="1415750615"/>
    <d v="2014-11-11T19:03:35"/>
    <b v="0"/>
    <n v="16"/>
    <b v="0"/>
    <s v="technology/wearables"/>
    <n v="0.30599999999999999"/>
    <n v="191.25"/>
    <s v="technology"/>
    <s v="wearables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n v="1445893495"/>
    <d v="2015-10-26T16:04:55"/>
    <b v="0"/>
    <n v="6"/>
    <b v="0"/>
    <s v="technology/wearables"/>
    <n v="2.6666666666666668E-2"/>
    <n v="40"/>
    <s v="technology"/>
    <s v="wearables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n v="1456108456"/>
    <d v="2016-02-21T21:34:16"/>
    <b v="0"/>
    <n v="38"/>
    <b v="0"/>
    <s v="technology/wearables"/>
    <n v="2.8420000000000001E-2"/>
    <n v="74.78947368421052"/>
    <s v="technology"/>
    <s v="wearables"/>
    <n v="44.958333333328483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n v="1444666335"/>
    <d v="2015-10-12T11:12:15"/>
    <b v="0"/>
    <n v="355"/>
    <b v="0"/>
    <s v="technology/wearables"/>
    <n v="0.22878799999999999"/>
    <n v="161.11830985915492"/>
    <s v="technology"/>
    <s v="wearables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n v="1465904933"/>
    <d v="2016-06-14T06:48:53"/>
    <b v="0"/>
    <n v="7"/>
    <b v="0"/>
    <s v="technology/wearables"/>
    <n v="3.1050000000000001E-2"/>
    <n v="88.714285714285708"/>
    <s v="technology"/>
    <s v="wearables"/>
    <n v="30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n v="1420500149"/>
    <d v="2015-01-05T18:22:29"/>
    <b v="0"/>
    <n v="400"/>
    <b v="0"/>
    <s v="technology/wearables"/>
    <n v="0.47333333333333333"/>
    <n v="53.25"/>
    <s v="technology"/>
    <s v="wearables"/>
    <n v="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n v="1430617209"/>
    <d v="2015-05-02T20:40:09"/>
    <b v="0"/>
    <n v="30"/>
    <b v="1"/>
    <s v="music/electronic music"/>
    <n v="2.0554838709677421"/>
    <n v="106.2"/>
    <s v="music"/>
    <s v="electronic music"/>
    <n v="29.96309027778625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n v="1443074571"/>
    <d v="2015-09-24T01:02:51"/>
    <b v="1"/>
    <n v="478"/>
    <b v="1"/>
    <s v="music/electronic music"/>
    <n v="3.5180366666666667"/>
    <n v="22.079728033472804"/>
    <s v="music"/>
    <s v="electronic music"/>
    <n v="22.914687500000582"/>
    <x v="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n v="1429284677"/>
    <d v="2015-04-17T10:31:17"/>
    <b v="1"/>
    <n v="74"/>
    <b v="1"/>
    <s v="music/electronic music"/>
    <n v="1.149"/>
    <n v="31.054054054054053"/>
    <s v="music"/>
    <s v="electronic music"/>
    <n v="3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n v="1432245861"/>
    <d v="2015-05-21T17:04:21"/>
    <b v="0"/>
    <n v="131"/>
    <b v="1"/>
    <s v="music/electronic music"/>
    <n v="2.3715000000000002"/>
    <n v="36.206106870229007"/>
    <s v="music"/>
    <s v="electronic music"/>
    <n v="3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n v="1451656563"/>
    <d v="2016-01-01T08:56:03"/>
    <b v="1"/>
    <n v="61"/>
    <b v="1"/>
    <s v="music/electronic music"/>
    <n v="1.1863774999999999"/>
    <n v="388.9762295081967"/>
    <s v="music"/>
    <s v="electronic music"/>
    <n v="30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n v="1423944037"/>
    <d v="2015-02-14T15:00:37"/>
    <b v="1"/>
    <n v="1071"/>
    <b v="1"/>
    <s v="music/electronic music"/>
    <n v="1.099283142857143"/>
    <n v="71.848571428571432"/>
    <s v="music"/>
    <s v="electronic music"/>
    <n v="29.95833333332848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n v="1456480016"/>
    <d v="2016-02-26T04:46:56"/>
    <b v="1"/>
    <n v="122"/>
    <b v="1"/>
    <s v="music/electronic music"/>
    <n v="1.0000828571428571"/>
    <n v="57.381803278688523"/>
    <s v="music"/>
    <s v="electronic music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n v="1411433347"/>
    <d v="2014-09-22T19:49:07"/>
    <b v="1"/>
    <n v="111"/>
    <b v="1"/>
    <s v="music/electronic music"/>
    <n v="1.0309292094387414"/>
    <n v="69.666666666666671"/>
    <s v="music"/>
    <s v="electronic music"/>
    <n v="30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n v="1484924605"/>
    <d v="2017-01-20T10:03:25"/>
    <b v="1"/>
    <n v="255"/>
    <b v="1"/>
    <s v="music/electronic music"/>
    <n v="1.1727000000000001"/>
    <n v="45.988235294117644"/>
    <s v="music"/>
    <s v="electronic music"/>
    <n v="45.205960648141627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n v="1423501507"/>
    <d v="2015-02-09T12:05:07"/>
    <b v="0"/>
    <n v="141"/>
    <b v="1"/>
    <s v="music/electronic music"/>
    <n v="1.1175999999999999"/>
    <n v="79.262411347517727"/>
    <s v="music"/>
    <s v="electronic music"/>
    <n v="54.204085648147156"/>
    <x v="3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n v="1472470549"/>
    <d v="2016-08-29T06:35:49"/>
    <b v="0"/>
    <n v="159"/>
    <b v="1"/>
    <s v="music/electronic music"/>
    <n v="3.4209999999999998"/>
    <n v="43.031446540880502"/>
    <s v="music"/>
    <s v="electronic music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n v="1447698010"/>
    <d v="2015-11-16T13:20:10"/>
    <b v="0"/>
    <n v="99"/>
    <b v="1"/>
    <s v="music/electronic music"/>
    <n v="1.0740000000000001"/>
    <n v="108.48484848484848"/>
    <s v="music"/>
    <s v="electronic music"/>
    <n v="30"/>
    <x v="1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n v="1464105625"/>
    <d v="2016-05-24T11:00:25"/>
    <b v="0"/>
    <n v="96"/>
    <b v="1"/>
    <s v="music/electronic music"/>
    <n v="1.0849703703703704"/>
    <n v="61.029583333333335"/>
    <s v="music"/>
    <s v="electronic music"/>
    <n v="3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n v="1479144880"/>
    <d v="2016-11-14T12:34:40"/>
    <b v="0"/>
    <n v="27"/>
    <b v="1"/>
    <s v="music/electronic music"/>
    <n v="1.0286144578313252"/>
    <n v="50.592592592592595"/>
    <s v="music"/>
    <s v="electronic music"/>
    <n v="28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n v="1467604804"/>
    <d v="2016-07-03T23:00:04"/>
    <b v="0"/>
    <n v="166"/>
    <b v="1"/>
    <s v="music/electronic music"/>
    <n v="1.3000180000000001"/>
    <n v="39.157168674698795"/>
    <s v="music"/>
    <s v="electronic music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n v="1421076220"/>
    <d v="2015-01-12T10:23:40"/>
    <b v="0"/>
    <n v="76"/>
    <b v="1"/>
    <s v="music/electronic music"/>
    <n v="1.0765217391304347"/>
    <n v="65.15789473684211"/>
    <s v="music"/>
    <s v="electronic music"/>
    <n v="3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n v="1354790790"/>
    <d v="2012-12-06T05:46:30"/>
    <b v="0"/>
    <n v="211"/>
    <b v="1"/>
    <s v="music/electronic music"/>
    <n v="1.1236044444444444"/>
    <n v="23.963127962085309"/>
    <s v="music"/>
    <s v="electronic music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n v="1429991062"/>
    <d v="2015-04-25T14:44:22"/>
    <b v="0"/>
    <n v="21"/>
    <b v="1"/>
    <s v="music/electronic music"/>
    <n v="1.0209999999999999"/>
    <n v="48.61904761904762"/>
    <s v="music"/>
    <s v="electronic music"/>
    <n v="22.385856481472729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n v="1455773623"/>
    <d v="2016-02-18T00:33:43"/>
    <b v="0"/>
    <n v="61"/>
    <b v="1"/>
    <s v="music/electronic music"/>
    <n v="1.4533333333333334"/>
    <n v="35.73770491803279"/>
    <s v="music"/>
    <s v="electronic music"/>
    <n v="29.95833333332848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n v="1479436646"/>
    <d v="2016-11-17T21:37:26"/>
    <b v="0"/>
    <n v="30"/>
    <b v="1"/>
    <s v="music/electronic music"/>
    <n v="1.282"/>
    <n v="21.366666666666667"/>
    <s v="music"/>
    <s v="electronic music"/>
    <n v="25.22331018518161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n v="1469725209"/>
    <d v="2016-07-28T12:00:09"/>
    <b v="0"/>
    <n v="1"/>
    <b v="0"/>
    <s v="journalism/audio"/>
    <n v="2.9411764705882353E-3"/>
    <n v="250"/>
    <s v="journalism"/>
    <s v="audio"/>
    <n v="30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n v="1405041992"/>
    <d v="2014-07-10T20:26:32"/>
    <b v="0"/>
    <n v="0"/>
    <b v="0"/>
    <s v="journalism/audio"/>
    <n v="0"/>
    <e v="#DIV/0!"/>
    <s v="journalism"/>
    <s v="audio"/>
    <n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n v="1406824948"/>
    <d v="2014-07-31T11:42:28"/>
    <b v="0"/>
    <n v="1"/>
    <b v="0"/>
    <s v="journalism/audio"/>
    <n v="1.5384615384615385E-2"/>
    <n v="10"/>
    <s v="journalism"/>
    <s v="audio"/>
    <n v="42.72050925925577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n v="1429509855"/>
    <d v="2015-04-20T01:04:15"/>
    <b v="0"/>
    <n v="292"/>
    <b v="0"/>
    <s v="journalism/audio"/>
    <n v="8.5370000000000001E-2"/>
    <n v="29.236301369863014"/>
    <s v="journalism"/>
    <s v="audio"/>
    <n v="3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n v="1420668801"/>
    <d v="2015-01-07T17:13:21"/>
    <b v="0"/>
    <n v="2"/>
    <b v="0"/>
    <s v="journalism/audio"/>
    <n v="8.571428571428571E-4"/>
    <n v="3"/>
    <s v="journalism"/>
    <s v="audio"/>
    <n v="56.926145833334886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n v="1406235550"/>
    <d v="2014-07-24T15:59:10"/>
    <b v="0"/>
    <n v="8"/>
    <b v="0"/>
    <s v="journalism/audio"/>
    <n v="2.6599999999999999E-2"/>
    <n v="33.25"/>
    <s v="journalism"/>
    <s v="audio"/>
    <n v="3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n v="1447273560"/>
    <d v="2015-11-11T15:26:00"/>
    <b v="0"/>
    <n v="0"/>
    <b v="0"/>
    <s v="journalism/audio"/>
    <n v="0"/>
    <e v="#DIV/0!"/>
    <s v="journalism"/>
    <s v="audio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n v="1412624315"/>
    <d v="2014-10-06T14:38:35"/>
    <b v="0"/>
    <n v="1"/>
    <b v="0"/>
    <s v="journalism/audio"/>
    <n v="5.0000000000000001E-4"/>
    <n v="1"/>
    <s v="journalism"/>
    <s v="audio"/>
    <n v="30.0416666666715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n v="1471310189"/>
    <d v="2016-08-15T20:16:29"/>
    <b v="0"/>
    <n v="4"/>
    <b v="0"/>
    <s v="journalism/audio"/>
    <n v="1.4133333333333333E-2"/>
    <n v="53"/>
    <s v="journalism"/>
    <s v="audio"/>
    <n v="40"/>
    <x v="0"/>
  </r>
  <r>
    <n v="1049"/>
    <s v="J1 (Canceled)"/>
    <s v="------"/>
    <n v="12000"/>
    <n v="0"/>
    <x v="1"/>
    <s v="US"/>
    <s v="USD"/>
    <n v="1455272445"/>
    <d v="2016-02-12T05:20:45"/>
    <n v="1452680445"/>
    <d v="2016-01-13T05:20:45"/>
    <b v="0"/>
    <n v="0"/>
    <b v="0"/>
    <s v="journalism/audio"/>
    <n v="0"/>
    <e v="#DIV/0!"/>
    <s v="journalism"/>
    <s v="audio"/>
    <n v="30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n v="1439665677"/>
    <d v="2015-08-15T14:07:57"/>
    <b v="0"/>
    <n v="0"/>
    <b v="0"/>
    <s v="journalism/audio"/>
    <n v="0"/>
    <e v="#DIV/0!"/>
    <s v="journalism"/>
    <s v="audio"/>
    <n v="3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n v="1406679625"/>
    <d v="2014-07-29T19:20:25"/>
    <b v="0"/>
    <n v="0"/>
    <b v="0"/>
    <s v="journalism/audio"/>
    <n v="0"/>
    <e v="#DIV/0!"/>
    <s v="journalism"/>
    <s v="audio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n v="1461438495"/>
    <d v="2016-04-23T14:08:15"/>
    <b v="0"/>
    <n v="0"/>
    <b v="0"/>
    <s v="journalism/audio"/>
    <n v="0"/>
    <e v="#DIV/0!"/>
    <s v="journalism"/>
    <s v="audio"/>
    <n v="44.0421875000029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n v="1486613332"/>
    <d v="2017-02-08T23:08:52"/>
    <b v="0"/>
    <n v="1"/>
    <b v="0"/>
    <s v="journalism/audio"/>
    <n v="0.01"/>
    <n v="15"/>
    <s v="journalism"/>
    <s v="audio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n v="1405110399"/>
    <d v="2014-07-11T15:26:39"/>
    <b v="0"/>
    <n v="0"/>
    <b v="0"/>
    <s v="journalism/audio"/>
    <n v="0"/>
    <e v="#DIV/0!"/>
    <s v="journalism"/>
    <s v="audio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n v="1454802545"/>
    <d v="2016-02-06T18:49:05"/>
    <b v="0"/>
    <n v="0"/>
    <b v="0"/>
    <s v="journalism/audio"/>
    <n v="0"/>
    <e v="#DIV/0!"/>
    <s v="journalism"/>
    <s v="audio"/>
    <n v="3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n v="1424711777"/>
    <d v="2015-02-23T12:16:17"/>
    <b v="0"/>
    <n v="0"/>
    <b v="0"/>
    <s v="journalism/audio"/>
    <n v="0"/>
    <e v="#DIV/0!"/>
    <s v="journalism"/>
    <s v="audio"/>
    <n v="59.958333333343035"/>
    <x v="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n v="1478292883"/>
    <d v="2016-11-04T15:54:43"/>
    <b v="0"/>
    <n v="0"/>
    <b v="0"/>
    <s v="journalism/audio"/>
    <n v="0"/>
    <e v="#DIV/0!"/>
    <s v="journalism"/>
    <s v="audio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n v="1423777043"/>
    <d v="2015-02-12T16:37:23"/>
    <b v="0"/>
    <n v="0"/>
    <b v="0"/>
    <s v="journalism/audio"/>
    <n v="0"/>
    <e v="#DIV/0!"/>
    <s v="journalism"/>
    <s v="audio"/>
    <n v="41.099039351851388"/>
    <x v="0"/>
  </r>
  <r>
    <n v="1059"/>
    <s v="Voice Over Artist (Canceled)"/>
    <s v="Turning myself into a vocal artist."/>
    <n v="1100"/>
    <n v="0"/>
    <x v="1"/>
    <s v="US"/>
    <s v="USD"/>
    <n v="1426269456"/>
    <d v="2015-03-13T12:57:36"/>
    <n v="1423681056"/>
    <d v="2015-02-11T13:57:36"/>
    <b v="0"/>
    <n v="0"/>
    <b v="0"/>
    <s v="journalism/audio"/>
    <n v="0"/>
    <e v="#DIV/0!"/>
    <s v="journalism"/>
    <s v="audio"/>
    <n v="29.958333333335759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n v="1426542893"/>
    <d v="2015-03-16T16:54:53"/>
    <b v="0"/>
    <n v="1"/>
    <b v="0"/>
    <s v="journalism/audio"/>
    <n v="0.01"/>
    <n v="50"/>
    <s v="journalism"/>
    <s v="audio"/>
    <n v="3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n v="1456987108"/>
    <d v="2016-03-03T01:38:28"/>
    <b v="0"/>
    <n v="0"/>
    <b v="0"/>
    <s v="journalism/audio"/>
    <n v="0"/>
    <e v="#DIV/0!"/>
    <s v="journalism"/>
    <s v="audio"/>
    <n v="59.764953703706851"/>
    <x v="3"/>
  </r>
  <r>
    <n v="1062"/>
    <s v="RETURNING AT A LATER DATE"/>
    <s v="SEE US ON PATREON www.badgirlartwork.com"/>
    <n v="199"/>
    <n v="190"/>
    <x v="1"/>
    <s v="US"/>
    <s v="USD"/>
    <n v="1468351341"/>
    <d v="2016-07-12T14:22:21"/>
    <n v="1467746541"/>
    <d v="2016-07-05T14:22:21"/>
    <b v="0"/>
    <n v="4"/>
    <b v="0"/>
    <s v="journalism/audio"/>
    <n v="0.95477386934673369"/>
    <n v="47.5"/>
    <s v="journalism"/>
    <s v="audio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n v="1470012262"/>
    <d v="2016-07-31T19:44:22"/>
    <b v="0"/>
    <n v="0"/>
    <b v="0"/>
    <s v="journalism/audio"/>
    <n v="0"/>
    <e v="#DIV/0!"/>
    <s v="journalism"/>
    <s v="audio"/>
    <n v="30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n v="1369286903"/>
    <d v="2013-05-23T00:28:23"/>
    <b v="0"/>
    <n v="123"/>
    <b v="0"/>
    <s v="games/video games"/>
    <n v="8.9744444444444446E-2"/>
    <n v="65.666666666666671"/>
    <s v="games"/>
    <s v="video games"/>
    <n v="4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n v="1390381722"/>
    <d v="2014-01-22T04:08:42"/>
    <b v="0"/>
    <n v="5"/>
    <b v="0"/>
    <s v="games/video games"/>
    <n v="2.7E-2"/>
    <n v="16.2"/>
    <s v="games"/>
    <s v="video games"/>
    <n v="28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n v="1371769582"/>
    <d v="2013-06-20T18:06:22"/>
    <b v="0"/>
    <n v="148"/>
    <b v="0"/>
    <s v="games/video games"/>
    <n v="3.3673333333333333E-2"/>
    <n v="34.128378378378379"/>
    <s v="games"/>
    <s v="video games"/>
    <n v="4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n v="1385065931"/>
    <d v="2013-11-21T15:32:11"/>
    <b v="0"/>
    <n v="10"/>
    <b v="0"/>
    <s v="games/video games"/>
    <n v="0.26"/>
    <n v="13"/>
    <s v="games"/>
    <s v="video games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n v="1457686464"/>
    <d v="2016-03-11T03:54:24"/>
    <b v="0"/>
    <n v="4"/>
    <b v="0"/>
    <s v="games/video games"/>
    <n v="1.5E-3"/>
    <n v="11.25"/>
    <s v="games"/>
    <s v="video games"/>
    <n v="29.958333333343035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n v="1382679059"/>
    <d v="2013-10-25T00:30:59"/>
    <b v="0"/>
    <n v="21"/>
    <b v="0"/>
    <s v="games/video games"/>
    <n v="0.38636363636363635"/>
    <n v="40.476190476190474"/>
    <s v="games"/>
    <s v="video games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n v="1347322622"/>
    <d v="2012-09-10T19:17:02"/>
    <b v="0"/>
    <n v="2"/>
    <b v="0"/>
    <s v="games/video games"/>
    <n v="7.0000000000000001E-3"/>
    <n v="35"/>
    <s v="games"/>
    <s v="video games"/>
    <n v="2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n v="1445191493"/>
    <d v="2015-10-18T13:04:53"/>
    <b v="0"/>
    <n v="0"/>
    <b v="0"/>
    <s v="games/video games"/>
    <n v="0"/>
    <e v="#DIV/0!"/>
    <s v="games"/>
    <s v="video games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n v="1389038297"/>
    <d v="2014-01-06T14:58:17"/>
    <b v="0"/>
    <n v="4"/>
    <b v="0"/>
    <s v="games/video games"/>
    <n v="6.8000000000000005E-4"/>
    <n v="12.75"/>
    <s v="games"/>
    <s v="video games"/>
    <n v="30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n v="1316214541"/>
    <d v="2011-09-16T18:09:01"/>
    <b v="0"/>
    <n v="1"/>
    <b v="0"/>
    <s v="games/video games"/>
    <n v="1.3333333333333334E-2"/>
    <n v="10"/>
    <s v="games"/>
    <s v="video games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n v="1386216545"/>
    <d v="2013-12-04T23:09:05"/>
    <b v="0"/>
    <n v="30"/>
    <b v="0"/>
    <s v="games/video games"/>
    <n v="6.3092592592592589E-2"/>
    <n v="113.56666666666666"/>
    <s v="games"/>
    <s v="video games"/>
    <n v="30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n v="1333748516"/>
    <d v="2012-04-06T16:41:56"/>
    <b v="0"/>
    <n v="3"/>
    <b v="0"/>
    <s v="games/video games"/>
    <n v="4.4999999999999998E-2"/>
    <n v="15"/>
    <s v="games"/>
    <s v="video games"/>
    <n v="30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n v="1405674250"/>
    <d v="2014-07-18T04:04:10"/>
    <b v="0"/>
    <n v="975"/>
    <b v="0"/>
    <s v="games/video games"/>
    <n v="0.62765333333333329"/>
    <n v="48.281025641025643"/>
    <s v="games"/>
    <s v="video games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n v="1450152011"/>
    <d v="2015-12-14T23:00:11"/>
    <b v="0"/>
    <n v="167"/>
    <b v="0"/>
    <s v="games/video games"/>
    <n v="0.29376000000000002"/>
    <n v="43.976047904191617"/>
    <s v="games"/>
    <s v="video games"/>
    <n v="3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n v="1307421721"/>
    <d v="2011-06-06T23:42:01"/>
    <b v="0"/>
    <n v="5"/>
    <b v="0"/>
    <s v="games/video games"/>
    <n v="7.4999999999999997E-2"/>
    <n v="9"/>
    <s v="games"/>
    <s v="video games"/>
    <n v="45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n v="1461072936"/>
    <d v="2016-04-19T08:35:36"/>
    <b v="0"/>
    <n v="18"/>
    <b v="0"/>
    <s v="games/video games"/>
    <n v="2.6076923076923077E-2"/>
    <n v="37.666666666666664"/>
    <s v="games"/>
    <s v="video games"/>
    <n v="25"/>
    <x v="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n v="1397186333"/>
    <d v="2014-04-10T22:18:53"/>
    <b v="0"/>
    <n v="98"/>
    <b v="0"/>
    <s v="games/video games"/>
    <n v="9.1050000000000006E-2"/>
    <n v="18.581632653061224"/>
    <s v="games"/>
    <s v="video games"/>
    <n v="30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n v="1419891292"/>
    <d v="2014-12-29T17:14:52"/>
    <b v="0"/>
    <n v="4"/>
    <b v="0"/>
    <s v="games/video games"/>
    <n v="1.7647058823529413E-4"/>
    <n v="3"/>
    <s v="games"/>
    <s v="video games"/>
    <n v="30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n v="1342043088"/>
    <d v="2012-07-11T16:44:48"/>
    <b v="0"/>
    <n v="3"/>
    <b v="0"/>
    <s v="games/video games"/>
    <n v="5.5999999999999999E-3"/>
    <n v="18.666666666666668"/>
    <s v="games"/>
    <s v="video games"/>
    <n v="3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n v="1401810583"/>
    <d v="2014-06-03T10:49:43"/>
    <b v="0"/>
    <n v="1"/>
    <b v="0"/>
    <s v="games/video games"/>
    <n v="8.2000000000000007E-3"/>
    <n v="410"/>
    <s v="games"/>
    <s v="video games"/>
    <n v="60"/>
    <x v="3"/>
  </r>
  <r>
    <n v="1084"/>
    <s v="My own channel"/>
    <s v="I want to start my own channel for gaming"/>
    <n v="550"/>
    <n v="0"/>
    <x v="2"/>
    <s v="US"/>
    <s v="USD"/>
    <n v="1407534804"/>
    <d v="2014-08-08T16:53:24"/>
    <n v="1404942804"/>
    <d v="2014-07-09T16:53:24"/>
    <b v="0"/>
    <n v="0"/>
    <b v="0"/>
    <s v="games/video games"/>
    <n v="0"/>
    <e v="#DIV/0!"/>
    <s v="games"/>
    <s v="video games"/>
    <n v="3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n v="1455379575"/>
    <d v="2016-02-13T11:06:15"/>
    <b v="0"/>
    <n v="9"/>
    <b v="0"/>
    <s v="games/video games"/>
    <n v="3.4200000000000001E-2"/>
    <n v="114"/>
    <s v="games"/>
    <s v="video games"/>
    <n v="29.958333333335759"/>
    <x v="1"/>
  </r>
  <r>
    <n v="1086"/>
    <s v="Cyber Universe Online"/>
    <s v="Humanity's future in the Galaxy"/>
    <n v="18000"/>
    <n v="15"/>
    <x v="2"/>
    <s v="US"/>
    <s v="USD"/>
    <n v="1408913291"/>
    <d v="2014-08-24T15:48:11"/>
    <n v="1406321291"/>
    <d v="2014-07-25T15:48:11"/>
    <b v="0"/>
    <n v="2"/>
    <b v="0"/>
    <s v="games/video games"/>
    <n v="8.3333333333333339E-4"/>
    <n v="7.5"/>
    <s v="games"/>
    <s v="video games"/>
    <n v="30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n v="1400260087"/>
    <d v="2014-05-16T12:08:07"/>
    <b v="0"/>
    <n v="0"/>
    <b v="0"/>
    <s v="games/video games"/>
    <n v="0"/>
    <e v="#DIV/0!"/>
    <s v="games"/>
    <s v="video games"/>
    <n v="30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n v="1395774667"/>
    <d v="2014-03-25T14:11:07"/>
    <b v="0"/>
    <n v="147"/>
    <b v="0"/>
    <s v="games/video games"/>
    <n v="0.14182977777777778"/>
    <n v="43.41727891156463"/>
    <s v="games"/>
    <s v="video games"/>
    <n v="30"/>
    <x v="1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n v="1432701175"/>
    <d v="2015-05-26T23:32:55"/>
    <b v="0"/>
    <n v="49"/>
    <b v="0"/>
    <s v="games/video games"/>
    <n v="7.8266666666666665E-2"/>
    <n v="23.959183673469386"/>
    <s v="games"/>
    <s v="video games"/>
    <n v="3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n v="1430281653"/>
    <d v="2015-04-28T23:27:33"/>
    <b v="0"/>
    <n v="1"/>
    <b v="0"/>
    <s v="games/video games"/>
    <n v="3.8464497269020693E-4"/>
    <n v="5"/>
    <s v="games"/>
    <s v="video games"/>
    <n v="3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n v="1457725272"/>
    <d v="2016-03-11T14:41:12"/>
    <b v="0"/>
    <n v="2"/>
    <b v="0"/>
    <s v="games/video games"/>
    <n v="0.125"/>
    <n v="12.5"/>
    <s v="games"/>
    <s v="video games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n v="1354840638"/>
    <d v="2012-12-06T19:37:18"/>
    <b v="0"/>
    <n v="7"/>
    <b v="0"/>
    <s v="games/video games"/>
    <n v="1.0500000000000001E-2"/>
    <n v="3"/>
    <s v="games"/>
    <s v="video games"/>
    <n v="30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n v="1453936937"/>
    <d v="2016-01-27T18:22:17"/>
    <b v="0"/>
    <n v="4"/>
    <b v="0"/>
    <s v="games/video games"/>
    <n v="0.14083333333333334"/>
    <n v="10.5625"/>
    <s v="games"/>
    <s v="video games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n v="1315588033"/>
    <d v="2011-09-09T12:07:13"/>
    <b v="0"/>
    <n v="27"/>
    <b v="0"/>
    <s v="games/video games"/>
    <n v="0.18300055555555556"/>
    <n v="122.00037037037038"/>
    <s v="games"/>
    <s v="video games"/>
    <n v="30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n v="1375275220"/>
    <d v="2013-07-31T07:53:40"/>
    <b v="0"/>
    <n v="94"/>
    <b v="0"/>
    <s v="games/video games"/>
    <n v="5.0347999999999997E-2"/>
    <n v="267.80851063829789"/>
    <s v="games"/>
    <s v="video games"/>
    <n v="3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n v="1409747154"/>
    <d v="2014-09-03T07:25:54"/>
    <b v="0"/>
    <n v="29"/>
    <b v="0"/>
    <s v="games/video games"/>
    <n v="0.17933333333333334"/>
    <n v="74.206896551724142"/>
    <s v="games"/>
    <s v="video games"/>
    <n v="30.627847222225682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n v="1390330877"/>
    <d v="2014-01-21T14:01:17"/>
    <b v="0"/>
    <n v="7"/>
    <b v="0"/>
    <s v="games/video games"/>
    <n v="4.6999999999999999E-4"/>
    <n v="6.7142857142857144"/>
    <s v="games"/>
    <s v="video games"/>
    <n v="4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n v="1394821095"/>
    <d v="2014-03-14T13:18:15"/>
    <b v="0"/>
    <n v="22"/>
    <b v="0"/>
    <s v="games/video games"/>
    <n v="7.2120000000000004E-2"/>
    <n v="81.954545454545453"/>
    <s v="games"/>
    <s v="video games"/>
    <n v="3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n v="1428955468"/>
    <d v="2015-04-13T15:04:28"/>
    <b v="0"/>
    <n v="1"/>
    <b v="0"/>
    <s v="games/video games"/>
    <n v="5.0000000000000001E-3"/>
    <n v="25"/>
    <s v="games"/>
    <s v="video games"/>
    <n v="30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n v="1452825571"/>
    <d v="2016-01-14T21:39:31"/>
    <b v="0"/>
    <n v="10"/>
    <b v="0"/>
    <s v="games/video games"/>
    <n v="2.5000000000000001E-2"/>
    <n v="10"/>
    <s v="games"/>
    <s v="video games"/>
    <n v="3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n v="1466188338"/>
    <d v="2016-06-17T13:32:18"/>
    <b v="0"/>
    <n v="6"/>
    <b v="0"/>
    <s v="games/video games"/>
    <n v="4.0999999999999999E-4"/>
    <n v="6.833333333333333"/>
    <s v="games"/>
    <s v="video games"/>
    <n v="26.985902777771116"/>
    <x v="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n v="1383095125"/>
    <d v="2013-10-29T20:05:25"/>
    <b v="0"/>
    <n v="24"/>
    <b v="0"/>
    <s v="games/video games"/>
    <n v="5.3124999999999999E-2"/>
    <n v="17.708333333333332"/>
    <s v="games"/>
    <s v="video games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n v="1461043190"/>
    <d v="2016-04-19T00:19:50"/>
    <b v="0"/>
    <n v="15"/>
    <b v="0"/>
    <s v="games/video games"/>
    <n v="1.6199999999999999E-2"/>
    <n v="16.2"/>
    <s v="games"/>
    <s v="video games"/>
    <n v="6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n v="1399888221"/>
    <d v="2014-05-12T04:50:21"/>
    <b v="0"/>
    <n v="37"/>
    <b v="0"/>
    <s v="games/video games"/>
    <n v="4.9516666666666667E-2"/>
    <n v="80.297297297297291"/>
    <s v="games"/>
    <s v="video games"/>
    <n v="30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n v="1393038927"/>
    <d v="2014-02-21T22:15:27"/>
    <b v="0"/>
    <n v="20"/>
    <b v="0"/>
    <s v="games/video games"/>
    <n v="1.5900000000000001E-3"/>
    <n v="71.55"/>
    <s v="games"/>
    <s v="video games"/>
    <n v="29.958333333335759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n v="1330969575"/>
    <d v="2012-03-05T12:46:15"/>
    <b v="0"/>
    <n v="7"/>
    <b v="0"/>
    <s v="games/video games"/>
    <n v="0.41249999999999998"/>
    <n v="23.571428571428573"/>
    <s v="games"/>
    <s v="video games"/>
    <n v="29.95833333332848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n v="1403556024"/>
    <d v="2014-06-23T15:40:24"/>
    <b v="0"/>
    <n v="0"/>
    <b v="0"/>
    <s v="games/video games"/>
    <n v="0"/>
    <e v="#DIV/0!"/>
    <s v="games"/>
    <s v="video games"/>
    <n v="3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n v="1329146235"/>
    <d v="2012-02-13T10:17:15"/>
    <b v="0"/>
    <n v="21"/>
    <b v="0"/>
    <s v="games/video games"/>
    <n v="2.93E-2"/>
    <n v="34.88095238095238"/>
    <s v="games"/>
    <s v="video games"/>
    <n v="59.95833333333575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n v="1476900190"/>
    <d v="2016-10-19T13:03:10"/>
    <b v="0"/>
    <n v="3"/>
    <b v="0"/>
    <s v="games/video games"/>
    <n v="4.4999999999999997E-3"/>
    <n v="15"/>
    <s v="games"/>
    <s v="video games"/>
    <n v="30.04166666665696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n v="1352327022"/>
    <d v="2012-11-07T17:23:42"/>
    <b v="0"/>
    <n v="11"/>
    <b v="0"/>
    <s v="games/video games"/>
    <n v="5.1000000000000004E-3"/>
    <n v="23.181818181818183"/>
    <s v="games"/>
    <s v="video games"/>
    <n v="3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n v="1449636790"/>
    <d v="2015-12-08T23:53:10"/>
    <b v="0"/>
    <n v="1"/>
    <b v="0"/>
    <s v="games/video games"/>
    <n v="4.0000000000000002E-4"/>
    <n v="1"/>
    <s v="games"/>
    <s v="video games"/>
    <n v="3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n v="1416507211"/>
    <d v="2014-11-20T13:13:31"/>
    <b v="0"/>
    <n v="312"/>
    <b v="0"/>
    <s v="games/video games"/>
    <n v="0.35537409090909089"/>
    <n v="100.23371794871794"/>
    <s v="games"/>
    <s v="video games"/>
    <n v="59.59478009259328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n v="1405466820"/>
    <d v="2014-07-15T18:27:00"/>
    <b v="0"/>
    <n v="1"/>
    <b v="0"/>
    <s v="games/video games"/>
    <n v="5.0000000000000001E-3"/>
    <n v="5"/>
    <s v="games"/>
    <s v="video games"/>
    <n v="3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n v="1378714687"/>
    <d v="2013-09-09T03:18:07"/>
    <b v="0"/>
    <n v="3"/>
    <b v="0"/>
    <s v="games/video games"/>
    <n v="1.6666666666666668E-3"/>
    <n v="3.3333333333333335"/>
    <s v="games"/>
    <s v="video games"/>
    <n v="3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n v="1456764095"/>
    <d v="2016-02-29T11:41:35"/>
    <b v="0"/>
    <n v="4"/>
    <b v="0"/>
    <s v="games/video games"/>
    <n v="1.325E-3"/>
    <n v="13.25"/>
    <s v="games"/>
    <s v="video games"/>
    <n v="29.958333333335759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n v="1334089208"/>
    <d v="2012-04-10T15:20:08"/>
    <b v="0"/>
    <n v="10"/>
    <b v="0"/>
    <s v="games/video games"/>
    <n v="3.5704000000000004E-4"/>
    <n v="17.852"/>
    <s v="games"/>
    <s v="video games"/>
    <n v="60"/>
    <x v="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n v="1448461313"/>
    <d v="2015-11-25T09:21:53"/>
    <b v="0"/>
    <n v="8"/>
    <b v="0"/>
    <s v="games/video games"/>
    <n v="8.3000000000000004E-2"/>
    <n v="10.375"/>
    <s v="games"/>
    <s v="video games"/>
    <n v="3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n v="1394078379"/>
    <d v="2014-03-05T22:59:39"/>
    <b v="0"/>
    <n v="3"/>
    <b v="0"/>
    <s v="games/video games"/>
    <n v="2.4222222222222221E-2"/>
    <n v="36.333333333333336"/>
    <s v="games"/>
    <s v="video games"/>
    <n v="29.95833333333575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n v="1395687664"/>
    <d v="2014-03-24T14:01:04"/>
    <b v="0"/>
    <n v="1"/>
    <b v="0"/>
    <s v="games/video games"/>
    <n v="2.3809523809523812E-3"/>
    <n v="5"/>
    <s v="games"/>
    <s v="video games"/>
    <n v="13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n v="1315947400"/>
    <d v="2011-09-13T15:56:40"/>
    <b v="0"/>
    <n v="0"/>
    <b v="0"/>
    <s v="games/video games"/>
    <n v="0"/>
    <e v="#DIV/0!"/>
    <s v="games"/>
    <s v="video games"/>
    <n v="45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n v="1455315916"/>
    <d v="2016-02-12T17:25:16"/>
    <b v="0"/>
    <n v="5"/>
    <b v="0"/>
    <s v="games/video games"/>
    <n v="1.16E-4"/>
    <n v="5.8"/>
    <s v="games"/>
    <s v="video games"/>
    <n v="29.958333333328483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n v="1368723225"/>
    <d v="2013-05-16T11:53:45"/>
    <b v="0"/>
    <n v="0"/>
    <b v="0"/>
    <s v="games/video games"/>
    <n v="0"/>
    <e v="#DIV/0!"/>
    <s v="games"/>
    <s v="video games"/>
    <n v="1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n v="1395318848"/>
    <d v="2014-03-20T07:34:08"/>
    <b v="0"/>
    <n v="3"/>
    <b v="0"/>
    <s v="games/video games"/>
    <n v="2.2000000000000001E-3"/>
    <n v="3.6666666666666665"/>
    <s v="games"/>
    <s v="video games"/>
    <n v="30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n v="1427817651"/>
    <d v="2015-03-31T11:00:51"/>
    <b v="0"/>
    <n v="7"/>
    <b v="0"/>
    <s v="games/mobile games"/>
    <n v="4.7222222222222223E-3"/>
    <n v="60.714285714285715"/>
    <s v="games"/>
    <s v="mobile games"/>
    <n v="3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n v="1438009130"/>
    <d v="2015-07-27T09:58:50"/>
    <b v="0"/>
    <n v="0"/>
    <b v="0"/>
    <s v="games/mobile games"/>
    <n v="0"/>
    <e v="#DIV/0!"/>
    <s v="games"/>
    <s v="mobile games"/>
    <n v="6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n v="1465890694"/>
    <d v="2016-06-14T02:51:34"/>
    <b v="0"/>
    <n v="2"/>
    <b v="0"/>
    <s v="games/mobile games"/>
    <n v="5.0000000000000001E-3"/>
    <n v="5"/>
    <s v="games"/>
    <s v="mobile games"/>
    <n v="3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n v="1413318600"/>
    <d v="2014-10-14T15:30:00"/>
    <b v="0"/>
    <n v="23"/>
    <b v="0"/>
    <s v="games/mobile games"/>
    <n v="1.6714285714285713E-2"/>
    <n v="25.434782608695652"/>
    <s v="games"/>
    <s v="mobile games"/>
    <n v="31.041666666664241"/>
    <x v="0"/>
  </r>
  <r>
    <n v="1128"/>
    <s v="Flying Turds"/>
    <s v="#havingfunFTW"/>
    <n v="1000"/>
    <n v="1"/>
    <x v="2"/>
    <s v="GB"/>
    <s v="GBP"/>
    <n v="1407425717"/>
    <d v="2014-08-07T10:35:17"/>
    <n v="1404833717"/>
    <d v="2014-07-08T10:35:17"/>
    <b v="0"/>
    <n v="1"/>
    <b v="0"/>
    <s v="games/mobile games"/>
    <n v="1E-3"/>
    <n v="1"/>
    <s v="games"/>
    <s v="mobile games"/>
    <n v="30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n v="1462515693"/>
    <d v="2016-05-06T01:21:33"/>
    <b v="0"/>
    <n v="2"/>
    <b v="0"/>
    <s v="games/mobile games"/>
    <n v="1.0499999999999999E-3"/>
    <n v="10.5"/>
    <s v="games"/>
    <s v="mobile games"/>
    <n v="3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n v="1411775700"/>
    <d v="2014-09-26T18:55:00"/>
    <b v="0"/>
    <n v="3"/>
    <b v="0"/>
    <s v="games/mobile games"/>
    <n v="2.2000000000000001E-3"/>
    <n v="3.6666666666666665"/>
    <s v="games"/>
    <s v="mobile games"/>
    <n v="60.041666666664241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n v="1448401668"/>
    <d v="2015-11-24T16:47:48"/>
    <b v="0"/>
    <n v="0"/>
    <b v="0"/>
    <s v="games/mobile games"/>
    <n v="0"/>
    <e v="#DIV/0!"/>
    <s v="games"/>
    <s v="mobile games"/>
    <n v="3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n v="1480646771"/>
    <d v="2016-12-01T21:46:11"/>
    <b v="0"/>
    <n v="13"/>
    <b v="0"/>
    <s v="games/mobile games"/>
    <n v="0.14380000000000001"/>
    <n v="110.61538461538461"/>
    <s v="games"/>
    <s v="mobile games"/>
    <n v="30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n v="1404207981"/>
    <d v="2014-07-01T04:46:21"/>
    <b v="0"/>
    <n v="1"/>
    <b v="0"/>
    <s v="games/mobile games"/>
    <n v="6.6666666666666671E-3"/>
    <n v="20"/>
    <s v="games"/>
    <s v="mobile games"/>
    <n v="30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n v="1416034228"/>
    <d v="2014-11-15T01:50:28"/>
    <b v="0"/>
    <n v="1"/>
    <b v="0"/>
    <s v="games/mobile games"/>
    <n v="4.0000000000000003E-5"/>
    <n v="1"/>
    <s v="games"/>
    <s v="mobile games"/>
    <n v="13.904537037036789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n v="1467935094"/>
    <d v="2016-07-07T18:44:54"/>
    <b v="0"/>
    <n v="1"/>
    <b v="0"/>
    <s v="games/mobile games"/>
    <n v="0.05"/>
    <n v="50"/>
    <s v="games"/>
    <s v="mobile games"/>
    <n v="30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n v="1447949229"/>
    <d v="2015-11-19T11:07:09"/>
    <b v="0"/>
    <n v="6"/>
    <b v="0"/>
    <s v="games/mobile games"/>
    <n v="6.4439140811455853E-2"/>
    <n v="45"/>
    <s v="games"/>
    <s v="mobile games"/>
    <n v="3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n v="1458848421"/>
    <d v="2016-03-24T14:40:21"/>
    <b v="0"/>
    <n v="39"/>
    <b v="0"/>
    <s v="games/mobile games"/>
    <n v="0.39500000000000002"/>
    <n v="253.2051282051282"/>
    <s v="games"/>
    <s v="mobile games"/>
    <n v="3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n v="1483307131"/>
    <d v="2017-01-01T16:45:31"/>
    <b v="0"/>
    <n v="4"/>
    <b v="0"/>
    <s v="games/mobile games"/>
    <n v="3.5714285714285713E-3"/>
    <n v="31.25"/>
    <s v="games"/>
    <s v="mobile games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n v="1417508426"/>
    <d v="2014-12-02T03:20:26"/>
    <b v="0"/>
    <n v="1"/>
    <b v="0"/>
    <s v="games/mobile games"/>
    <n v="6.2500000000000001E-4"/>
    <n v="5"/>
    <s v="games"/>
    <s v="mobile games"/>
    <n v="30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n v="1436267121"/>
    <d v="2015-07-07T06:05:21"/>
    <b v="0"/>
    <n v="0"/>
    <b v="0"/>
    <s v="games/mobile games"/>
    <n v="0"/>
    <e v="#DIV/0!"/>
    <s v="games"/>
    <s v="mobile games"/>
    <n v="30"/>
    <x v="1"/>
  </r>
  <r>
    <n v="1141"/>
    <s v="Arena Z - Zombie Survival"/>
    <s v="I think this will be a great game!"/>
    <n v="500"/>
    <n v="0"/>
    <x v="2"/>
    <s v="DE"/>
    <s v="EUR"/>
    <n v="1436460450"/>
    <d v="2015-07-09T11:47:30"/>
    <n v="1433868450"/>
    <d v="2015-06-09T11:47:30"/>
    <b v="0"/>
    <n v="0"/>
    <b v="0"/>
    <s v="games/mobile games"/>
    <n v="0"/>
    <e v="#DIV/0!"/>
    <s v="games"/>
    <s v="mobile games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n v="1421539727"/>
    <d v="2015-01-17T19:08:47"/>
    <b v="0"/>
    <n v="0"/>
    <b v="0"/>
    <s v="games/mobile games"/>
    <n v="0"/>
    <e v="#DIV/0!"/>
    <s v="games"/>
    <s v="mobile games"/>
    <n v="3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n v="1447735126"/>
    <d v="2015-11-16T23:38:46"/>
    <b v="0"/>
    <n v="8"/>
    <b v="0"/>
    <s v="games/mobile games"/>
    <n v="4.1333333333333335E-3"/>
    <n v="23.25"/>
    <s v="games"/>
    <s v="mobile games"/>
    <n v="3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n v="1427689320"/>
    <d v="2015-03-29T23:22:00"/>
    <b v="0"/>
    <n v="0"/>
    <b v="0"/>
    <s v="food/food trucks"/>
    <n v="0"/>
    <e v="#DIV/0!"/>
    <s v="food"/>
    <s v="food trucks"/>
    <n v="3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n v="1407088592"/>
    <d v="2014-08-03T12:56:32"/>
    <b v="0"/>
    <n v="1"/>
    <b v="0"/>
    <s v="food/food trucks"/>
    <n v="1.25E-3"/>
    <n v="100"/>
    <s v="food"/>
    <s v="food trucks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n v="1395787973"/>
    <d v="2014-03-25T17:52:53"/>
    <b v="0"/>
    <n v="12"/>
    <b v="0"/>
    <s v="food/food trucks"/>
    <n v="8.8333333333333333E-2"/>
    <n v="44.166666666666664"/>
    <s v="food"/>
    <s v="food trucks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n v="1408576783"/>
    <d v="2014-08-20T18:19:43"/>
    <b v="0"/>
    <n v="0"/>
    <b v="0"/>
    <s v="food/food trucks"/>
    <n v="0"/>
    <e v="#DIV/0!"/>
    <s v="food"/>
    <s v="food trucks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n v="1477973181"/>
    <d v="2016-10-31T23:06:21"/>
    <b v="0"/>
    <n v="3"/>
    <b v="0"/>
    <s v="food/food trucks"/>
    <n v="4.8666666666666667E-3"/>
    <n v="24.333333333333332"/>
    <s v="food"/>
    <s v="food trucks"/>
    <n v="30.041666666671517"/>
    <x v="0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n v="1463504566"/>
    <d v="2016-05-17T12:02:46"/>
    <b v="0"/>
    <n v="2"/>
    <b v="0"/>
    <s v="food/food trucks"/>
    <n v="1.5E-3"/>
    <n v="37.5"/>
    <s v="food"/>
    <s v="food trucks"/>
    <n v="30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n v="1447109675"/>
    <d v="2015-11-09T17:54:35"/>
    <b v="0"/>
    <n v="6"/>
    <b v="0"/>
    <s v="food/food trucks"/>
    <n v="0.1008"/>
    <n v="42"/>
    <s v="food"/>
    <s v="food trucks"/>
    <n v="60"/>
    <x v="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n v="1439000863"/>
    <d v="2015-08-07T21:27:43"/>
    <b v="0"/>
    <n v="0"/>
    <b v="0"/>
    <s v="food/food trucks"/>
    <n v="0"/>
    <e v="#DIV/0!"/>
    <s v="food"/>
    <s v="food trucks"/>
    <n v="30"/>
    <x v="1"/>
  </r>
  <r>
    <n v="1152"/>
    <s v="Peruvian King Food Truck"/>
    <s v="Peruvian food truck with an LA twist."/>
    <n v="16000"/>
    <n v="911"/>
    <x v="2"/>
    <s v="US"/>
    <s v="USD"/>
    <n v="1431709312"/>
    <d v="2015-05-15T12:01:52"/>
    <n v="1429117312"/>
    <d v="2015-04-15T12:01:52"/>
    <b v="0"/>
    <n v="15"/>
    <b v="0"/>
    <s v="food/food trucks"/>
    <n v="5.6937500000000002E-2"/>
    <n v="60.733333333333334"/>
    <s v="food"/>
    <s v="food trucks"/>
    <n v="3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n v="1432055305"/>
    <d v="2015-05-19T12:08:25"/>
    <b v="0"/>
    <n v="1"/>
    <b v="0"/>
    <s v="food/food trucks"/>
    <n v="6.2500000000000003E-3"/>
    <n v="50"/>
    <s v="food"/>
    <s v="food trucks"/>
    <n v="3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n v="1438915006"/>
    <d v="2015-08-06T21:36:46"/>
    <b v="0"/>
    <n v="3"/>
    <b v="0"/>
    <s v="food/food trucks"/>
    <n v="6.5000000000000002E-2"/>
    <n v="108.33333333333333"/>
    <s v="food"/>
    <s v="food trucks"/>
    <n v="3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n v="1405448408"/>
    <d v="2014-07-15T13:20:08"/>
    <b v="0"/>
    <n v="8"/>
    <b v="0"/>
    <s v="food/food trucks"/>
    <n v="7.5199999999999998E-3"/>
    <n v="23.5"/>
    <s v="food"/>
    <s v="food trucks"/>
    <n v="30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n v="1422150162"/>
    <d v="2015-01-24T20:42:42"/>
    <b v="0"/>
    <n v="0"/>
    <b v="0"/>
    <s v="food/food trucks"/>
    <n v="0"/>
    <e v="#DIV/0!"/>
    <s v="food"/>
    <s v="food trucks"/>
    <n v="3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n v="1412607880"/>
    <d v="2014-10-06T10:04:40"/>
    <b v="0"/>
    <n v="3"/>
    <b v="0"/>
    <s v="food/food trucks"/>
    <n v="1.5100000000000001E-2"/>
    <n v="50.333333333333336"/>
    <s v="food"/>
    <s v="food trucks"/>
    <n v="60.041666666671517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n v="1415499128"/>
    <d v="2014-11-08T21:12:08"/>
    <b v="0"/>
    <n v="3"/>
    <b v="0"/>
    <s v="food/food trucks"/>
    <n v="4.6666666666666671E-3"/>
    <n v="11.666666666666666"/>
    <s v="food"/>
    <s v="food trucks"/>
    <n v="30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n v="1433006765"/>
    <d v="2015-05-30T12:26:05"/>
    <b v="0"/>
    <n v="0"/>
    <b v="0"/>
    <s v="food/food trucks"/>
    <n v="0"/>
    <e v="#DIV/0!"/>
    <s v="food"/>
    <s v="food trucks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n v="1424922186"/>
    <d v="2015-02-25T22:43:06"/>
    <b v="0"/>
    <n v="19"/>
    <b v="0"/>
    <s v="food/food trucks"/>
    <n v="3.85E-2"/>
    <n v="60.789473684210527"/>
    <s v="food"/>
    <s v="food trucks"/>
    <n v="29.95833333334303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n v="1430233589"/>
    <d v="2015-04-28T10:06:29"/>
    <b v="0"/>
    <n v="0"/>
    <b v="0"/>
    <s v="food/food trucks"/>
    <n v="0"/>
    <e v="#DIV/0!"/>
    <s v="food"/>
    <s v="food trucks"/>
    <n v="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n v="1408983864"/>
    <d v="2014-08-25T11:24:24"/>
    <b v="0"/>
    <n v="2"/>
    <b v="0"/>
    <s v="food/food trucks"/>
    <n v="5.8333333333333338E-4"/>
    <n v="17.5"/>
    <s v="food"/>
    <s v="food trucks"/>
    <n v="31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n v="1405012920"/>
    <d v="2014-07-10T12:22:00"/>
    <b v="0"/>
    <n v="0"/>
    <b v="0"/>
    <s v="food/food trucks"/>
    <n v="0"/>
    <e v="#DIV/0!"/>
    <s v="food"/>
    <s v="food trucks"/>
    <n v="3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n v="1463678582"/>
    <d v="2016-05-19T12:23:02"/>
    <b v="0"/>
    <n v="0"/>
    <b v="0"/>
    <s v="food/food trucks"/>
    <n v="0"/>
    <e v="#DIV/0!"/>
    <s v="food"/>
    <s v="food trucks"/>
    <n v="3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n v="1401685730"/>
    <d v="2014-06-02T00:08:50"/>
    <b v="0"/>
    <n v="25"/>
    <b v="0"/>
    <s v="food/food trucks"/>
    <n v="0.20705000000000001"/>
    <n v="82.82"/>
    <s v="food"/>
    <s v="food trucks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n v="1432640342"/>
    <d v="2015-05-26T06:39:02"/>
    <b v="0"/>
    <n v="8"/>
    <b v="0"/>
    <s v="food/food trucks"/>
    <n v="0.19139999999999999"/>
    <n v="358.875"/>
    <s v="food"/>
    <s v="food trucks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n v="1407865095"/>
    <d v="2014-08-12T12:38:15"/>
    <b v="0"/>
    <n v="16"/>
    <b v="0"/>
    <s v="food/food trucks"/>
    <n v="1.6316666666666667E-2"/>
    <n v="61.1875"/>
    <s v="food"/>
    <s v="food trucks"/>
    <n v="31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n v="1471915065"/>
    <d v="2016-08-22T20:17:45"/>
    <b v="0"/>
    <n v="3"/>
    <b v="0"/>
    <s v="food/food trucks"/>
    <n v="5.6666666666666664E-2"/>
    <n v="340"/>
    <s v="food"/>
    <s v="food trucks"/>
    <n v="3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n v="1422001763"/>
    <d v="2015-01-23T03:29:23"/>
    <b v="0"/>
    <n v="3"/>
    <b v="0"/>
    <s v="food/food trucks"/>
    <n v="1.6999999999999999E-3"/>
    <n v="5.666666666666667"/>
    <s v="food"/>
    <s v="food trucks"/>
    <n v="3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n v="1430429171"/>
    <d v="2015-04-30T16:26:11"/>
    <b v="0"/>
    <n v="2"/>
    <b v="0"/>
    <s v="food/food trucks"/>
    <n v="4.0000000000000001E-3"/>
    <n v="50"/>
    <s v="food"/>
    <s v="food trucks"/>
    <n v="3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n v="1414351127"/>
    <d v="2014-10-26T14:18:47"/>
    <b v="0"/>
    <n v="1"/>
    <b v="0"/>
    <s v="food/food trucks"/>
    <n v="1E-3"/>
    <n v="25"/>
    <s v="food"/>
    <s v="food trucks"/>
    <n v="18.041666666664241"/>
    <x v="1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n v="1405959752"/>
    <d v="2014-07-21T11:22:32"/>
    <b v="0"/>
    <n v="0"/>
    <b v="0"/>
    <s v="food/food trucks"/>
    <n v="0"/>
    <e v="#DIV/0!"/>
    <s v="food"/>
    <s v="food trucks"/>
    <n v="30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n v="1435552057"/>
    <d v="2015-06-28T23:27:37"/>
    <b v="0"/>
    <n v="1"/>
    <b v="0"/>
    <s v="food/food trucks"/>
    <n v="2.4000000000000001E-4"/>
    <n v="30"/>
    <s v="food"/>
    <s v="food trucks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n v="1460146327"/>
    <d v="2016-04-08T15:12:07"/>
    <b v="0"/>
    <n v="19"/>
    <b v="0"/>
    <s v="food/food trucks"/>
    <n v="5.906666666666667E-2"/>
    <n v="46.631578947368418"/>
    <s v="food"/>
    <s v="food trucks"/>
    <n v="30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n v="1434389339"/>
    <d v="2015-06-15T12:28:59"/>
    <b v="0"/>
    <n v="9"/>
    <b v="0"/>
    <s v="food/food trucks"/>
    <n v="2.9250000000000002E-2"/>
    <n v="65"/>
    <s v="food"/>
    <s v="food trucks"/>
    <n v="3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n v="1484094498"/>
    <d v="2017-01-10T19:28:18"/>
    <b v="0"/>
    <n v="1"/>
    <b v="0"/>
    <s v="food/food trucks"/>
    <n v="5.7142857142857142E-5"/>
    <n v="10"/>
    <s v="food"/>
    <s v="food trucks"/>
    <n v="54.52201388889807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n v="1410796296"/>
    <d v="2014-09-15T10:51:36"/>
    <b v="0"/>
    <n v="0"/>
    <b v="0"/>
    <s v="food/food trucks"/>
    <n v="0"/>
    <e v="#DIV/0!"/>
    <s v="food"/>
    <s v="food trucks"/>
    <n v="3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n v="1405633452"/>
    <d v="2014-07-17T16:44:12"/>
    <b v="0"/>
    <n v="1"/>
    <b v="0"/>
    <s v="food/food trucks"/>
    <n v="6.666666666666667E-5"/>
    <n v="5"/>
    <s v="food"/>
    <s v="food trucks"/>
    <n v="30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n v="1443460627"/>
    <d v="2015-09-28T12:17:07"/>
    <b v="0"/>
    <n v="5"/>
    <b v="0"/>
    <s v="food/food trucks"/>
    <n v="5.3333333333333337E-2"/>
    <n v="640"/>
    <s v="food"/>
    <s v="food trucks"/>
    <n v="3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n v="1400786514"/>
    <d v="2014-05-22T14:21:54"/>
    <b v="0"/>
    <n v="85"/>
    <b v="0"/>
    <s v="food/food trucks"/>
    <n v="0.11749999999999999"/>
    <n v="69.117647058823536"/>
    <s v="food"/>
    <s v="food trucks"/>
    <n v="37"/>
    <x v="0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n v="1422605321"/>
    <d v="2015-01-30T03:08:41"/>
    <b v="0"/>
    <n v="3"/>
    <b v="0"/>
    <s v="food/food trucks"/>
    <n v="8.0000000000000007E-5"/>
    <n v="1.3333333333333333"/>
    <s v="food"/>
    <s v="food trucks"/>
    <n v="3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n v="1482609088"/>
    <d v="2016-12-24T14:51:28"/>
    <b v="0"/>
    <n v="4"/>
    <b v="0"/>
    <s v="food/food trucks"/>
    <n v="4.2000000000000003E-2"/>
    <n v="10.5"/>
    <s v="food"/>
    <s v="food trucks"/>
    <n v="18.86842592592438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n v="1476391223"/>
    <d v="2016-10-13T15:40:23"/>
    <b v="0"/>
    <n v="3"/>
    <b v="0"/>
    <s v="food/food trucks"/>
    <n v="0.04"/>
    <n v="33.333333333333336"/>
    <s v="food"/>
    <s v="food trucks"/>
    <n v="19.304594907414867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n v="1483712611"/>
    <d v="2017-01-06T09:23:31"/>
    <b v="0"/>
    <n v="375"/>
    <b v="1"/>
    <s v="photography/photobooks"/>
    <n v="1.0493636363636363"/>
    <n v="61.562666666666665"/>
    <s v="photography"/>
    <s v="photobooks"/>
    <n v="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n v="1430945149"/>
    <d v="2015-05-06T15:45:49"/>
    <b v="0"/>
    <n v="111"/>
    <b v="1"/>
    <s v="photography/photobooks"/>
    <n v="1.0544"/>
    <n v="118.73873873873873"/>
    <s v="photography"/>
    <s v="photobooks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n v="1430340195"/>
    <d v="2015-04-29T15:43:15"/>
    <b v="0"/>
    <n v="123"/>
    <b v="1"/>
    <s v="photography/photobooks"/>
    <n v="1.0673333333333332"/>
    <n v="65.081300813008127"/>
    <s v="photography"/>
    <s v="photobooks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n v="1429133323"/>
    <d v="2015-04-15T16:28:43"/>
    <b v="0"/>
    <n v="70"/>
    <b v="1"/>
    <s v="photography/photobooks"/>
    <n v="1.0412571428571429"/>
    <n v="130.15714285714284"/>
    <s v="photography"/>
    <s v="photobooks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n v="1481129340"/>
    <d v="2016-12-07T11:49:00"/>
    <b v="0"/>
    <n v="85"/>
    <b v="1"/>
    <s v="photography/photobooks"/>
    <n v="1.6054999999999999"/>
    <n v="37.776470588235291"/>
    <s v="photography"/>
    <s v="photobooks"/>
    <n v="21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n v="1465428595"/>
    <d v="2016-06-08T18:29:55"/>
    <b v="0"/>
    <n v="86"/>
    <b v="1"/>
    <s v="photography/photobooks"/>
    <n v="1.0777777777777777"/>
    <n v="112.79069767441861"/>
    <s v="photography"/>
    <s v="photobooks"/>
    <n v="21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n v="1406908725"/>
    <d v="2014-08-01T10:58:45"/>
    <b v="0"/>
    <n v="13"/>
    <b v="1"/>
    <s v="photography/photobooks"/>
    <n v="1.35"/>
    <n v="51.92307692307692"/>
    <s v="photography"/>
    <s v="photobooks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n v="1455892160"/>
    <d v="2016-02-19T09:29:20"/>
    <b v="0"/>
    <n v="33"/>
    <b v="1"/>
    <s v="photography/photobooks"/>
    <n v="1.0907407407407408"/>
    <n v="89.242424242424249"/>
    <s v="photography"/>
    <s v="photobooks"/>
    <n v="29.958333333328483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n v="1484222978"/>
    <d v="2017-01-12T07:09:38"/>
    <b v="0"/>
    <n v="15"/>
    <b v="1"/>
    <s v="photography/photobooks"/>
    <n v="2.9"/>
    <n v="19.333333333333332"/>
    <s v="photography"/>
    <s v="photobooks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n v="1455043053"/>
    <d v="2016-02-09T13:37:33"/>
    <b v="0"/>
    <n v="273"/>
    <b v="1"/>
    <s v="photography/photobooks"/>
    <n v="1.0395714285714286"/>
    <n v="79.967032967032964"/>
    <s v="photography"/>
    <s v="photobooks"/>
    <n v="59.95833333332848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n v="1425901379"/>
    <d v="2015-03-09T06:42:59"/>
    <b v="0"/>
    <n v="714"/>
    <b v="1"/>
    <s v="photography/photobooks"/>
    <n v="3.2223999999999999"/>
    <n v="56.414565826330531"/>
    <s v="photography"/>
    <s v="photobooks"/>
    <n v="3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n v="1445415653"/>
    <d v="2015-10-21T03:20:53"/>
    <b v="0"/>
    <n v="170"/>
    <b v="1"/>
    <s v="photography/photobooks"/>
    <n v="1.35"/>
    <n v="79.411764705882348"/>
    <s v="photography"/>
    <s v="photobooks"/>
    <n v="60.027164351849933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n v="1447875539"/>
    <d v="2015-11-18T14:38:59"/>
    <b v="0"/>
    <n v="512"/>
    <b v="1"/>
    <s v="photography/photobooks"/>
    <n v="2.6991034482758622"/>
    <n v="76.439453125"/>
    <s v="photography"/>
    <s v="photobooks"/>
    <n v="3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n v="1463155034"/>
    <d v="2016-05-13T10:57:14"/>
    <b v="0"/>
    <n v="314"/>
    <b v="1"/>
    <s v="photography/photobooks"/>
    <n v="2.5329333333333333"/>
    <n v="121"/>
    <s v="photography"/>
    <s v="photobooks"/>
    <n v="30.58456018518336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n v="1448463086"/>
    <d v="2015-11-25T09:51:26"/>
    <b v="0"/>
    <n v="167"/>
    <b v="1"/>
    <s v="photography/photobooks"/>
    <n v="2.6059999999999999"/>
    <n v="54.616766467065865"/>
    <s v="photography"/>
    <s v="photobooks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n v="1433615400"/>
    <d v="2015-06-06T13:30:00"/>
    <b v="0"/>
    <n v="9"/>
    <b v="1"/>
    <s v="photography/photobooks"/>
    <n v="1.0131677953348381"/>
    <n v="299.22222222222223"/>
    <s v="photography"/>
    <s v="photobooks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n v="1427369256"/>
    <d v="2015-03-26T06:27:36"/>
    <b v="0"/>
    <n v="103"/>
    <b v="1"/>
    <s v="photography/photobooks"/>
    <n v="1.2560416666666667"/>
    <n v="58.533980582524272"/>
    <s v="photography"/>
    <s v="photobooks"/>
    <n v="21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n v="1466001246"/>
    <d v="2016-06-15T09:34:06"/>
    <b v="0"/>
    <n v="111"/>
    <b v="1"/>
    <s v="photography/photobooks"/>
    <n v="1.0243783333333334"/>
    <n v="55.371801801801809"/>
    <s v="photography"/>
    <s v="photobooks"/>
    <n v="3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n v="1432796154"/>
    <d v="2015-05-28T01:55:54"/>
    <b v="0"/>
    <n v="271"/>
    <b v="1"/>
    <s v="photography/photobooks"/>
    <n v="1.99244"/>
    <n v="183.80442804428046"/>
    <s v="photography"/>
    <s v="photobooks"/>
    <n v="3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n v="1430491527"/>
    <d v="2015-05-01T09:45:27"/>
    <b v="0"/>
    <n v="101"/>
    <b v="1"/>
    <s v="photography/photobooks"/>
    <n v="1.0245398773006136"/>
    <n v="165.34653465346534"/>
    <s v="photography"/>
    <s v="photobooks"/>
    <n v="3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n v="1445363833"/>
    <d v="2015-10-20T12:57:13"/>
    <b v="0"/>
    <n v="57"/>
    <b v="1"/>
    <s v="photography/photobooks"/>
    <n v="1.0294615384615384"/>
    <n v="234.78947368421052"/>
    <s v="photography"/>
    <s v="photobooks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n v="1431605351"/>
    <d v="2015-05-14T07:09:11"/>
    <b v="0"/>
    <n v="62"/>
    <b v="1"/>
    <s v="photography/photobooks"/>
    <n v="1.0086153846153847"/>
    <n v="211.48387096774192"/>
    <s v="photography"/>
    <s v="photobooks"/>
    <n v="3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n v="1486406253"/>
    <d v="2017-02-06T13:37:33"/>
    <b v="0"/>
    <n v="32"/>
    <b v="1"/>
    <s v="photography/photobooks"/>
    <n v="1.1499999999999999"/>
    <n v="32.34375"/>
    <s v="photography"/>
    <s v="photobooks"/>
    <n v="32.785729166658712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n v="1456827573"/>
    <d v="2016-03-01T05:19:33"/>
    <b v="0"/>
    <n v="141"/>
    <b v="1"/>
    <s v="photography/photobooks"/>
    <n v="1.0416766467065868"/>
    <n v="123.37588652482269"/>
    <s v="photography"/>
    <s v="photobooks"/>
    <n v="29.986423611117061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n v="1456246864"/>
    <d v="2016-02-23T12:01:04"/>
    <b v="0"/>
    <n v="75"/>
    <b v="1"/>
    <s v="photography/photobooks"/>
    <n v="1.5529999999999999"/>
    <n v="207.06666666666666"/>
    <s v="photography"/>
    <s v="photobooks"/>
    <n v="29.95833333333575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n v="1485461905"/>
    <d v="2017-01-26T15:18:25"/>
    <b v="0"/>
    <n v="46"/>
    <b v="1"/>
    <s v="photography/photobooks"/>
    <n v="1.06"/>
    <n v="138.2608695652174"/>
    <s v="photography"/>
    <s v="photobooks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n v="1431124572"/>
    <d v="2015-05-08T17:36:12"/>
    <b v="0"/>
    <n v="103"/>
    <b v="1"/>
    <s v="photography/photobooks"/>
    <n v="2.5431499999999998"/>
    <n v="493.81553398058253"/>
    <s v="photography"/>
    <s v="photobooks"/>
    <n v="22.933194444442051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n v="1464209261"/>
    <d v="2016-05-25T15:47:41"/>
    <b v="0"/>
    <n v="6"/>
    <b v="1"/>
    <s v="photography/photobooks"/>
    <n v="1.0109999999999999"/>
    <n v="168.5"/>
    <s v="photography"/>
    <s v="photobooks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n v="1447195695"/>
    <d v="2015-11-10T17:48:15"/>
    <b v="0"/>
    <n v="83"/>
    <b v="1"/>
    <s v="photography/photobooks"/>
    <n v="1.2904"/>
    <n v="38.867469879518069"/>
    <s v="photography"/>
    <s v="photobooks"/>
    <n v="16.091493055559113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n v="1482862100"/>
    <d v="2016-12-27T13:08:20"/>
    <b v="0"/>
    <n v="108"/>
    <b v="1"/>
    <s v="photography/photobooks"/>
    <n v="1.0223076923076924"/>
    <n v="61.527777777777779"/>
    <s v="photography"/>
    <s v="photobooks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n v="1428696605"/>
    <d v="2015-04-10T15:10:05"/>
    <b v="0"/>
    <n v="25"/>
    <b v="1"/>
    <s v="photography/photobooks"/>
    <n v="1.3180000000000001"/>
    <n v="105.44"/>
    <s v="photography"/>
    <s v="photobooks"/>
    <n v="6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n v="1398895756"/>
    <d v="2014-04-30T17:09:16"/>
    <b v="0"/>
    <n v="549"/>
    <b v="1"/>
    <s v="photography/photobooks"/>
    <n v="7.8608020000000005"/>
    <n v="71.592003642987251"/>
    <s v="photography"/>
    <s v="photobooks"/>
    <n v="3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n v="1441032457"/>
    <d v="2015-08-31T09:47:37"/>
    <b v="0"/>
    <n v="222"/>
    <b v="1"/>
    <s v="photography/photobooks"/>
    <n v="1.4570000000000001"/>
    <n v="91.882882882882882"/>
    <s v="photography"/>
    <s v="photobooks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n v="1465932340"/>
    <d v="2016-06-14T14:25:40"/>
    <b v="0"/>
    <n v="183"/>
    <b v="1"/>
    <s v="photography/photobooks"/>
    <n v="1.026"/>
    <n v="148.57377049180329"/>
    <s v="photography"/>
    <s v="photobooks"/>
    <n v="3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n v="1443714800"/>
    <d v="2015-10-01T10:53:20"/>
    <b v="0"/>
    <n v="89"/>
    <b v="1"/>
    <s v="photography/photobooks"/>
    <n v="1.7227777777777777"/>
    <n v="174.2134831460674"/>
    <s v="photography"/>
    <s v="photobooks"/>
    <n v="30.462962962963502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n v="1474369513"/>
    <d v="2016-09-20T06:05:13"/>
    <b v="0"/>
    <n v="253"/>
    <b v="1"/>
    <s v="photography/photobooks"/>
    <n v="1.5916819571865444"/>
    <n v="102.86166007905139"/>
    <s v="photography"/>
    <s v="photobooks"/>
    <n v="30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n v="1437923112"/>
    <d v="2015-07-26T10:05:12"/>
    <b v="0"/>
    <n v="140"/>
    <b v="1"/>
    <s v="photography/photobooks"/>
    <n v="1.0376666666666667"/>
    <n v="111.17857142857143"/>
    <s v="photography"/>
    <s v="photobooks"/>
    <n v="3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n v="1478431488"/>
    <d v="2016-11-06T06:24:48"/>
    <b v="0"/>
    <n v="103"/>
    <b v="1"/>
    <s v="photography/photobooks"/>
    <n v="1.1140954545454547"/>
    <n v="23.796213592233013"/>
    <s v="photography"/>
    <s v="photobooks"/>
    <n v="27.524444444439723"/>
    <x v="1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n v="1456852647"/>
    <d v="2016-03-01T12:17:27"/>
    <b v="0"/>
    <n v="138"/>
    <b v="1"/>
    <s v="photography/photobooks"/>
    <n v="2.80375"/>
    <n v="81.268115942028984"/>
    <s v="photography"/>
    <s v="photobooks"/>
    <n v="30.446215277785086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n v="1476159309"/>
    <d v="2016-10-10T23:15:09"/>
    <b v="0"/>
    <n v="191"/>
    <b v="1"/>
    <s v="photography/photobooks"/>
    <n v="1.1210606060606061"/>
    <n v="116.21465968586388"/>
    <s v="photography"/>
    <s v="photobooks"/>
    <n v="30.041666666671517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n v="1396876302"/>
    <d v="2014-04-07T08:11:42"/>
    <b v="0"/>
    <n v="18"/>
    <b v="0"/>
    <s v="music/world music"/>
    <n v="7.0666666666666669E-2"/>
    <n v="58.888888888888886"/>
    <s v="music"/>
    <s v="world music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n v="1377294278"/>
    <d v="2013-08-23T16:44:38"/>
    <b v="0"/>
    <n v="3"/>
    <b v="0"/>
    <s v="music/world music"/>
    <n v="4.3999999999999997E-2"/>
    <n v="44"/>
    <s v="music"/>
    <s v="world music"/>
    <n v="6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n v="1395089981"/>
    <d v="2014-03-17T15:59:41"/>
    <b v="0"/>
    <n v="40"/>
    <b v="0"/>
    <s v="music/world music"/>
    <n v="3.8739999999999997E-2"/>
    <n v="48.424999999999997"/>
    <s v="music"/>
    <s v="world music"/>
    <n v="34.16688657407212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n v="1404770616"/>
    <d v="2014-07-07T17:03:36"/>
    <b v="0"/>
    <n v="0"/>
    <b v="0"/>
    <s v="music/world music"/>
    <n v="0"/>
    <e v="#DIV/0!"/>
    <s v="music"/>
    <s v="world music"/>
    <n v="30.37249999999767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n v="1312047008"/>
    <d v="2011-07-30T12:30:08"/>
    <b v="0"/>
    <n v="24"/>
    <b v="0"/>
    <s v="music/world music"/>
    <n v="0.29299999999999998"/>
    <n v="61.041666666666664"/>
    <s v="music"/>
    <s v="world music"/>
    <n v="60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n v="1331982127"/>
    <d v="2012-03-17T06:02:07"/>
    <b v="0"/>
    <n v="1"/>
    <b v="0"/>
    <s v="music/world music"/>
    <n v="9.0909090909090905E-3"/>
    <n v="25"/>
    <s v="music"/>
    <s v="world music"/>
    <n v="30.206863425926713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n v="1295997630"/>
    <d v="2011-01-25T18:20:30"/>
    <b v="0"/>
    <n v="0"/>
    <b v="0"/>
    <s v="music/world music"/>
    <n v="0"/>
    <e v="#DIV/0!"/>
    <s v="music"/>
    <s v="world music"/>
    <n v="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n v="1436394968"/>
    <d v="2015-07-08T17:36:08"/>
    <b v="0"/>
    <n v="0"/>
    <b v="0"/>
    <s v="music/world music"/>
    <n v="0"/>
    <e v="#DIV/0!"/>
    <s v="music"/>
    <s v="world music"/>
    <n v="50.09990740741341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n v="1377030070"/>
    <d v="2013-08-20T15:21:10"/>
    <b v="0"/>
    <n v="1"/>
    <b v="0"/>
    <s v="music/world music"/>
    <n v="8.0000000000000002E-3"/>
    <n v="40"/>
    <s v="music"/>
    <s v="world music"/>
    <n v="47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n v="1328049974"/>
    <d v="2012-01-31T17:46:14"/>
    <b v="0"/>
    <n v="6"/>
    <b v="0"/>
    <s v="music/world music"/>
    <n v="0.11600000000000001"/>
    <n v="19.333333333333332"/>
    <s v="music"/>
    <s v="world music"/>
    <n v="2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n v="1420311342"/>
    <d v="2015-01-03T13:55:42"/>
    <b v="0"/>
    <n v="0"/>
    <b v="0"/>
    <s v="music/world music"/>
    <n v="0"/>
    <e v="#DIV/0!"/>
    <s v="music"/>
    <s v="world music"/>
    <n v="3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n v="1383621299"/>
    <d v="2013-11-04T22:14:59"/>
    <b v="0"/>
    <n v="6"/>
    <b v="0"/>
    <s v="music/world music"/>
    <n v="2.787363950092912E-2"/>
    <n v="35"/>
    <s v="music"/>
    <s v="world music"/>
    <n v="40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n v="1342801164"/>
    <d v="2012-07-20T11:19:24"/>
    <b v="0"/>
    <n v="0"/>
    <b v="0"/>
    <s v="music/world music"/>
    <n v="0"/>
    <e v="#DIV/0!"/>
    <s v="music"/>
    <s v="world music"/>
    <n v="7.9865277777789743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n v="1344062865"/>
    <d v="2012-08-04T01:47:45"/>
    <b v="0"/>
    <n v="0"/>
    <b v="0"/>
    <s v="music/world music"/>
    <n v="0"/>
    <e v="#DIV/0!"/>
    <s v="music"/>
    <s v="world music"/>
    <n v="20"/>
    <x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n v="1310049536"/>
    <d v="2011-07-07T09:38:56"/>
    <b v="0"/>
    <n v="3"/>
    <b v="0"/>
    <s v="music/world music"/>
    <n v="0.17799999999999999"/>
    <n v="59.333333333333336"/>
    <s v="music"/>
    <s v="world music"/>
    <n v="30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n v="1323212767"/>
    <d v="2011-12-06T18:06:07"/>
    <b v="0"/>
    <n v="0"/>
    <b v="0"/>
    <s v="music/world music"/>
    <n v="0"/>
    <e v="#DIV/0!"/>
    <s v="music"/>
    <s v="world music"/>
    <n v="3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n v="1368579457"/>
    <d v="2013-05-14T19:57:37"/>
    <b v="0"/>
    <n v="8"/>
    <b v="0"/>
    <s v="music/world music"/>
    <n v="3.0124999999999999E-2"/>
    <n v="30.125"/>
    <s v="music"/>
    <s v="world music"/>
    <n v="58.870405092588044"/>
    <x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n v="1413057980"/>
    <d v="2014-10-11T15:06:20"/>
    <b v="0"/>
    <n v="34"/>
    <b v="0"/>
    <s v="music/world music"/>
    <n v="0.50739999999999996"/>
    <n v="74.617647058823536"/>
    <s v="music"/>
    <s v="world music"/>
    <n v="22.411574074074451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n v="1314417502"/>
    <d v="2011-08-26T22:58:22"/>
    <b v="0"/>
    <n v="1"/>
    <b v="0"/>
    <s v="music/world music"/>
    <n v="5.4884742041712408E-3"/>
    <n v="5"/>
    <s v="music"/>
    <s v="world music"/>
    <n v="15.38863425925956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n v="1304888771"/>
    <d v="2011-05-08T16:06:11"/>
    <b v="0"/>
    <n v="38"/>
    <b v="0"/>
    <s v="music/world music"/>
    <n v="0.14091666666666666"/>
    <n v="44.5"/>
    <s v="music"/>
    <s v="world music"/>
    <n v="60.995706018518831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n v="1363981723"/>
    <d v="2013-03-22T14:48:43"/>
    <b v="1"/>
    <n v="45"/>
    <b v="1"/>
    <s v="music/rock"/>
    <n v="1.038"/>
    <n v="46.133333333333333"/>
    <s v="music"/>
    <s v="rock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n v="1400163834"/>
    <d v="2014-05-15T09:23:54"/>
    <b v="1"/>
    <n v="17"/>
    <b v="1"/>
    <s v="music/rock"/>
    <n v="1.2024999999999999"/>
    <n v="141.47058823529412"/>
    <s v="music"/>
    <s v="rock"/>
    <n v="3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n v="1319245349"/>
    <d v="2011-10-21T20:02:29"/>
    <b v="1"/>
    <n v="31"/>
    <b v="1"/>
    <s v="music/rock"/>
    <n v="1.17"/>
    <n v="75.483870967741936"/>
    <s v="music"/>
    <s v="rock"/>
    <n v="45.041666666664241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n v="1365231655"/>
    <d v="2013-04-06T02:00:55"/>
    <b v="1"/>
    <n v="50"/>
    <b v="1"/>
    <s v="music/rock"/>
    <n v="1.2214285714285715"/>
    <n v="85.5"/>
    <s v="music"/>
    <s v="rock"/>
    <n v="30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n v="1399563953"/>
    <d v="2014-05-08T10:45:53"/>
    <b v="1"/>
    <n v="59"/>
    <b v="1"/>
    <s v="music/rock"/>
    <n v="1.5164"/>
    <n v="64.254237288135599"/>
    <s v="music"/>
    <s v="rock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n v="1339091211"/>
    <d v="2012-06-07T12:46:51"/>
    <b v="1"/>
    <n v="81"/>
    <b v="1"/>
    <s v="music/rock"/>
    <n v="1.0444"/>
    <n v="64.46913580246914"/>
    <s v="music"/>
    <s v="rock"/>
    <n v="30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n v="1406129131"/>
    <d v="2014-07-23T10:25:31"/>
    <b v="1"/>
    <n v="508"/>
    <b v="1"/>
    <s v="music/rock"/>
    <n v="2.0015333333333332"/>
    <n v="118.2007874015748"/>
    <s v="music"/>
    <s v="rock"/>
    <n v="45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n v="1311795167"/>
    <d v="2011-07-27T14:32:47"/>
    <b v="1"/>
    <n v="74"/>
    <b v="1"/>
    <s v="music/rock"/>
    <n v="1.018"/>
    <n v="82.540540540540547"/>
    <s v="music"/>
    <s v="rock"/>
    <n v="60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n v="1380238969"/>
    <d v="2013-09-26T18:42:49"/>
    <b v="1"/>
    <n v="141"/>
    <b v="1"/>
    <s v="music/rock"/>
    <n v="1.3765714285714286"/>
    <n v="34.170212765957444"/>
    <s v="music"/>
    <s v="rock"/>
    <n v="28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n v="1407178107"/>
    <d v="2014-08-04T13:48:27"/>
    <b v="1"/>
    <n v="711"/>
    <b v="1"/>
    <s v="music/rock"/>
    <n v="3038.3319999999999"/>
    <n v="42.73322081575246"/>
    <s v="music"/>
    <s v="rock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n v="1288968886"/>
    <d v="2010-11-05T09:54:46"/>
    <b v="1"/>
    <n v="141"/>
    <b v="1"/>
    <s v="music/rock"/>
    <n v="1.9885074626865671"/>
    <n v="94.489361702127653"/>
    <s v="music"/>
    <s v="rock"/>
    <n v="56.586273148146574"/>
    <x v="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n v="1383337052"/>
    <d v="2013-11-01T15:17:32"/>
    <b v="1"/>
    <n v="109"/>
    <b v="1"/>
    <s v="music/rock"/>
    <n v="2.0236666666666667"/>
    <n v="55.697247706422019"/>
    <s v="music"/>
    <s v="rock"/>
    <n v="30.04166666666424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n v="1326492231"/>
    <d v="2012-01-13T17:03:51"/>
    <b v="1"/>
    <n v="361"/>
    <b v="1"/>
    <s v="music/rock"/>
    <n v="1.1796376666666666"/>
    <n v="98.030831024930734"/>
    <s v="music"/>
    <s v="rock"/>
    <n v="30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n v="1297562590"/>
    <d v="2011-02-12T21:03:10"/>
    <b v="1"/>
    <n v="176"/>
    <b v="1"/>
    <s v="music/rock"/>
    <n v="2.9472727272727273"/>
    <n v="92.102272727272734"/>
    <s v="music"/>
    <s v="rock"/>
    <n v="48.958333333335759"/>
    <x v="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n v="1375368012"/>
    <d v="2013-08-01T09:40:12"/>
    <b v="1"/>
    <n v="670"/>
    <b v="1"/>
    <s v="music/rock"/>
    <n v="2.1314633333333335"/>
    <n v="38.175462686567165"/>
    <s v="music"/>
    <s v="rock"/>
    <n v="30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n v="1399504664"/>
    <d v="2014-05-07T18:17:44"/>
    <b v="1"/>
    <n v="96"/>
    <b v="1"/>
    <s v="music/rock"/>
    <n v="1.0424"/>
    <n v="27.145833333333332"/>
    <s v="music"/>
    <s v="rock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n v="1390853620"/>
    <d v="2014-01-27T15:13:40"/>
    <b v="1"/>
    <n v="74"/>
    <b v="1"/>
    <s v="music/rock"/>
    <n v="1.1366666666666667"/>
    <n v="50.689189189189186"/>
    <s v="music"/>
    <s v="rock"/>
    <n v="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n v="1388391227"/>
    <d v="2013-12-30T03:13:47"/>
    <b v="1"/>
    <n v="52"/>
    <b v="1"/>
    <s v="music/rock"/>
    <n v="1.0125"/>
    <n v="38.942307692307693"/>
    <s v="music"/>
    <s v="rock"/>
    <n v="3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n v="1389982692"/>
    <d v="2014-01-17T13:18:12"/>
    <b v="1"/>
    <n v="105"/>
    <b v="1"/>
    <s v="music/rock"/>
    <n v="1.2541538461538462"/>
    <n v="77.638095238095232"/>
    <s v="music"/>
    <s v="rock"/>
    <n v="3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n v="1393034470"/>
    <d v="2014-02-21T21:01:10"/>
    <b v="1"/>
    <n v="41"/>
    <b v="1"/>
    <s v="music/rock"/>
    <n v="1.19"/>
    <n v="43.536585365853661"/>
    <s v="music"/>
    <s v="rock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n v="1380556483"/>
    <d v="2013-09-30T10:54:43"/>
    <b v="1"/>
    <n v="34"/>
    <b v="1"/>
    <s v="music/rock"/>
    <n v="1.6646153846153846"/>
    <n v="31.823529411764707"/>
    <s v="music"/>
    <s v="rock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n v="1287071015"/>
    <d v="2010-10-14T10:43:35"/>
    <b v="1"/>
    <n v="66"/>
    <b v="1"/>
    <s v="music/rock"/>
    <n v="1.1914771428571429"/>
    <n v="63.184393939393942"/>
    <s v="music"/>
    <s v="rock"/>
    <n v="47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n v="1386882145"/>
    <d v="2013-12-12T16:02:25"/>
    <b v="1"/>
    <n v="50"/>
    <b v="1"/>
    <s v="music/rock"/>
    <n v="1.0047368421052632"/>
    <n v="190.9"/>
    <s v="music"/>
    <s v="rock"/>
    <n v="30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n v="1372082558"/>
    <d v="2013-06-24T09:02:38"/>
    <b v="1"/>
    <n v="159"/>
    <b v="1"/>
    <s v="music/rock"/>
    <n v="1.018"/>
    <n v="140.85534591194968"/>
    <s v="music"/>
    <s v="rock"/>
    <n v="3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n v="1377116247"/>
    <d v="2013-08-21T15:17:27"/>
    <b v="1"/>
    <n v="182"/>
    <b v="1"/>
    <s v="music/rock"/>
    <n v="1.1666666666666667"/>
    <n v="76.92307692307692"/>
    <s v="music"/>
    <s v="rock"/>
    <n v="3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n v="1458157512"/>
    <d v="2016-03-16T14:45:12"/>
    <b v="1"/>
    <n v="206"/>
    <b v="1"/>
    <s v="music/rock"/>
    <n v="1.0864893617021276"/>
    <n v="99.15533980582525"/>
    <s v="music"/>
    <s v="rock"/>
    <n v="30.176944444450783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n v="1327523642"/>
    <d v="2012-01-25T15:34:02"/>
    <b v="1"/>
    <n v="169"/>
    <b v="1"/>
    <s v="music/rock"/>
    <n v="1.1472"/>
    <n v="67.881656804733723"/>
    <s v="music"/>
    <s v="rock"/>
    <n v="59.958333333328483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n v="1381767859"/>
    <d v="2013-10-14T11:24:19"/>
    <b v="1"/>
    <n v="31"/>
    <b v="1"/>
    <s v="music/rock"/>
    <n v="1.018"/>
    <n v="246.29032258064515"/>
    <s v="music"/>
    <s v="rock"/>
    <n v="30.04166666666424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n v="1270576379"/>
    <d v="2010-04-06T12:52:59"/>
    <b v="1"/>
    <n v="28"/>
    <b v="1"/>
    <s v="music/rock"/>
    <n v="1.06"/>
    <n v="189.28571428571428"/>
    <s v="music"/>
    <s v="rock"/>
    <n v="69.42153935184615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n v="1406914291"/>
    <d v="2014-08-01T12:31:31"/>
    <b v="1"/>
    <n v="54"/>
    <b v="1"/>
    <s v="music/rock"/>
    <n v="1.0349999999999999"/>
    <n v="76.666666666666671"/>
    <s v="music"/>
    <s v="rock"/>
    <n v="30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n v="1343320425"/>
    <d v="2012-07-26T11:33:45"/>
    <b v="1"/>
    <n v="467"/>
    <b v="1"/>
    <s v="music/rock"/>
    <n v="1.5497535999999998"/>
    <n v="82.963254817987149"/>
    <s v="music"/>
    <s v="rock"/>
    <n v="3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n v="1372884587"/>
    <d v="2013-07-03T15:49:47"/>
    <b v="1"/>
    <n v="389"/>
    <b v="1"/>
    <s v="music/rock"/>
    <n v="1.6214066666666667"/>
    <n v="62.522107969151669"/>
    <s v="music"/>
    <s v="rock"/>
    <n v="3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n v="1247504047"/>
    <d v="2009-07-13T11:54:07"/>
    <b v="1"/>
    <n v="68"/>
    <b v="1"/>
    <s v="music/rock"/>
    <n v="1.0442100000000001"/>
    <n v="46.06808823529412"/>
    <s v="music"/>
    <s v="rock"/>
    <n v="49.4624189814785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n v="1343741347"/>
    <d v="2012-07-31T08:29:07"/>
    <b v="1"/>
    <n v="413"/>
    <b v="1"/>
    <s v="music/rock"/>
    <n v="1.0612433333333333"/>
    <n v="38.543946731234868"/>
    <s v="music"/>
    <s v="rock"/>
    <n v="35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n v="1401196766"/>
    <d v="2014-05-27T08:19:26"/>
    <b v="1"/>
    <n v="190"/>
    <b v="1"/>
    <s v="music/rock"/>
    <n v="1.5493846153846154"/>
    <n v="53.005263157894738"/>
    <s v="music"/>
    <s v="rock"/>
    <n v="28.528171296296932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n v="1392171770"/>
    <d v="2014-02-11T21:22:50"/>
    <b v="1"/>
    <n v="189"/>
    <b v="1"/>
    <s v="music/rock"/>
    <n v="1.1077157238734421"/>
    <n v="73.355396825396824"/>
    <s v="music"/>
    <s v="rock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n v="1291227054"/>
    <d v="2010-12-01T13:10:54"/>
    <b v="1"/>
    <n v="130"/>
    <b v="1"/>
    <s v="music/rock"/>
    <n v="1.1091186666666666"/>
    <n v="127.97523076923076"/>
    <s v="music"/>
    <s v="rock"/>
    <n v="90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n v="1373305836"/>
    <d v="2013-07-08T12:50:36"/>
    <b v="1"/>
    <n v="74"/>
    <b v="1"/>
    <s v="music/rock"/>
    <n v="1.1071428571428572"/>
    <n v="104.72972972972973"/>
    <s v="music"/>
    <s v="rock"/>
    <n v="2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n v="1383909855"/>
    <d v="2013-11-08T06:24:15"/>
    <b v="1"/>
    <n v="274"/>
    <b v="1"/>
    <s v="music/rock"/>
    <n v="1.2361333333333333"/>
    <n v="67.671532846715323"/>
    <s v="music"/>
    <s v="rock"/>
    <n v="30.732465277775191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n v="1360948389"/>
    <d v="2013-02-15T12:13:09"/>
    <b v="1"/>
    <n v="22"/>
    <b v="1"/>
    <s v="music/rock"/>
    <n v="2.1105"/>
    <n v="95.931818181818187"/>
    <s v="music"/>
    <s v="rock"/>
    <n v="23.449201388888469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n v="1481175482"/>
    <d v="2016-12-08T00:38:02"/>
    <b v="0"/>
    <n v="31"/>
    <b v="1"/>
    <s v="theater/plays"/>
    <n v="1.01"/>
    <n v="65.161290322580641"/>
    <s v="theater"/>
    <s v="plays"/>
    <n v="23.472893518519413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n v="1433512775"/>
    <d v="2015-06-05T08:59:35"/>
    <b v="0"/>
    <n v="63"/>
    <b v="1"/>
    <s v="theater/plays"/>
    <n v="1.0165"/>
    <n v="32.269841269841272"/>
    <s v="theater"/>
    <s v="plays"/>
    <n v="15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n v="1423041227"/>
    <d v="2015-02-04T04:13:47"/>
    <b v="0"/>
    <n v="20"/>
    <b v="1"/>
    <s v="theater/plays"/>
    <n v="1.0833333333333333"/>
    <n v="81.25"/>
    <s v="theater"/>
    <s v="plays"/>
    <n v="13.198761574065429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n v="1428936856"/>
    <d v="2015-04-13T09:54:16"/>
    <b v="0"/>
    <n v="25"/>
    <b v="1"/>
    <s v="theater/plays"/>
    <n v="2.42"/>
    <n v="24.2"/>
    <s v="theater"/>
    <s v="plays"/>
    <n v="60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n v="1468122163"/>
    <d v="2016-07-09T22:42:43"/>
    <b v="0"/>
    <n v="61"/>
    <b v="1"/>
    <s v="theater/plays"/>
    <n v="1.0044999999999999"/>
    <n v="65.868852459016395"/>
    <s v="theater"/>
    <s v="plays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n v="1480907645"/>
    <d v="2016-12-04T22:14:05"/>
    <b v="0"/>
    <n v="52"/>
    <b v="1"/>
    <s v="theater/plays"/>
    <n v="1.2506666666666666"/>
    <n v="36.07692307692308"/>
    <s v="theater"/>
    <s v="plays"/>
    <n v="30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n v="1427121931"/>
    <d v="2015-03-23T09:45:31"/>
    <b v="0"/>
    <n v="86"/>
    <b v="1"/>
    <s v="theater/plays"/>
    <n v="1.0857142857142856"/>
    <n v="44.186046511627907"/>
    <s v="theater"/>
    <s v="plays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n v="1425224391"/>
    <d v="2015-03-01T10:39:51"/>
    <b v="0"/>
    <n v="42"/>
    <b v="1"/>
    <s v="theater/plays"/>
    <n v="1.4570000000000001"/>
    <n v="104.07142857142857"/>
    <s v="theater"/>
    <s v="plays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n v="1441822828"/>
    <d v="2015-09-09T13:20:28"/>
    <b v="0"/>
    <n v="52"/>
    <b v="1"/>
    <s v="theater/plays"/>
    <n v="1.1000000000000001"/>
    <n v="35.96153846153846"/>
    <s v="theater"/>
    <s v="plays"/>
    <n v="27.193425925921474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n v="1444927771"/>
    <d v="2015-10-15T11:49:31"/>
    <b v="0"/>
    <n v="120"/>
    <b v="1"/>
    <s v="theater/plays"/>
    <n v="1.0223333333333333"/>
    <n v="127.79166666666667"/>
    <s v="theater"/>
    <s v="plays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n v="1443696797"/>
    <d v="2015-10-01T05:53:17"/>
    <b v="0"/>
    <n v="22"/>
    <b v="1"/>
    <s v="theater/plays"/>
    <n v="1.22"/>
    <n v="27.727272727272727"/>
    <s v="theater"/>
    <s v="plays"/>
    <n v="18.0046643518435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n v="1435585497"/>
    <d v="2015-06-29T08:44:57"/>
    <b v="0"/>
    <n v="64"/>
    <b v="1"/>
    <s v="theater/plays"/>
    <n v="1.0196000000000001"/>
    <n v="39.828125"/>
    <s v="theater"/>
    <s v="plays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n v="1456189973"/>
    <d v="2016-02-22T20:12:53"/>
    <b v="0"/>
    <n v="23"/>
    <b v="1"/>
    <s v="theater/plays"/>
    <n v="1.411764705882353"/>
    <n v="52.173913043478258"/>
    <s v="theater"/>
    <s v="plays"/>
    <n v="19.958333333335759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n v="1459533358"/>
    <d v="2016-04-01T12:55:58"/>
    <b v="0"/>
    <n v="238"/>
    <b v="1"/>
    <s v="theater/plays"/>
    <n v="1.0952500000000001"/>
    <n v="92.037815126050418"/>
    <s v="theater"/>
    <s v="plays"/>
    <n v="30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n v="1459268432"/>
    <d v="2016-03-29T11:20:32"/>
    <b v="0"/>
    <n v="33"/>
    <b v="1"/>
    <s v="theater/plays"/>
    <n v="1.0465"/>
    <n v="63.424242424242422"/>
    <s v="theater"/>
    <s v="plays"/>
    <n v="30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n v="1434310359"/>
    <d v="2015-06-14T14:32:39"/>
    <b v="0"/>
    <n v="32"/>
    <b v="1"/>
    <s v="theater/plays"/>
    <n v="1.24"/>
    <n v="135.625"/>
    <s v="theater"/>
    <s v="plays"/>
    <n v="3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n v="1461427938"/>
    <d v="2016-04-23T11:12:18"/>
    <b v="0"/>
    <n v="24"/>
    <b v="1"/>
    <s v="theater/plays"/>
    <n v="1.35"/>
    <n v="168.75"/>
    <s v="theater"/>
    <s v="plays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n v="1436551178"/>
    <d v="2015-07-10T12:59:38"/>
    <b v="0"/>
    <n v="29"/>
    <b v="1"/>
    <s v="theater/plays"/>
    <n v="1.0275000000000001"/>
    <n v="70.862068965517238"/>
    <s v="theater"/>
    <s v="plays"/>
    <n v="10.375254629630945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n v="1477963411"/>
    <d v="2016-10-31T20:23:31"/>
    <b v="0"/>
    <n v="50"/>
    <b v="1"/>
    <s v="theater/plays"/>
    <n v="1"/>
    <n v="50"/>
    <s v="theater"/>
    <s v="plays"/>
    <n v="30.041666666664241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n v="1468578920"/>
    <d v="2016-07-15T05:35:20"/>
    <b v="0"/>
    <n v="108"/>
    <b v="1"/>
    <s v="theater/plays"/>
    <n v="1.3026085714285716"/>
    <n v="42.214166666666671"/>
    <s v="theater"/>
    <s v="plays"/>
    <n v="16.017129629624833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n v="1484196005"/>
    <d v="2017-01-11T23:40:05"/>
    <b v="0"/>
    <n v="104"/>
    <b v="0"/>
    <s v="technology/wearables"/>
    <n v="0.39627499999999999"/>
    <n v="152.41346153846155"/>
    <s v="technology"/>
    <s v="wearables"/>
    <n v="59.958333333328483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n v="1466611108"/>
    <d v="2016-06-22T10:58:28"/>
    <b v="0"/>
    <n v="86"/>
    <b v="0"/>
    <s v="technology/wearables"/>
    <n v="0.25976666666666665"/>
    <n v="90.616279069767444"/>
    <s v="technology"/>
    <s v="wearables"/>
    <n v="29.06356481481634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n v="1415098734"/>
    <d v="2014-11-04T05:58:54"/>
    <b v="0"/>
    <n v="356"/>
    <b v="0"/>
    <s v="technology/wearables"/>
    <n v="0.65246363636363636"/>
    <n v="201.60393258426967"/>
    <s v="technology"/>
    <s v="wearables"/>
    <n v="30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n v="1453118679"/>
    <d v="2016-01-18T07:04:39"/>
    <b v="0"/>
    <n v="45"/>
    <b v="0"/>
    <s v="technology/wearables"/>
    <n v="0.11514000000000001"/>
    <n v="127.93333333333334"/>
    <s v="technology"/>
    <s v="wearables"/>
    <n v="3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n v="1472481812"/>
    <d v="2016-08-29T09:43:32"/>
    <b v="0"/>
    <n v="38"/>
    <b v="0"/>
    <s v="technology/wearables"/>
    <n v="0.11360000000000001"/>
    <n v="29.894736842105264"/>
    <s v="technology"/>
    <s v="wearables"/>
    <n v="4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n v="1441919468"/>
    <d v="2015-09-10T16:11:08"/>
    <b v="0"/>
    <n v="35"/>
    <b v="0"/>
    <s v="technology/wearables"/>
    <n v="1.1199130434782609"/>
    <n v="367.97142857142859"/>
    <s v="technology"/>
    <s v="wearables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n v="1467734450"/>
    <d v="2016-07-05T11:00:50"/>
    <b v="0"/>
    <n v="24"/>
    <b v="0"/>
    <s v="technology/wearables"/>
    <n v="0.155"/>
    <n v="129.16666666666666"/>
    <s v="technology"/>
    <s v="wearables"/>
    <n v="45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n v="1477509319"/>
    <d v="2016-10-26T14:15:19"/>
    <b v="0"/>
    <n v="100"/>
    <b v="0"/>
    <s v="technology/wearables"/>
    <n v="0.32028000000000001"/>
    <n v="800.7"/>
    <s v="technology"/>
    <s v="wearables"/>
    <n v="35.04166666667151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n v="1426783922"/>
    <d v="2015-03-19T11:52:02"/>
    <b v="0"/>
    <n v="1"/>
    <b v="0"/>
    <s v="technology/wearables"/>
    <n v="6.0869565217391303E-3"/>
    <n v="28"/>
    <s v="technology"/>
    <s v="wearables"/>
    <n v="3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n v="1454432514"/>
    <d v="2016-02-02T12:01:54"/>
    <b v="0"/>
    <n v="122"/>
    <b v="0"/>
    <s v="technology/wearables"/>
    <n v="0.31114999999999998"/>
    <n v="102.01639344262296"/>
    <s v="technology"/>
    <s v="wearables"/>
    <n v="30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n v="1471881860"/>
    <d v="2016-08-22T11:04:20"/>
    <b v="0"/>
    <n v="11"/>
    <b v="0"/>
    <s v="technology/wearables"/>
    <n v="1.1266666666666666E-2"/>
    <n v="184.36363636363637"/>
    <s v="technology"/>
    <s v="wearables"/>
    <n v="60"/>
    <x v="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n v="1443700648"/>
    <d v="2015-10-01T06:57:28"/>
    <b v="0"/>
    <n v="248"/>
    <b v="0"/>
    <s v="technology/wearables"/>
    <n v="0.40404000000000001"/>
    <n v="162.91935483870967"/>
    <s v="technology"/>
    <s v="wearables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n v="1453676709"/>
    <d v="2016-01-24T18:05:09"/>
    <b v="0"/>
    <n v="1"/>
    <b v="0"/>
    <s v="technology/wearables"/>
    <n v="1.3333333333333333E-5"/>
    <n v="1"/>
    <s v="technology"/>
    <s v="wearables"/>
    <n v="3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n v="1464586746"/>
    <d v="2016-05-30T00:39:06"/>
    <b v="0"/>
    <n v="19"/>
    <b v="0"/>
    <s v="technology/wearables"/>
    <n v="5.7334999999999997E-2"/>
    <n v="603.52631578947364"/>
    <s v="technology"/>
    <s v="wearables"/>
    <n v="52.34784722221957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n v="1418346172"/>
    <d v="2014-12-11T20:02:52"/>
    <b v="0"/>
    <n v="135"/>
    <b v="0"/>
    <s v="technology/wearables"/>
    <n v="0.15325"/>
    <n v="45.407407407407405"/>
    <s v="technology"/>
    <s v="wearables"/>
    <n v="3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n v="1403810965"/>
    <d v="2014-06-26T14:29:25"/>
    <b v="0"/>
    <n v="9"/>
    <b v="0"/>
    <s v="technology/wearables"/>
    <n v="0.15103448275862069"/>
    <n v="97.333333333333329"/>
    <s v="technology"/>
    <s v="wearables"/>
    <n v="14.854571759256942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n v="1480610046"/>
    <d v="2016-12-01T11:34:06"/>
    <b v="0"/>
    <n v="3"/>
    <b v="0"/>
    <s v="technology/wearables"/>
    <n v="5.0299999999999997E-3"/>
    <n v="167.66666666666666"/>
    <s v="technology"/>
    <s v="wearables"/>
    <n v="29.267986111110076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n v="1479923937"/>
    <d v="2016-11-23T12:58:57"/>
    <b v="0"/>
    <n v="7"/>
    <b v="0"/>
    <s v="technology/wearables"/>
    <n v="1.3028138528138528E-2"/>
    <n v="859.85714285714289"/>
    <s v="technology"/>
    <s v="wearables"/>
    <n v="3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n v="1429631125"/>
    <d v="2015-04-21T10:45:25"/>
    <b v="0"/>
    <n v="4"/>
    <b v="0"/>
    <s v="technology/wearables"/>
    <n v="3.0285714285714286E-3"/>
    <n v="26.5"/>
    <s v="technology"/>
    <s v="wearables"/>
    <n v="3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n v="1458665146"/>
    <d v="2016-03-22T11:45:46"/>
    <b v="0"/>
    <n v="44"/>
    <b v="0"/>
    <s v="technology/wearables"/>
    <n v="8.8800000000000004E-2"/>
    <n v="30.272727272727273"/>
    <s v="technology"/>
    <s v="wearables"/>
    <n v="34.5897453703728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n v="1473779552"/>
    <d v="2016-09-13T10:12:32"/>
    <b v="0"/>
    <n v="90"/>
    <b v="0"/>
    <s v="technology/wearables"/>
    <n v="9.8400000000000001E-2"/>
    <n v="54.666666666666664"/>
    <s v="technology"/>
    <s v="wearables"/>
    <n v="3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n v="1480471435"/>
    <d v="2016-11-29T21:03:55"/>
    <b v="0"/>
    <n v="8"/>
    <b v="0"/>
    <s v="technology/wearables"/>
    <n v="2.4299999999999999E-2"/>
    <n v="60.75"/>
    <s v="technology"/>
    <s v="wearables"/>
    <n v="3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n v="1417460428"/>
    <d v="2014-12-01T14:00:28"/>
    <b v="0"/>
    <n v="11"/>
    <b v="0"/>
    <s v="technology/wearables"/>
    <n v="1.1299999999999999E-2"/>
    <n v="102.72727272727273"/>
    <s v="technology"/>
    <s v="wearables"/>
    <n v="4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n v="1430324235"/>
    <d v="2015-04-29T11:17:15"/>
    <b v="0"/>
    <n v="41"/>
    <b v="0"/>
    <s v="technology/wearables"/>
    <n v="3.5520833333333335E-2"/>
    <n v="41.585365853658537"/>
    <s v="technology"/>
    <s v="wearables"/>
    <n v="3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n v="1472570734"/>
    <d v="2016-08-30T10:25:34"/>
    <b v="0"/>
    <n v="15"/>
    <b v="0"/>
    <s v="technology/wearables"/>
    <n v="2.3306666666666667E-2"/>
    <n v="116.53333333333333"/>
    <s v="technology"/>
    <s v="wearables"/>
    <n v="45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n v="1414041545"/>
    <d v="2014-10-23T00:19:05"/>
    <b v="0"/>
    <n v="9"/>
    <b v="0"/>
    <s v="technology/wearables"/>
    <n v="8.1600000000000006E-3"/>
    <n v="45.333333333333336"/>
    <s v="technology"/>
    <s v="wearables"/>
    <n v="40.041666666664241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n v="1464763109"/>
    <d v="2016-06-01T01:38:29"/>
    <b v="0"/>
    <n v="50"/>
    <b v="0"/>
    <s v="technology/wearables"/>
    <n v="0.22494285714285714"/>
    <n v="157.46"/>
    <s v="technology"/>
    <s v="wearables"/>
    <n v="30.88994212963734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n v="1468843554"/>
    <d v="2016-07-18T07:05:54"/>
    <b v="0"/>
    <n v="34"/>
    <b v="0"/>
    <s v="technology/wearables"/>
    <n v="1.3668E-2"/>
    <n v="100.5"/>
    <s v="technology"/>
    <s v="wearables"/>
    <n v="30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n v="1482888408"/>
    <d v="2016-12-27T20:26:48"/>
    <b v="0"/>
    <n v="0"/>
    <b v="0"/>
    <s v="technology/wearables"/>
    <n v="0"/>
    <e v="#DIV/0!"/>
    <s v="technology"/>
    <s v="wearables"/>
    <n v="3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n v="1402886025"/>
    <d v="2014-06-15T21:33:45"/>
    <b v="0"/>
    <n v="0"/>
    <b v="0"/>
    <s v="technology/wearables"/>
    <n v="0"/>
    <e v="#DIV/0!"/>
    <s v="technology"/>
    <s v="wearables"/>
    <n v="30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n v="1455129287"/>
    <d v="2016-02-10T13:34:47"/>
    <b v="0"/>
    <n v="276"/>
    <b v="0"/>
    <s v="technology/wearables"/>
    <n v="0.10754135338345865"/>
    <n v="51.822463768115945"/>
    <s v="technology"/>
    <s v="wearables"/>
    <n v="30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n v="1446762502"/>
    <d v="2015-11-05T17:28:22"/>
    <b v="0"/>
    <n v="16"/>
    <b v="0"/>
    <s v="technology/wearables"/>
    <n v="0.1976"/>
    <n v="308.75"/>
    <s v="technology"/>
    <s v="wearables"/>
    <n v="3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n v="1415825028"/>
    <d v="2014-11-12T15:43:48"/>
    <b v="0"/>
    <n v="224"/>
    <b v="0"/>
    <s v="technology/wearables"/>
    <n v="0.84946999999999995"/>
    <n v="379.22767857142856"/>
    <s v="technology"/>
    <s v="wearables"/>
    <n v="3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n v="1485957079"/>
    <d v="2017-02-01T08:51:19"/>
    <b v="0"/>
    <n v="140"/>
    <b v="0"/>
    <s v="technology/wearables"/>
    <n v="0.49381999999999998"/>
    <n v="176.36428571428573"/>
    <s v="technology"/>
    <s v="wearables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n v="1435951033"/>
    <d v="2015-07-03T14:17:13"/>
    <b v="0"/>
    <n v="15"/>
    <b v="0"/>
    <s v="technology/wearables"/>
    <n v="3.3033333333333331E-2"/>
    <n v="66.066666666666663"/>
    <s v="technology"/>
    <s v="wearables"/>
    <n v="30"/>
    <x v="1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n v="1414164715"/>
    <d v="2014-10-24T10:31:55"/>
    <b v="0"/>
    <n v="37"/>
    <b v="0"/>
    <s v="technology/wearables"/>
    <n v="6.6339999999999996E-2"/>
    <n v="89.648648648648646"/>
    <s v="technology"/>
    <s v="wearables"/>
    <n v="45.041666666664241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n v="1405520253"/>
    <d v="2014-07-16T09:17:33"/>
    <b v="0"/>
    <n v="0"/>
    <b v="0"/>
    <s v="technology/wearables"/>
    <n v="0"/>
    <e v="#DIV/0!"/>
    <s v="technology"/>
    <s v="wearables"/>
    <n v="3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n v="1472569117"/>
    <d v="2016-08-30T09:58:37"/>
    <b v="0"/>
    <n v="46"/>
    <b v="0"/>
    <s v="technology/wearables"/>
    <n v="0.7036"/>
    <n v="382.39130434782606"/>
    <s v="technology"/>
    <s v="wearables"/>
    <n v="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n v="1434569739"/>
    <d v="2015-06-17T14:35:39"/>
    <b v="0"/>
    <n v="1"/>
    <b v="0"/>
    <s v="technology/wearables"/>
    <n v="2E-3"/>
    <n v="100"/>
    <s v="technology"/>
    <s v="wearables"/>
    <n v="3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n v="1466512683"/>
    <d v="2016-06-21T07:38:03"/>
    <b v="0"/>
    <n v="323"/>
    <b v="0"/>
    <s v="technology/wearables"/>
    <n v="1.02298"/>
    <n v="158.35603715170279"/>
    <s v="technology"/>
    <s v="wearables"/>
    <n v="58.63954861111415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n v="1464807439"/>
    <d v="2016-06-01T13:57:19"/>
    <b v="0"/>
    <n v="139"/>
    <b v="1"/>
    <s v="publishing/nonfiction"/>
    <n v="3.7773333333333334"/>
    <n v="40.762589928057551"/>
    <s v="publishing"/>
    <s v="nonfiction"/>
    <n v="29"/>
    <x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n v="1402342359"/>
    <d v="2014-06-09T14:32:39"/>
    <b v="0"/>
    <n v="7"/>
    <b v="1"/>
    <s v="publishing/nonfiction"/>
    <n v="1.25"/>
    <n v="53.571428571428569"/>
    <s v="publishing"/>
    <s v="nonfiction"/>
    <n v="3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n v="1369705751"/>
    <d v="2013-05-27T20:49:11"/>
    <b v="0"/>
    <n v="149"/>
    <b v="1"/>
    <s v="publishing/nonfiction"/>
    <n v="1.473265306122449"/>
    <n v="48.449664429530202"/>
    <s v="publishing"/>
    <s v="nonfiction"/>
    <n v="3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n v="1423149525"/>
    <d v="2015-02-05T10:18:45"/>
    <b v="0"/>
    <n v="31"/>
    <b v="1"/>
    <s v="publishing/nonfiction"/>
    <n v="1.022"/>
    <n v="82.41935483870968"/>
    <s v="publishing"/>
    <s v="nonfiction"/>
    <n v="3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n v="1416485333"/>
    <d v="2014-11-20T07:08:53"/>
    <b v="0"/>
    <n v="26"/>
    <b v="1"/>
    <s v="publishing/nonfiction"/>
    <n v="1.018723404255319"/>
    <n v="230.19230769230768"/>
    <s v="publishing"/>
    <s v="nonfiction"/>
    <n v="28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n v="1447055935"/>
    <d v="2015-11-09T02:58:55"/>
    <b v="0"/>
    <n v="172"/>
    <b v="1"/>
    <s v="publishing/nonfiction"/>
    <n v="2.0419999999999998"/>
    <n v="59.360465116279073"/>
    <s v="publishing"/>
    <s v="nonfiction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n v="1448497134"/>
    <d v="2015-11-25T19:18:54"/>
    <b v="0"/>
    <n v="78"/>
    <b v="1"/>
    <s v="publishing/nonfiction"/>
    <n v="1.0405"/>
    <n v="66.698717948717942"/>
    <s v="publishing"/>
    <s v="nonfiction"/>
    <n v="3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n v="1452707144"/>
    <d v="2016-01-13T12:45:44"/>
    <b v="0"/>
    <n v="120"/>
    <b v="1"/>
    <s v="publishing/nonfiction"/>
    <n v="1.0126500000000001"/>
    <n v="168.77500000000001"/>
    <s v="publishing"/>
    <s v="nonfiction"/>
    <n v="3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n v="1436968366"/>
    <d v="2015-07-15T08:52:46"/>
    <b v="0"/>
    <n v="227"/>
    <b v="1"/>
    <s v="publishing/nonfiction"/>
    <n v="1.3613999999999999"/>
    <n v="59.973568281938327"/>
    <s v="publishing"/>
    <s v="nonfiction"/>
    <n v="51.587662037039991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n v="1359946188"/>
    <d v="2013-02-03T21:49:48"/>
    <b v="0"/>
    <n v="42"/>
    <b v="1"/>
    <s v="publishing/nonfiction"/>
    <n v="1.3360000000000001"/>
    <n v="31.80952380952381"/>
    <s v="publishing"/>
    <s v="nonfiction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n v="1463080979"/>
    <d v="2016-05-12T14:22:59"/>
    <b v="0"/>
    <n v="64"/>
    <b v="1"/>
    <s v="publishing/nonfiction"/>
    <n v="1.3025"/>
    <n v="24.421875"/>
    <s v="publishing"/>
    <s v="nonfiction"/>
    <n v="3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n v="1351663605"/>
    <d v="2012-10-31T01:06:45"/>
    <b v="0"/>
    <n v="121"/>
    <b v="1"/>
    <s v="publishing/nonfiction"/>
    <n v="1.2267999999999999"/>
    <n v="25.347107438016529"/>
    <s v="publishing"/>
    <s v="nonfiction"/>
    <n v="30.1619791666671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n v="1370393760"/>
    <d v="2013-06-04T19:56:00"/>
    <b v="0"/>
    <n v="87"/>
    <b v="1"/>
    <s v="publishing/nonfiction"/>
    <n v="1.8281058823529412"/>
    <n v="71.443218390804603"/>
    <s v="publishing"/>
    <s v="nonfiction"/>
    <n v="3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n v="1359587137"/>
    <d v="2013-01-30T18:05:37"/>
    <b v="0"/>
    <n v="65"/>
    <b v="1"/>
    <s v="publishing/nonfiction"/>
    <n v="1.2529999999999999"/>
    <n v="38.553846153846152"/>
    <s v="publishing"/>
    <s v="nonfiction"/>
    <n v="29.28707175925956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n v="1306417323"/>
    <d v="2011-05-26T08:42:03"/>
    <b v="0"/>
    <n v="49"/>
    <b v="1"/>
    <s v="publishing/nonfiction"/>
    <n v="1.1166666666666667"/>
    <n v="68.367346938775512"/>
    <s v="publishing"/>
    <s v="nonfiction"/>
    <n v="3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n v="1304623990"/>
    <d v="2011-05-05T14:33:10"/>
    <b v="0"/>
    <n v="19"/>
    <b v="1"/>
    <s v="publishing/nonfiction"/>
    <n v="1.1575757575757575"/>
    <n v="40.210526315789473"/>
    <s v="publishing"/>
    <s v="nonfiction"/>
    <n v="6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n v="1341524220"/>
    <d v="2012-07-05T16:37:00"/>
    <b v="0"/>
    <n v="81"/>
    <b v="1"/>
    <s v="publishing/nonfiction"/>
    <n v="1.732"/>
    <n v="32.074074074074076"/>
    <s v="publishing"/>
    <s v="nonfiction"/>
    <n v="28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n v="1400778772"/>
    <d v="2014-05-22T12:12:52"/>
    <b v="0"/>
    <n v="264"/>
    <b v="1"/>
    <s v="publishing/nonfiction"/>
    <n v="1.2598333333333334"/>
    <n v="28.632575757575758"/>
    <s v="publishing"/>
    <s v="nonfiction"/>
    <n v="3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n v="1373408731"/>
    <d v="2013-07-09T17:25:31"/>
    <b v="0"/>
    <n v="25"/>
    <b v="1"/>
    <s v="publishing/nonfiction"/>
    <n v="1.091"/>
    <n v="43.64"/>
    <s v="publishing"/>
    <s v="nonfiction"/>
    <n v="60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n v="1453925727"/>
    <d v="2016-01-27T15:15:27"/>
    <b v="0"/>
    <n v="5"/>
    <b v="1"/>
    <s v="publishing/nonfiction"/>
    <n v="1"/>
    <n v="40"/>
    <s v="publishing"/>
    <s v="nonfiction"/>
    <n v="18.4885763888887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n v="1415464906"/>
    <d v="2014-11-08T11:41:46"/>
    <b v="0"/>
    <n v="144"/>
    <b v="1"/>
    <s v="music/rock"/>
    <n v="1.1864285714285714"/>
    <n v="346.04166666666669"/>
    <s v="music"/>
    <s v="rock"/>
    <n v="60.000000000007276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n v="1423935352"/>
    <d v="2015-02-14T12:35:52"/>
    <b v="0"/>
    <n v="92"/>
    <b v="1"/>
    <s v="music/rock"/>
    <n v="1.0026666666666666"/>
    <n v="81.739130434782609"/>
    <s v="music"/>
    <s v="rock"/>
    <n v="29.958333333335759"/>
    <x v="1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n v="1413158063"/>
    <d v="2014-10-12T18:54:23"/>
    <b v="0"/>
    <n v="147"/>
    <b v="1"/>
    <s v="music/rock"/>
    <n v="1.2648920000000001"/>
    <n v="64.535306122448986"/>
    <s v="music"/>
    <s v="rock"/>
    <n v="45.04166666667151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n v="1444867450"/>
    <d v="2015-10-14T19:04:10"/>
    <b v="0"/>
    <n v="90"/>
    <b v="1"/>
    <s v="music/rock"/>
    <n v="1.1426000000000001"/>
    <n v="63.477777777777774"/>
    <s v="music"/>
    <s v="rock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n v="1432269294"/>
    <d v="2015-05-21T23:34:54"/>
    <b v="0"/>
    <n v="87"/>
    <b v="1"/>
    <s v="music/rock"/>
    <n v="1.107"/>
    <n v="63.620689655172413"/>
    <s v="music"/>
    <s v="rock"/>
    <n v="24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n v="1394633746"/>
    <d v="2014-03-12T09:15:46"/>
    <b v="0"/>
    <n v="406"/>
    <b v="1"/>
    <s v="music/rock"/>
    <n v="1.0534805315203954"/>
    <n v="83.967068965517228"/>
    <s v="music"/>
    <s v="rock"/>
    <n v="30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n v="1380585890"/>
    <d v="2013-09-30T19:04:50"/>
    <b v="0"/>
    <n v="20"/>
    <b v="1"/>
    <s v="music/rock"/>
    <n v="1.0366666666666666"/>
    <n v="77.75"/>
    <s v="music"/>
    <s v="rock"/>
    <n v="15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n v="1428430342"/>
    <d v="2015-04-07T13:12:22"/>
    <b v="0"/>
    <n v="70"/>
    <b v="1"/>
    <s v="music/rock"/>
    <n v="1.0708672667523933"/>
    <n v="107.07142857142857"/>
    <s v="music"/>
    <s v="rock"/>
    <n v="3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n v="1339523132"/>
    <d v="2012-06-12T12:45:32"/>
    <b v="0"/>
    <n v="16"/>
    <b v="1"/>
    <s v="music/rock"/>
    <n v="1.24"/>
    <n v="38.75"/>
    <s v="music"/>
    <s v="rock"/>
    <n v="3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n v="1480546233"/>
    <d v="2016-11-30T17:50:33"/>
    <b v="0"/>
    <n v="52"/>
    <b v="1"/>
    <s v="music/rock"/>
    <n v="1.0501"/>
    <n v="201.94230769230768"/>
    <s v="music"/>
    <s v="rock"/>
    <n v="3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n v="1456285988"/>
    <d v="2016-02-23T22:53:08"/>
    <b v="0"/>
    <n v="66"/>
    <b v="1"/>
    <s v="music/rock"/>
    <n v="1.8946666666666667"/>
    <n v="43.060606060606062"/>
    <s v="music"/>
    <s v="rock"/>
    <n v="29.958333333335759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n v="1481852119"/>
    <d v="2016-12-15T20:35:19"/>
    <b v="0"/>
    <n v="109"/>
    <b v="1"/>
    <s v="music/rock"/>
    <n v="1.7132499999999999"/>
    <n v="62.871559633027523"/>
    <s v="music"/>
    <s v="rock"/>
    <n v="30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n v="1478189006"/>
    <d v="2016-11-03T11:03:26"/>
    <b v="0"/>
    <n v="168"/>
    <b v="1"/>
    <s v="music/rock"/>
    <n v="2.5248648648648651"/>
    <n v="55.607142857142854"/>
    <s v="music"/>
    <s v="rock"/>
    <n v="30.04166666667151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n v="1484198170"/>
    <d v="2017-01-12T00:16:10"/>
    <b v="0"/>
    <n v="31"/>
    <b v="1"/>
    <s v="music/rock"/>
    <n v="1.1615384615384616"/>
    <n v="48.70967741935484"/>
    <s v="music"/>
    <s v="rock"/>
    <n v="21.954745370370802"/>
    <x v="1"/>
  </r>
  <r>
    <n v="1378"/>
    <s v="SIX BY SEVEN"/>
    <s v="A psychedelic post rock masterpiece!"/>
    <n v="2000"/>
    <n v="4067"/>
    <x v="0"/>
    <s v="GB"/>
    <s v="GBP"/>
    <n v="1470075210"/>
    <d v="2016-08-01T13:13:30"/>
    <n v="1468779210"/>
    <d v="2016-07-17T13:13:30"/>
    <b v="0"/>
    <n v="133"/>
    <b v="1"/>
    <s v="music/rock"/>
    <n v="2.0335000000000001"/>
    <n v="30.578947368421051"/>
    <s v="music"/>
    <s v="rock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n v="1430912876"/>
    <d v="2015-05-06T06:47:56"/>
    <b v="0"/>
    <n v="151"/>
    <b v="1"/>
    <s v="music/rock"/>
    <n v="1.1160000000000001"/>
    <n v="73.907284768211923"/>
    <s v="music"/>
    <s v="rock"/>
    <n v="3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n v="1431886706"/>
    <d v="2015-05-17T13:18:26"/>
    <b v="0"/>
    <n v="5"/>
    <b v="1"/>
    <s v="music/rock"/>
    <n v="4.24"/>
    <n v="21.2"/>
    <s v="music"/>
    <s v="rock"/>
    <n v="22.32053240740788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n v="1480396125"/>
    <d v="2016-11-29T00:08:45"/>
    <b v="0"/>
    <n v="73"/>
    <b v="1"/>
    <s v="music/rock"/>
    <n v="1.071"/>
    <n v="73.356164383561648"/>
    <s v="music"/>
    <s v="rock"/>
    <n v="30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n v="1365275536"/>
    <d v="2013-04-06T14:12:16"/>
    <b v="0"/>
    <n v="148"/>
    <b v="1"/>
    <s v="music/rock"/>
    <n v="1.043625"/>
    <n v="56.412162162162161"/>
    <s v="music"/>
    <s v="rock"/>
    <n v="30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n v="1480729678"/>
    <d v="2016-12-02T20:47:58"/>
    <b v="0"/>
    <n v="93"/>
    <b v="1"/>
    <s v="music/rock"/>
    <n v="2.124090909090909"/>
    <n v="50.247311827956992"/>
    <s v="music"/>
    <s v="rock"/>
    <n v="2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n v="1433525922"/>
    <d v="2015-06-05T12:38:42"/>
    <b v="0"/>
    <n v="63"/>
    <b v="1"/>
    <s v="music/rock"/>
    <n v="1.2408571428571429"/>
    <n v="68.936507936507937"/>
    <s v="music"/>
    <s v="rock"/>
    <n v="3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n v="1457109121"/>
    <d v="2016-03-04T11:32:01"/>
    <b v="0"/>
    <n v="134"/>
    <b v="1"/>
    <s v="music/rock"/>
    <n v="1.10406125"/>
    <n v="65.914104477611943"/>
    <s v="music"/>
    <s v="rock"/>
    <n v="55.818738425921765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n v="1435591889"/>
    <d v="2015-06-29T10:31:29"/>
    <b v="0"/>
    <n v="14"/>
    <b v="1"/>
    <s v="music/rock"/>
    <n v="2.1875"/>
    <n v="62.5"/>
    <s v="music"/>
    <s v="rock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n v="1430604395"/>
    <d v="2015-05-02T17:06:35"/>
    <b v="0"/>
    <n v="78"/>
    <b v="1"/>
    <s v="music/rock"/>
    <n v="1.36625"/>
    <n v="70.064102564102569"/>
    <s v="music"/>
    <s v="rock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n v="1474469117"/>
    <d v="2016-09-21T09:45:17"/>
    <b v="0"/>
    <n v="112"/>
    <b v="1"/>
    <s v="music/rock"/>
    <n v="1.348074"/>
    <n v="60.181874999999998"/>
    <s v="music"/>
    <s v="rock"/>
    <n v="26.061608796291694"/>
    <x v="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n v="1468495957"/>
    <d v="2016-07-14T06:32:37"/>
    <b v="0"/>
    <n v="34"/>
    <b v="1"/>
    <s v="music/rock"/>
    <n v="1.454"/>
    <n v="21.382352941176471"/>
    <s v="music"/>
    <s v="rock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n v="1427224606"/>
    <d v="2015-03-24T14:16:46"/>
    <b v="0"/>
    <n v="19"/>
    <b v="1"/>
    <s v="music/rock"/>
    <n v="1.0910714285714285"/>
    <n v="160.78947368421052"/>
    <s v="music"/>
    <s v="rock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n v="1436369818"/>
    <d v="2015-07-08T10:36:58"/>
    <b v="0"/>
    <n v="13"/>
    <b v="1"/>
    <s v="music/rock"/>
    <n v="1.1020000000000001"/>
    <n v="42.384615384615387"/>
    <s v="music"/>
    <s v="rock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n v="1454298186"/>
    <d v="2016-01-31T22:43:06"/>
    <b v="0"/>
    <n v="104"/>
    <b v="1"/>
    <s v="music/rock"/>
    <n v="1.1364000000000001"/>
    <n v="27.317307692307693"/>
    <s v="music"/>
    <s v="rock"/>
    <n v="31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n v="1467476523"/>
    <d v="2016-07-02T11:22:03"/>
    <b v="0"/>
    <n v="52"/>
    <b v="1"/>
    <s v="music/rock"/>
    <n v="1.0235000000000001"/>
    <n v="196.82692307692307"/>
    <s v="music"/>
    <s v="rock"/>
    <n v="3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n v="1484623726"/>
    <d v="2017-01-16T22:28:46"/>
    <b v="0"/>
    <n v="17"/>
    <b v="1"/>
    <s v="music/rock"/>
    <n v="1.2213333333333334"/>
    <n v="53.882352941176471"/>
    <s v="music"/>
    <s v="rock"/>
    <n v="42.980023148149485"/>
    <x v="0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n v="1481838481"/>
    <d v="2016-12-15T16:48:01"/>
    <b v="0"/>
    <n v="82"/>
    <b v="1"/>
    <s v="music/rock"/>
    <n v="1.1188571428571428"/>
    <n v="47.756097560975611"/>
    <s v="music"/>
    <s v="rock"/>
    <n v="3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n v="1421279882"/>
    <d v="2015-01-14T18:58:02"/>
    <b v="0"/>
    <n v="73"/>
    <b v="1"/>
    <s v="music/rock"/>
    <n v="1.073"/>
    <n v="88.191780821917803"/>
    <s v="music"/>
    <s v="rock"/>
    <n v="3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n v="1475013710"/>
    <d v="2016-09-27T17:01:50"/>
    <b v="0"/>
    <n v="158"/>
    <b v="1"/>
    <s v="music/rock"/>
    <n v="1.1385000000000001"/>
    <n v="72.056962025316452"/>
    <s v="music"/>
    <s v="rock"/>
    <n v="29.970254629632109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n v="1465160334"/>
    <d v="2016-06-05T15:58:54"/>
    <b v="0"/>
    <n v="65"/>
    <b v="1"/>
    <s v="music/rock"/>
    <n v="1.0968181818181819"/>
    <n v="74.246153846153845"/>
    <s v="music"/>
    <s v="rock"/>
    <n v="3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n v="1410048373"/>
    <d v="2014-09-06T19:06:13"/>
    <b v="0"/>
    <n v="184"/>
    <b v="1"/>
    <s v="music/rock"/>
    <n v="1.2614444444444444"/>
    <n v="61.701086956521742"/>
    <s v="music"/>
    <s v="rock"/>
    <n v="3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n v="1462695073"/>
    <d v="2016-05-08T03:11:13"/>
    <b v="0"/>
    <n v="34"/>
    <b v="1"/>
    <s v="music/rock"/>
    <n v="1.6742857142857144"/>
    <n v="17.235294117647058"/>
    <s v="music"/>
    <s v="rock"/>
    <n v="34.88804398148204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n v="1367798074"/>
    <d v="2013-05-05T18:54:34"/>
    <b v="0"/>
    <n v="240"/>
    <b v="1"/>
    <s v="music/rock"/>
    <n v="4.9652000000000003"/>
    <n v="51.720833333333331"/>
    <s v="music"/>
    <s v="rock"/>
    <n v="21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n v="1425259011"/>
    <d v="2015-03-01T20:16:51"/>
    <b v="0"/>
    <n v="113"/>
    <b v="1"/>
    <s v="music/rock"/>
    <n v="1.0915999999999999"/>
    <n v="24.150442477876105"/>
    <s v="music"/>
    <s v="rock"/>
    <n v="59.958333333343035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n v="1372210235"/>
    <d v="2013-06-25T20:30:35"/>
    <b v="0"/>
    <n v="66"/>
    <b v="1"/>
    <s v="music/rock"/>
    <n v="1.0257499999999999"/>
    <n v="62.166666666666664"/>
    <s v="music"/>
    <s v="rock"/>
    <n v="3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n v="1422447285"/>
    <d v="2015-01-28T07:14:45"/>
    <b v="1"/>
    <n v="5"/>
    <b v="0"/>
    <s v="publishing/translations"/>
    <n v="1.6620689655172414E-2"/>
    <n v="48.2"/>
    <s v="publishing"/>
    <s v="translations"/>
    <n v="2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n v="1414599601"/>
    <d v="2014-10-29T11:20:01"/>
    <b v="1"/>
    <n v="17"/>
    <b v="0"/>
    <s v="publishing/translations"/>
    <n v="4.1999999999999997E-3"/>
    <n v="6.1764705882352944"/>
    <s v="publishing"/>
    <s v="translations"/>
    <n v="30.041666666664241"/>
    <x v="0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n v="1445336607"/>
    <d v="2015-10-20T05:23:27"/>
    <b v="0"/>
    <n v="3"/>
    <b v="0"/>
    <s v="publishing/translations"/>
    <n v="1.25E-3"/>
    <n v="5"/>
    <s v="publishing"/>
    <s v="translations"/>
    <n v="52.98371527778363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n v="1405687978"/>
    <d v="2014-07-18T07:52:58"/>
    <b v="0"/>
    <n v="2"/>
    <b v="0"/>
    <s v="publishing/translations"/>
    <n v="5.0000000000000001E-3"/>
    <n v="7.5"/>
    <s v="publishing"/>
    <s v="translations"/>
    <n v="25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n v="1444856156"/>
    <d v="2015-10-14T15:55:56"/>
    <b v="0"/>
    <n v="6"/>
    <b v="0"/>
    <s v="publishing/translations"/>
    <n v="7.1999999999999995E-2"/>
    <n v="12"/>
    <s v="publishing"/>
    <s v="translations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n v="1414897935"/>
    <d v="2014-11-01T22:12:15"/>
    <b v="0"/>
    <n v="0"/>
    <b v="0"/>
    <s v="publishing/translations"/>
    <n v="0"/>
    <e v="#DIV/0!"/>
    <s v="publishing"/>
    <s v="translations"/>
    <n v="60.04166666666424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n v="1461051520"/>
    <d v="2016-04-19T02:38:40"/>
    <b v="0"/>
    <n v="1"/>
    <b v="0"/>
    <s v="publishing/translations"/>
    <n v="1.6666666666666666E-4"/>
    <n v="1"/>
    <s v="publishing"/>
    <s v="translations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n v="1420766700"/>
    <d v="2015-01-08T20:25:00"/>
    <b v="0"/>
    <n v="3"/>
    <b v="0"/>
    <s v="publishing/translations"/>
    <n v="2.3333333333333335E-3"/>
    <n v="2.3333333333333335"/>
    <s v="publishing"/>
    <s v="translations"/>
    <n v="28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n v="1415064699"/>
    <d v="2014-11-03T20:31:39"/>
    <b v="0"/>
    <n v="13"/>
    <b v="0"/>
    <s v="publishing/translations"/>
    <n v="4.5714285714285714E-2"/>
    <n v="24.615384615384617"/>
    <s v="publishing"/>
    <s v="translations"/>
    <n v="3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n v="1450780170"/>
    <d v="2015-12-22T05:29:30"/>
    <b v="0"/>
    <n v="1"/>
    <b v="0"/>
    <s v="publishing/translations"/>
    <n v="0.05"/>
    <n v="100"/>
    <s v="publishing"/>
    <s v="translations"/>
    <n v="6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n v="1480831467"/>
    <d v="2016-12-04T01:04:27"/>
    <b v="0"/>
    <n v="1"/>
    <b v="0"/>
    <s v="publishing/translations"/>
    <n v="2E-3"/>
    <n v="1"/>
    <s v="publishing"/>
    <s v="translations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n v="1436285591"/>
    <d v="2015-07-07T11:13:11"/>
    <b v="0"/>
    <n v="9"/>
    <b v="0"/>
    <s v="publishing/translations"/>
    <n v="0.18181818181818182"/>
    <n v="88.888888888888886"/>
    <s v="publishing"/>
    <s v="translations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n v="1445552019"/>
    <d v="2015-10-22T17:13:39"/>
    <b v="0"/>
    <n v="0"/>
    <b v="0"/>
    <s v="publishing/translations"/>
    <n v="0"/>
    <e v="#DIV/0!"/>
    <s v="publishing"/>
    <s v="translations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n v="1439696174"/>
    <d v="2015-08-15T22:36:14"/>
    <b v="0"/>
    <n v="2"/>
    <b v="0"/>
    <s v="publishing/translations"/>
    <n v="1.2222222222222223E-2"/>
    <n v="27.5"/>
    <s v="publishing"/>
    <s v="translations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n v="1453805834"/>
    <d v="2016-01-26T05:57:14"/>
    <b v="0"/>
    <n v="1"/>
    <b v="0"/>
    <s v="publishing/translations"/>
    <n v="2E-3"/>
    <n v="6"/>
    <s v="publishing"/>
    <s v="translations"/>
    <n v="30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n v="1473418619"/>
    <d v="2016-09-09T05:56:59"/>
    <b v="0"/>
    <n v="10"/>
    <b v="0"/>
    <s v="publishing/translations"/>
    <n v="7.0634920634920634E-2"/>
    <n v="44.5"/>
    <s v="publishing"/>
    <s v="translations"/>
    <n v="30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n v="1464969686"/>
    <d v="2016-06-03T11:01:26"/>
    <b v="0"/>
    <n v="3"/>
    <b v="0"/>
    <s v="publishing/translations"/>
    <n v="2.7272727272727271E-2"/>
    <n v="1"/>
    <s v="publishing"/>
    <s v="translations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n v="1420840709"/>
    <d v="2015-01-09T16:58:29"/>
    <b v="0"/>
    <n v="2"/>
    <b v="0"/>
    <s v="publishing/translations"/>
    <n v="1E-3"/>
    <n v="100"/>
    <s v="publishing"/>
    <s v="translations"/>
    <n v="3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n v="1471844704"/>
    <d v="2016-08-22T00:45:04"/>
    <b v="0"/>
    <n v="2"/>
    <b v="0"/>
    <s v="publishing/translations"/>
    <n v="1.0399999999999999E-3"/>
    <n v="13"/>
    <s v="publishing"/>
    <s v="translations"/>
    <n v="3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n v="1449045531"/>
    <d v="2015-12-02T03:38:51"/>
    <b v="0"/>
    <n v="1"/>
    <b v="0"/>
    <s v="publishing/translations"/>
    <n v="3.3333333333333335E-3"/>
    <n v="100"/>
    <s v="publishing"/>
    <s v="translations"/>
    <n v="3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n v="1478106802"/>
    <d v="2016-11-02T12:13:22"/>
    <b v="0"/>
    <n v="14"/>
    <b v="0"/>
    <s v="publishing/translations"/>
    <n v="0.2036"/>
    <n v="109.07142857142857"/>
    <s v="publishing"/>
    <s v="translations"/>
    <n v="13.04166666667151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n v="1427684959"/>
    <d v="2015-03-29T22:09:19"/>
    <b v="0"/>
    <n v="0"/>
    <b v="0"/>
    <s v="publishing/translations"/>
    <n v="0"/>
    <e v="#DIV/0!"/>
    <s v="publishing"/>
    <s v="translations"/>
    <n v="3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n v="1435224120"/>
    <d v="2015-06-25T04:22:00"/>
    <b v="0"/>
    <n v="0"/>
    <b v="0"/>
    <s v="publishing/translations"/>
    <n v="0"/>
    <e v="#DIV/0!"/>
    <s v="publishing"/>
    <s v="translations"/>
    <n v="60"/>
    <x v="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n v="1471638385"/>
    <d v="2016-08-19T15:26:25"/>
    <b v="0"/>
    <n v="4"/>
    <b v="0"/>
    <s v="publishing/translations"/>
    <n v="8.3799999999999999E-2"/>
    <n v="104.75"/>
    <s v="publishing"/>
    <s v="translations"/>
    <n v="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n v="1456996017"/>
    <d v="2016-03-03T04:06:57"/>
    <b v="0"/>
    <n v="3"/>
    <b v="0"/>
    <s v="publishing/translations"/>
    <n v="4.4999999999999998E-2"/>
    <n v="15"/>
    <s v="publishing"/>
    <s v="translations"/>
    <n v="29.958333333328483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n v="1426037242"/>
    <d v="2015-03-10T20:27:22"/>
    <b v="0"/>
    <n v="0"/>
    <b v="0"/>
    <s v="publishing/translations"/>
    <n v="0"/>
    <e v="#DIV/0!"/>
    <s v="publishing"/>
    <s v="translations"/>
    <n v="3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n v="1416339088"/>
    <d v="2014-11-18T14:31:28"/>
    <b v="0"/>
    <n v="5"/>
    <b v="0"/>
    <s v="publishing/translations"/>
    <n v="8.0600000000000005E-2"/>
    <n v="80.599999999999994"/>
    <s v="publishing"/>
    <s v="translations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n v="1445922216"/>
    <d v="2015-10-27T00:03:36"/>
    <b v="0"/>
    <n v="47"/>
    <b v="0"/>
    <s v="publishing/translations"/>
    <n v="0.31947058823529412"/>
    <n v="115.55319148936171"/>
    <s v="publishing"/>
    <s v="translations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n v="1434825828"/>
    <d v="2015-06-20T13:43:48"/>
    <b v="0"/>
    <n v="0"/>
    <b v="0"/>
    <s v="publishing/translations"/>
    <n v="0"/>
    <e v="#DIV/0!"/>
    <s v="publishing"/>
    <s v="translations"/>
    <n v="3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n v="1477839675"/>
    <d v="2016-10-30T10:01:15"/>
    <b v="0"/>
    <n v="10"/>
    <b v="0"/>
    <s v="publishing/translations"/>
    <n v="6.7083333333333328E-2"/>
    <n v="80.5"/>
    <s v="publishing"/>
    <s v="translations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n v="1431973478"/>
    <d v="2015-05-18T13:24:38"/>
    <b v="0"/>
    <n v="11"/>
    <b v="0"/>
    <s v="publishing/translations"/>
    <n v="9.987804878048781E-2"/>
    <n v="744.5454545454545"/>
    <s v="publishing"/>
    <s v="translations"/>
    <n v="20.85789351852145"/>
    <x v="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n v="1441997020"/>
    <d v="2015-09-11T13:43:40"/>
    <b v="0"/>
    <n v="2"/>
    <b v="0"/>
    <s v="publishing/translations"/>
    <n v="1E-3"/>
    <n v="7.5"/>
    <s v="publishing"/>
    <s v="translations"/>
    <n v="3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n v="1453451057"/>
    <d v="2016-01-22T03:24:17"/>
    <b v="0"/>
    <n v="2"/>
    <b v="0"/>
    <s v="publishing/translations"/>
    <n v="7.7000000000000002E-3"/>
    <n v="38.5"/>
    <s v="publishing"/>
    <s v="translations"/>
    <n v="30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n v="1402058739"/>
    <d v="2014-06-06T07:45:39"/>
    <b v="0"/>
    <n v="22"/>
    <b v="0"/>
    <s v="publishing/translations"/>
    <n v="0.26900000000000002"/>
    <n v="36.68181818181818"/>
    <s v="publishing"/>
    <s v="translations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n v="1459198499"/>
    <d v="2016-03-28T15:54:59"/>
    <b v="0"/>
    <n v="8"/>
    <b v="0"/>
    <s v="publishing/translations"/>
    <n v="0.03"/>
    <n v="75"/>
    <s v="publishing"/>
    <s v="translations"/>
    <n v="29.70834490740526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n v="1423166101"/>
    <d v="2015-02-05T14:55:01"/>
    <b v="0"/>
    <n v="6"/>
    <b v="0"/>
    <s v="publishing/translations"/>
    <n v="6.6055045871559637E-2"/>
    <n v="30"/>
    <s v="publishing"/>
    <s v="translations"/>
    <n v="3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n v="1461693463"/>
    <d v="2016-04-26T12:57:43"/>
    <b v="0"/>
    <n v="1"/>
    <b v="0"/>
    <s v="publishing/translations"/>
    <n v="7.6923076923076926E-5"/>
    <n v="1"/>
    <s v="publishing"/>
    <s v="translations"/>
    <n v="3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n v="1436811769"/>
    <d v="2015-07-13T13:22:49"/>
    <b v="0"/>
    <n v="3"/>
    <b v="0"/>
    <s v="publishing/translations"/>
    <n v="1.1222222222222222E-2"/>
    <n v="673.33333333333337"/>
    <s v="publishing"/>
    <s v="translations"/>
    <n v="6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n v="1461598158"/>
    <d v="2016-04-25T10:29:18"/>
    <b v="0"/>
    <n v="0"/>
    <b v="0"/>
    <s v="publishing/translations"/>
    <n v="0"/>
    <e v="#DIV/0!"/>
    <s v="publishing"/>
    <s v="translations"/>
    <n v="3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n v="1480803209"/>
    <d v="2016-12-03T17:13:29"/>
    <b v="0"/>
    <n v="0"/>
    <b v="0"/>
    <s v="publishing/translations"/>
    <n v="0"/>
    <e v="#DIV/0!"/>
    <s v="publishing"/>
    <s v="translations"/>
    <n v="30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n v="1436907462"/>
    <d v="2015-07-14T15:57:42"/>
    <b v="0"/>
    <n v="0"/>
    <b v="0"/>
    <s v="publishing/translations"/>
    <n v="0"/>
    <e v="#DIV/0!"/>
    <s v="publishing"/>
    <s v="translations"/>
    <n v="6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n v="1431694855"/>
    <d v="2015-05-15T08:00:55"/>
    <b v="0"/>
    <n v="0"/>
    <b v="0"/>
    <s v="publishing/translations"/>
    <n v="0"/>
    <e v="#DIV/0!"/>
    <s v="publishing"/>
    <s v="translations"/>
    <n v="3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n v="1459507478"/>
    <d v="2016-04-01T05:44:38"/>
    <b v="0"/>
    <n v="0"/>
    <b v="0"/>
    <s v="publishing/translations"/>
    <n v="0"/>
    <e v="#DIV/0!"/>
    <s v="publishing"/>
    <s v="translations"/>
    <n v="20"/>
    <x v="1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n v="1465407134"/>
    <d v="2016-06-08T12:32:14"/>
    <b v="0"/>
    <n v="3"/>
    <b v="0"/>
    <s v="publishing/translations"/>
    <n v="1.4999999999999999E-4"/>
    <n v="25"/>
    <s v="publishing"/>
    <s v="translations"/>
    <n v="3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n v="1429655318"/>
    <d v="2015-04-21T17:28:38"/>
    <b v="0"/>
    <n v="0"/>
    <b v="0"/>
    <s v="publishing/translations"/>
    <n v="0"/>
    <e v="#DIV/0!"/>
    <s v="publishing"/>
    <s v="translations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n v="1427138905"/>
    <d v="2015-03-23T14:28:25"/>
    <b v="0"/>
    <n v="0"/>
    <b v="0"/>
    <s v="publishing/translations"/>
    <n v="0"/>
    <e v="#DIV/0!"/>
    <s v="publishing"/>
    <s v="translations"/>
    <n v="48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n v="1453349197"/>
    <d v="2016-01-20T23:06:37"/>
    <b v="0"/>
    <n v="1"/>
    <b v="0"/>
    <s v="publishing/translations"/>
    <n v="1.0000000000000001E-5"/>
    <n v="1"/>
    <s v="publishing"/>
    <s v="translations"/>
    <n v="3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n v="1413759659"/>
    <d v="2014-10-19T18:00:59"/>
    <b v="0"/>
    <n v="2"/>
    <b v="0"/>
    <s v="publishing/translations"/>
    <n v="1.0554089709762533E-4"/>
    <n v="1"/>
    <s v="publishing"/>
    <s v="translations"/>
    <n v="30.04166666666424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n v="1403974363"/>
    <d v="2014-06-28T11:52:43"/>
    <b v="0"/>
    <n v="0"/>
    <b v="0"/>
    <s v="publishing/translations"/>
    <n v="0"/>
    <e v="#DIV/0!"/>
    <s v="publishing"/>
    <s v="translations"/>
    <n v="3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n v="1488386547"/>
    <d v="2017-03-01T11:42:27"/>
    <b v="0"/>
    <n v="0"/>
    <b v="0"/>
    <s v="publishing/translations"/>
    <n v="0"/>
    <e v="#DIV/0!"/>
    <s v="publishing"/>
    <s v="translations"/>
    <n v="44.95833333333575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n v="1459716480"/>
    <d v="2016-04-03T15:48:00"/>
    <b v="0"/>
    <n v="1"/>
    <b v="0"/>
    <s v="publishing/translations"/>
    <n v="8.5714285714285719E-3"/>
    <n v="15"/>
    <s v="publishing"/>
    <s v="translations"/>
    <n v="21.04930555555620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n v="1405181320"/>
    <d v="2014-07-12T11:08:40"/>
    <b v="0"/>
    <n v="7"/>
    <b v="0"/>
    <s v="publishing/translations"/>
    <n v="0.105"/>
    <n v="225"/>
    <s v="publishing"/>
    <s v="translations"/>
    <n v="54.896064814813144"/>
    <x v="3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n v="1480867365"/>
    <d v="2016-12-04T11:02:45"/>
    <b v="0"/>
    <n v="3"/>
    <b v="0"/>
    <s v="publishing/translations"/>
    <n v="2.9000000000000001E-2"/>
    <n v="48.333333333333336"/>
    <s v="publishing"/>
    <s v="translations"/>
    <n v="30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n v="1444685444"/>
    <d v="2015-10-12T16:30:44"/>
    <b v="0"/>
    <n v="0"/>
    <b v="0"/>
    <s v="publishing/translations"/>
    <n v="0"/>
    <e v="#DIV/0!"/>
    <s v="publishing"/>
    <s v="translations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n v="1405097760"/>
    <d v="2014-07-11T11:56:00"/>
    <b v="0"/>
    <n v="0"/>
    <b v="0"/>
    <s v="publishing/translations"/>
    <n v="0"/>
    <e v="#DIV/0!"/>
    <s v="publishing"/>
    <s v="translations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n v="1446612896"/>
    <d v="2015-11-03T23:54:56"/>
    <b v="0"/>
    <n v="0"/>
    <b v="0"/>
    <s v="publishing/translations"/>
    <n v="0"/>
    <e v="#DIV/0!"/>
    <s v="publishing"/>
    <s v="translations"/>
    <n v="28.520879629628325"/>
    <x v="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n v="1412371898"/>
    <d v="2014-10-03T16:31:38"/>
    <b v="0"/>
    <n v="0"/>
    <b v="0"/>
    <s v="publishing/translations"/>
    <n v="0"/>
    <e v="#DIV/0!"/>
    <s v="publishing"/>
    <s v="translations"/>
    <n v="58.09261574073752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n v="1410967754"/>
    <d v="2014-09-17T10:29:14"/>
    <b v="1"/>
    <n v="340"/>
    <b v="1"/>
    <s v="publishing/radio &amp; podcasts"/>
    <n v="1.012446"/>
    <n v="44.66673529411765"/>
    <s v="publishing"/>
    <s v="radio &amp; podcasts"/>
    <n v="33.3546990740724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n v="1363017271"/>
    <d v="2013-03-11T10:54:31"/>
    <b v="1"/>
    <n v="150"/>
    <b v="1"/>
    <s v="publishing/radio &amp; podcasts"/>
    <n v="1.085175"/>
    <n v="28.937999999999999"/>
    <s v="publishing"/>
    <s v="radio &amp; podcasts"/>
    <n v="3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n v="1361483538"/>
    <d v="2013-02-21T16:52:18"/>
    <b v="1"/>
    <n v="25"/>
    <b v="1"/>
    <s v="publishing/radio &amp; podcasts"/>
    <n v="1.4766666666666666"/>
    <n v="35.44"/>
    <s v="publishing"/>
    <s v="radio &amp; podcasts"/>
    <n v="44.958333333335759"/>
    <x v="0"/>
  </r>
  <r>
    <n v="1464"/>
    <s v="Science Studio"/>
    <s v="The Best Science Media on the Web"/>
    <n v="5000"/>
    <n v="8160"/>
    <x v="0"/>
    <s v="US"/>
    <s v="USD"/>
    <n v="1361029958"/>
    <d v="2013-02-16T10:52:38"/>
    <n v="1358437958"/>
    <d v="2013-01-17T10:52:38"/>
    <b v="1"/>
    <n v="234"/>
    <b v="1"/>
    <s v="publishing/radio &amp; podcasts"/>
    <n v="1.6319999999999999"/>
    <n v="34.871794871794869"/>
    <s v="publishing"/>
    <s v="radio &amp; podcasts"/>
    <n v="3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n v="1329759452"/>
    <d v="2012-02-20T12:37:32"/>
    <b v="1"/>
    <n v="2602"/>
    <b v="1"/>
    <s v="publishing/radio &amp; podcasts"/>
    <n v="4.5641449999999999"/>
    <n v="52.622732513451197"/>
    <s v="publishing"/>
    <s v="radio &amp; podcasts"/>
    <n v="30.39060185185371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n v="1449029266"/>
    <d v="2015-12-01T23:07:46"/>
    <b v="1"/>
    <n v="248"/>
    <b v="1"/>
    <s v="publishing/radio &amp; podcasts"/>
    <n v="1.0787731249999999"/>
    <n v="69.598266129032254"/>
    <s v="publishing"/>
    <s v="radio &amp; podcasts"/>
    <n v="41.03627314814366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n v="1327518885"/>
    <d v="2012-01-25T14:14:45"/>
    <b v="1"/>
    <n v="600"/>
    <b v="1"/>
    <s v="publishing/radio &amp; podcasts"/>
    <n v="1.1508"/>
    <n v="76.72"/>
    <s v="publishing"/>
    <s v="radio &amp; podcasts"/>
    <n v="59.95833333333575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n v="1302654049"/>
    <d v="2011-04-12T19:20:49"/>
    <b v="1"/>
    <n v="293"/>
    <b v="1"/>
    <s v="publishing/radio &amp; podcasts"/>
    <n v="1.0236842105263158"/>
    <n v="33.191126279863482"/>
    <s v="publishing"/>
    <s v="radio &amp; podcasts"/>
    <n v="60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n v="1358346109"/>
    <d v="2013-01-16T09:21:49"/>
    <b v="1"/>
    <n v="321"/>
    <b v="1"/>
    <s v="publishing/radio &amp; podcasts"/>
    <n v="1.0842485875706214"/>
    <n v="149.46417445482865"/>
    <s v="publishing"/>
    <s v="radio &amp; podcasts"/>
    <n v="30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n v="1354909863"/>
    <d v="2012-12-07T14:51:03"/>
    <b v="1"/>
    <n v="81"/>
    <b v="1"/>
    <s v="publishing/radio &amp; podcasts"/>
    <n v="1.2513333333333334"/>
    <n v="23.172839506172838"/>
    <s v="publishing"/>
    <s v="radio &amp; podcasts"/>
    <n v="21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n v="1426028334"/>
    <d v="2015-03-10T17:58:54"/>
    <b v="1"/>
    <n v="343"/>
    <b v="1"/>
    <s v="publishing/radio &amp; podcasts"/>
    <n v="1.03840625"/>
    <n v="96.877551020408163"/>
    <s v="publishing"/>
    <s v="radio &amp; podcasts"/>
    <n v="3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n v="1379336503"/>
    <d v="2013-09-16T08:01:43"/>
    <b v="1"/>
    <n v="336"/>
    <b v="1"/>
    <s v="publishing/radio &amp; podcasts"/>
    <n v="1.3870400000000001"/>
    <n v="103.20238095238095"/>
    <s v="publishing"/>
    <s v="radio &amp; podcasts"/>
    <n v="30"/>
    <x v="1"/>
  </r>
  <r>
    <n v="1473"/>
    <s v="ONE LOVES ONLY FORM"/>
    <s v="Public Radio Project"/>
    <n v="1500"/>
    <n v="1807.74"/>
    <x v="0"/>
    <s v="US"/>
    <s v="USD"/>
    <n v="1330644639"/>
    <d v="2012-03-01T18:30:39"/>
    <n v="1328052639"/>
    <d v="2012-01-31T18:30:39"/>
    <b v="1"/>
    <n v="47"/>
    <b v="1"/>
    <s v="publishing/radio &amp; podcasts"/>
    <n v="1.20516"/>
    <n v="38.462553191489363"/>
    <s v="publishing"/>
    <s v="radio &amp; podcasts"/>
    <n v="3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n v="1376501292"/>
    <d v="2013-08-14T12:28:12"/>
    <b v="1"/>
    <n v="76"/>
    <b v="1"/>
    <s v="publishing/radio &amp; podcasts"/>
    <n v="1.1226666666666667"/>
    <n v="44.315789473684212"/>
    <s v="publishing"/>
    <s v="radio &amp; podcasts"/>
    <n v="3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n v="1416244863"/>
    <d v="2014-11-17T12:21:03"/>
    <b v="1"/>
    <n v="441"/>
    <b v="1"/>
    <s v="publishing/radio &amp; podcasts"/>
    <n v="1.8866966666666667"/>
    <n v="64.173356009070289"/>
    <s v="publishing"/>
    <s v="radio &amp; podcasts"/>
    <n v="32.484687500000291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n v="1313024422"/>
    <d v="2011-08-10T20:00:22"/>
    <b v="1"/>
    <n v="916"/>
    <b v="1"/>
    <s v="publishing/radio &amp; podcasts"/>
    <n v="6.6155466666666669"/>
    <n v="43.333275109170302"/>
    <s v="publishing"/>
    <s v="radio &amp; podcasts"/>
    <n v="30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n v="1319467604"/>
    <d v="2011-10-24T09:46:44"/>
    <b v="1"/>
    <n v="369"/>
    <b v="1"/>
    <s v="publishing/radio &amp; podcasts"/>
    <n v="1.1131"/>
    <n v="90.495934959349597"/>
    <s v="publishing"/>
    <s v="radio &amp; podcasts"/>
    <n v="59.50921296296292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n v="1367355313"/>
    <d v="2013-04-30T15:55:13"/>
    <b v="1"/>
    <n v="20242"/>
    <b v="1"/>
    <s v="publishing/radio &amp; podcasts"/>
    <n v="11.8161422"/>
    <n v="29.187190495010373"/>
    <s v="publishing"/>
    <s v="radio &amp; podcasts"/>
    <n v="14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n v="1398448389"/>
    <d v="2014-04-25T12:53:09"/>
    <b v="1"/>
    <n v="71"/>
    <b v="1"/>
    <s v="publishing/radio &amp; podcasts"/>
    <n v="1.37375"/>
    <n v="30.95774647887324"/>
    <s v="publishing"/>
    <s v="radio &amp; podcasts"/>
    <n v="14.420729166668025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n v="1373408699"/>
    <d v="2013-07-09T17:24:59"/>
    <b v="1"/>
    <n v="635"/>
    <b v="1"/>
    <s v="publishing/radio &amp; podcasts"/>
    <n v="1.170404"/>
    <n v="92.157795275590544"/>
    <s v="publishing"/>
    <s v="radio &amp; podcasts"/>
    <n v="16.774317129631527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n v="1380838145"/>
    <d v="2013-10-03T17:09:05"/>
    <b v="0"/>
    <n v="6"/>
    <b v="0"/>
    <s v="publishing/fiction"/>
    <n v="2.1000000000000001E-2"/>
    <n v="17.5"/>
    <s v="publishing"/>
    <s v="fiction"/>
    <n v="30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n v="1345062936"/>
    <d v="2012-08-15T15:35:36"/>
    <b v="0"/>
    <n v="1"/>
    <b v="0"/>
    <s v="publishing/fiction"/>
    <n v="1E-3"/>
    <n v="5"/>
    <s v="publishing"/>
    <s v="fiction"/>
    <n v="22.469027777769952"/>
    <x v="1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n v="1467002275"/>
    <d v="2016-06-26T23:37:55"/>
    <b v="0"/>
    <n v="2"/>
    <b v="0"/>
    <s v="publishing/fiction"/>
    <n v="7.1428571428571426E-3"/>
    <n v="25"/>
    <s v="publishing"/>
    <s v="fiction"/>
    <n v="25"/>
    <x v="1"/>
  </r>
  <r>
    <n v="1484"/>
    <s v="a book called filtered down thru the stars"/>
    <s v="The mussings of an old wizard"/>
    <n v="2000"/>
    <n v="0"/>
    <x v="2"/>
    <s v="US"/>
    <s v="USD"/>
    <n v="1342882260"/>
    <d v="2012-07-21T09:51:00"/>
    <n v="1337834963"/>
    <d v="2012-05-23T23:49:23"/>
    <b v="0"/>
    <n v="0"/>
    <b v="0"/>
    <s v="publishing/fiction"/>
    <n v="0"/>
    <e v="#DIV/0!"/>
    <s v="publishing"/>
    <s v="fiction"/>
    <n v="58.417789351857209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n v="1430939173"/>
    <d v="2015-05-06T14:06:13"/>
    <b v="0"/>
    <n v="3"/>
    <b v="0"/>
    <s v="publishing/fiction"/>
    <n v="2.2388059701492536E-2"/>
    <n v="50"/>
    <s v="publishing"/>
    <s v="fiction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n v="1422417761"/>
    <d v="2015-01-27T23:02:41"/>
    <b v="0"/>
    <n v="3"/>
    <b v="0"/>
    <s v="publishing/fiction"/>
    <n v="2.3999999999999998E-3"/>
    <n v="16"/>
    <s v="publishing"/>
    <s v="fiction"/>
    <n v="3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n v="1467583271"/>
    <d v="2016-07-03T17:01:11"/>
    <b v="0"/>
    <n v="0"/>
    <b v="0"/>
    <s v="publishing/fiction"/>
    <n v="0"/>
    <e v="#DIV/0!"/>
    <s v="publishing"/>
    <s v="fiction"/>
    <n v="30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n v="1386336660"/>
    <d v="2013-12-06T08:31:00"/>
    <b v="0"/>
    <n v="6"/>
    <b v="0"/>
    <s v="publishing/fiction"/>
    <n v="2.4E-2"/>
    <n v="60"/>
    <s v="publishing"/>
    <s v="fiction"/>
    <n v="3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n v="1350398452"/>
    <d v="2012-10-16T09:40:52"/>
    <b v="0"/>
    <n v="0"/>
    <b v="0"/>
    <s v="publishing/fiction"/>
    <n v="0"/>
    <e v="#DIV/0!"/>
    <s v="publishing"/>
    <s v="fiction"/>
    <n v="30.04166666666424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n v="1378214874"/>
    <d v="2013-09-03T08:27:54"/>
    <b v="0"/>
    <n v="19"/>
    <b v="0"/>
    <s v="publishing/fiction"/>
    <n v="0.30862068965517242"/>
    <n v="47.10526315789474"/>
    <s v="publishing"/>
    <s v="fiction"/>
    <n v="29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n v="1418922443"/>
    <d v="2014-12-18T12:07:23"/>
    <b v="0"/>
    <n v="1"/>
    <b v="0"/>
    <s v="publishing/fiction"/>
    <n v="8.3333333333333329E-2"/>
    <n v="100"/>
    <s v="publishing"/>
    <s v="fiction"/>
    <n v="58.93792824073898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n v="1305839646"/>
    <d v="2011-05-19T16:14:06"/>
    <b v="0"/>
    <n v="2"/>
    <b v="0"/>
    <s v="publishing/fiction"/>
    <n v="7.4999999999999997E-3"/>
    <n v="15"/>
    <s v="publishing"/>
    <s v="fiction"/>
    <n v="30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n v="1368823675"/>
    <d v="2013-05-17T15:47:55"/>
    <b v="0"/>
    <n v="0"/>
    <b v="0"/>
    <s v="publishing/fiction"/>
    <n v="0"/>
    <e v="#DIV/0!"/>
    <s v="publishing"/>
    <s v="fiction"/>
    <n v="3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n v="1425489613"/>
    <d v="2015-03-04T12:20:13"/>
    <b v="0"/>
    <n v="11"/>
    <b v="0"/>
    <s v="publishing/fiction"/>
    <n v="8.8999999999999996E-2"/>
    <n v="40.454545454545453"/>
    <s v="publishing"/>
    <s v="fiction"/>
    <n v="29.929016203706851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n v="1311879431"/>
    <d v="2011-07-28T13:57:11"/>
    <b v="0"/>
    <n v="0"/>
    <b v="0"/>
    <s v="publishing/fiction"/>
    <n v="0"/>
    <e v="#DIV/0!"/>
    <s v="publishing"/>
    <s v="fiction"/>
    <n v="3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n v="1405682659"/>
    <d v="2014-07-18T06:24:19"/>
    <b v="0"/>
    <n v="0"/>
    <b v="0"/>
    <s v="publishing/fiction"/>
    <n v="0"/>
    <e v="#DIV/0!"/>
    <s v="publishing"/>
    <s v="fiction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n v="1371655522"/>
    <d v="2013-06-19T10:25:22"/>
    <b v="0"/>
    <n v="1"/>
    <b v="0"/>
    <s v="publishing/fiction"/>
    <n v="6.666666666666667E-5"/>
    <n v="1"/>
    <s v="publishing"/>
    <s v="fiction"/>
    <n v="42.17891203703766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n v="1405899378"/>
    <d v="2014-07-20T18:36:18"/>
    <b v="0"/>
    <n v="3"/>
    <b v="0"/>
    <s v="publishing/fiction"/>
    <n v="1.9E-2"/>
    <n v="19"/>
    <s v="publishing"/>
    <s v="fiction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n v="1465171833"/>
    <d v="2016-06-05T19:10:33"/>
    <b v="0"/>
    <n v="1"/>
    <b v="0"/>
    <s v="publishing/fiction"/>
    <n v="2.5000000000000001E-3"/>
    <n v="5"/>
    <s v="publishing"/>
    <s v="fiction"/>
    <n v="6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n v="1364852557"/>
    <d v="2013-04-01T16:42:37"/>
    <b v="0"/>
    <n v="15"/>
    <b v="0"/>
    <s v="publishing/fiction"/>
    <n v="0.25035714285714283"/>
    <n v="46.733333333333334"/>
    <s v="publishing"/>
    <s v="fiction"/>
    <n v="3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n v="1433772023"/>
    <d v="2015-06-08T09:00:23"/>
    <b v="1"/>
    <n v="885"/>
    <b v="1"/>
    <s v="photography/photobooks"/>
    <n v="1.6633076923076924"/>
    <n v="97.731073446327684"/>
    <s v="photography"/>
    <s v="photobooks"/>
    <n v="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n v="1456491680"/>
    <d v="2016-02-26T08:01:20"/>
    <b v="1"/>
    <n v="329"/>
    <b v="1"/>
    <s v="photography/photobooks"/>
    <n v="1.0144545454545455"/>
    <n v="67.835866261398181"/>
    <s v="photography"/>
    <s v="photobooks"/>
    <n v="28.374074074075907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n v="1472026801"/>
    <d v="2016-08-24T03:20:01"/>
    <b v="1"/>
    <n v="71"/>
    <b v="1"/>
    <s v="photography/photobooks"/>
    <n v="1.0789146666666667"/>
    <n v="56.98492957746479"/>
    <s v="photography"/>
    <s v="photobooks"/>
    <n v="60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n v="1399996024"/>
    <d v="2014-05-13T10:47:04"/>
    <b v="1"/>
    <n v="269"/>
    <b v="1"/>
    <s v="photography/photobooks"/>
    <n v="2.7793846153846156"/>
    <n v="67.159851301115239"/>
    <s v="photography"/>
    <s v="photobooks"/>
    <n v="27.69856481481110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n v="1455446303"/>
    <d v="2016-02-14T05:38:23"/>
    <b v="1"/>
    <n v="345"/>
    <b v="1"/>
    <s v="photography/photobooks"/>
    <n v="1.0358125"/>
    <n v="48.037681159420288"/>
    <s v="photography"/>
    <s v="photobooks"/>
    <n v="37.3907060185156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n v="1403635904"/>
    <d v="2014-06-24T13:51:44"/>
    <b v="1"/>
    <n v="43"/>
    <b v="1"/>
    <s v="photography/photobooks"/>
    <n v="1.1140000000000001"/>
    <n v="38.860465116279073"/>
    <s v="photography"/>
    <s v="photobooks"/>
    <n v="3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n v="1268822909"/>
    <d v="2010-03-17T05:48:29"/>
    <b v="1"/>
    <n v="33"/>
    <b v="1"/>
    <s v="photography/photobooks"/>
    <n v="2.15"/>
    <n v="78.181818181818187"/>
    <s v="photography"/>
    <s v="photobooks"/>
    <n v="58.889942129630072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n v="1401201881"/>
    <d v="2014-05-27T09:44:41"/>
    <b v="1"/>
    <n v="211"/>
    <b v="1"/>
    <s v="photography/photobooks"/>
    <n v="1.1076216216216217"/>
    <n v="97.113744075829388"/>
    <s v="photography"/>
    <s v="photobooks"/>
    <n v="3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n v="1484570885"/>
    <d v="2017-01-16T07:48:05"/>
    <b v="1"/>
    <n v="196"/>
    <b v="1"/>
    <s v="photography/photobooks"/>
    <n v="1.2364125714285714"/>
    <n v="110.39397959183674"/>
    <s v="photography"/>
    <s v="photobooks"/>
    <n v="29.42424768518685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n v="1403169278"/>
    <d v="2014-06-19T04:14:38"/>
    <b v="1"/>
    <n v="405"/>
    <b v="1"/>
    <s v="photography/photobooks"/>
    <n v="1.0103500000000001"/>
    <n v="39.91506172839506"/>
    <s v="photography"/>
    <s v="photobooks"/>
    <n v="30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n v="1445263204"/>
    <d v="2015-10-19T09:00:04"/>
    <b v="1"/>
    <n v="206"/>
    <b v="1"/>
    <s v="photography/photobooks"/>
    <n v="1.1179285714285714"/>
    <n v="75.975728155339809"/>
    <s v="photography"/>
    <s v="photobooks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n v="1483719939"/>
    <d v="2017-01-06T11:25:39"/>
    <b v="1"/>
    <n v="335"/>
    <b v="1"/>
    <s v="photography/photobooks"/>
    <n v="5.5877142857142861"/>
    <n v="58.379104477611939"/>
    <s v="photography"/>
    <s v="photobooks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n v="1402931866"/>
    <d v="2014-06-16T10:17:46"/>
    <b v="1"/>
    <n v="215"/>
    <b v="1"/>
    <s v="photography/photobooks"/>
    <n v="1.5001875"/>
    <n v="55.82093023255814"/>
    <s v="photography"/>
    <s v="photobooks"/>
    <n v="3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n v="1439907640"/>
    <d v="2015-08-18T09:20:40"/>
    <b v="1"/>
    <n v="176"/>
    <b v="1"/>
    <s v="photography/photobooks"/>
    <n v="1.0647599999999999"/>
    <n v="151.24431818181819"/>
    <s v="photography"/>
    <s v="photobooks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n v="1455516297"/>
    <d v="2016-02-15T01:04:57"/>
    <b v="1"/>
    <n v="555"/>
    <b v="1"/>
    <s v="photography/photobooks"/>
    <n v="1.57189"/>
    <n v="849.67027027027029"/>
    <s v="photography"/>
    <s v="photobooks"/>
    <n v="29.958333333335759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n v="1473160292"/>
    <d v="2016-09-06T06:11:32"/>
    <b v="1"/>
    <n v="116"/>
    <b v="1"/>
    <s v="photography/photobooks"/>
    <n v="1.0865882352941176"/>
    <n v="159.24137931034483"/>
    <s v="photography"/>
    <s v="photobooks"/>
    <n v="30.11699074073112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n v="1415194553"/>
    <d v="2014-11-05T08:35:53"/>
    <b v="1"/>
    <n v="615"/>
    <b v="1"/>
    <s v="photography/photobooks"/>
    <n v="1.6197999999999999"/>
    <n v="39.507317073170732"/>
    <s v="photography"/>
    <s v="photobooks"/>
    <n v="30.68341435184993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n v="1398973252"/>
    <d v="2014-05-01T14:40:52"/>
    <b v="1"/>
    <n v="236"/>
    <b v="1"/>
    <s v="photography/photobooks"/>
    <n v="2.0536666666666665"/>
    <n v="130.52966101694915"/>
    <s v="photography"/>
    <s v="photobooks"/>
    <n v="3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n v="1400867283"/>
    <d v="2014-05-23T12:48:03"/>
    <b v="1"/>
    <n v="145"/>
    <b v="1"/>
    <s v="photography/photobooks"/>
    <n v="1.033638888888889"/>
    <n v="64.156896551724131"/>
    <s v="photography"/>
    <s v="photobooks"/>
    <n v="28.174270833333139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n v="1415824513"/>
    <d v="2014-11-12T15:35:13"/>
    <b v="1"/>
    <n v="167"/>
    <b v="1"/>
    <s v="photography/photobooks"/>
    <n v="1.0347222222222223"/>
    <n v="111.52694610778443"/>
    <s v="photography"/>
    <s v="photobooks"/>
    <n v="36.30887731481925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n v="1462248091"/>
    <d v="2016-05-02T23:01:31"/>
    <b v="1"/>
    <n v="235"/>
    <b v="1"/>
    <s v="photography/photobooks"/>
    <n v="1.0681333333333334"/>
    <n v="170.44680851063831"/>
    <s v="photography"/>
    <s v="photobooks"/>
    <n v="3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n v="1410983739"/>
    <d v="2014-09-17T14:55:39"/>
    <b v="1"/>
    <n v="452"/>
    <b v="1"/>
    <s v="photography/photobooks"/>
    <n v="1.3896574712643677"/>
    <n v="133.7391592920354"/>
    <s v="photography"/>
    <s v="photobooks"/>
    <n v="30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n v="1416592916"/>
    <d v="2014-11-21T13:01:56"/>
    <b v="1"/>
    <n v="241"/>
    <b v="1"/>
    <s v="photography/photobooks"/>
    <n v="1.2484324324324325"/>
    <n v="95.834024896265561"/>
    <s v="photography"/>
    <s v="photobooks"/>
    <n v="31.248657407406427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n v="1485000090"/>
    <d v="2017-01-21T07:01:30"/>
    <b v="1"/>
    <n v="28"/>
    <b v="1"/>
    <s v="photography/photobooks"/>
    <n v="2.0699999999999998"/>
    <n v="221.78571428571428"/>
    <s v="photography"/>
    <s v="photobooks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n v="1468947138"/>
    <d v="2016-07-19T11:52:18"/>
    <b v="1"/>
    <n v="140"/>
    <b v="1"/>
    <s v="photography/photobooks"/>
    <n v="1.7400576923076922"/>
    <n v="32.315357142857138"/>
    <s v="photography"/>
    <s v="photobooks"/>
    <n v="3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n v="1448951847"/>
    <d v="2015-12-01T01:37:27"/>
    <b v="1"/>
    <n v="280"/>
    <b v="1"/>
    <s v="photography/photobooks"/>
    <n v="1.2032608695652174"/>
    <n v="98.839285714285708"/>
    <s v="photography"/>
    <s v="photobooks"/>
    <n v="49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n v="1487082286"/>
    <d v="2017-02-14T09:24:46"/>
    <b v="1"/>
    <n v="70"/>
    <b v="1"/>
    <s v="photography/photobooks"/>
    <n v="1.1044428571428573"/>
    <n v="55.222142857142863"/>
    <s v="photography"/>
    <s v="photobooks"/>
    <n v="27.95833333332848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n v="1483292122"/>
    <d v="2017-01-01T12:35:22"/>
    <b v="1"/>
    <n v="160"/>
    <b v="1"/>
    <s v="photography/photobooks"/>
    <n v="2.8156666666666665"/>
    <n v="52.793750000000003"/>
    <s v="photography"/>
    <s v="photobooks"/>
    <n v="30.267106481478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n v="1424185520"/>
    <d v="2015-02-17T10:05:20"/>
    <b v="1"/>
    <n v="141"/>
    <b v="1"/>
    <s v="photography/photobooks"/>
    <n v="1.0067894736842105"/>
    <n v="135.66666666666666"/>
    <s v="photography"/>
    <s v="photobooks"/>
    <n v="29.958333333335759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n v="1443464695"/>
    <d v="2015-09-28T13:24:55"/>
    <b v="1"/>
    <n v="874"/>
    <b v="1"/>
    <s v="photography/photobooks"/>
    <n v="1.3482571428571428"/>
    <n v="53.991990846681922"/>
    <s v="photography"/>
    <s v="photobooks"/>
    <n v="25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n v="1414610126"/>
    <d v="2014-10-29T14:15:26"/>
    <b v="1"/>
    <n v="73"/>
    <b v="1"/>
    <s v="photography/photobooks"/>
    <n v="1.7595744680851064"/>
    <n v="56.643835616438359"/>
    <s v="photography"/>
    <s v="photobooks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n v="1453461865"/>
    <d v="2016-01-22T06:24:25"/>
    <b v="1"/>
    <n v="294"/>
    <b v="1"/>
    <s v="photography/photobooks"/>
    <n v="4.8402000000000003"/>
    <n v="82.316326530612244"/>
    <s v="photography"/>
    <s v="photobooks"/>
    <n v="24.149710648147448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n v="1457913777"/>
    <d v="2016-03-13T19:02:57"/>
    <b v="1"/>
    <n v="740"/>
    <b v="1"/>
    <s v="photography/photobooks"/>
    <n v="1.4514"/>
    <n v="88.26081081081081"/>
    <s v="photography"/>
    <s v="photobooks"/>
    <n v="49.163923611115024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n v="1438791062"/>
    <d v="2015-08-05T11:11:02"/>
    <b v="1"/>
    <n v="369"/>
    <b v="1"/>
    <s v="photography/photobooks"/>
    <n v="4.1773333333333333"/>
    <n v="84.905149051490511"/>
    <s v="photography"/>
    <s v="photobooks"/>
    <n v="3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n v="1461527631"/>
    <d v="2016-04-24T14:53:51"/>
    <b v="1"/>
    <n v="110"/>
    <b v="1"/>
    <s v="photography/photobooks"/>
    <n v="1.3242499999999999"/>
    <n v="48.154545454545456"/>
    <s v="photography"/>
    <s v="photobooks"/>
    <n v="29.087604166670644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n v="1438110910"/>
    <d v="2015-07-28T14:15:10"/>
    <b v="1"/>
    <n v="455"/>
    <b v="1"/>
    <s v="photography/photobooks"/>
    <n v="2.5030841666666666"/>
    <n v="66.015406593406595"/>
    <s v="photography"/>
    <s v="photobooks"/>
    <n v="3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n v="1467358427"/>
    <d v="2016-07-01T02:33:47"/>
    <b v="1"/>
    <n v="224"/>
    <b v="1"/>
    <s v="photography/photobooks"/>
    <n v="1.7989999999999999"/>
    <n v="96.375"/>
    <s v="photography"/>
    <s v="photobooks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n v="1418064370"/>
    <d v="2014-12-08T13:46:10"/>
    <b v="1"/>
    <n v="46"/>
    <b v="1"/>
    <s v="photography/photobooks"/>
    <n v="1.0262857142857142"/>
    <n v="156.17391304347825"/>
    <s v="photography"/>
    <s v="photobooks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n v="1480629819"/>
    <d v="2016-12-01T17:03:39"/>
    <b v="0"/>
    <n v="284"/>
    <b v="1"/>
    <s v="photography/photobooks"/>
    <n v="1.359861"/>
    <n v="95.764859154929582"/>
    <s v="photography"/>
    <s v="photobooks"/>
    <n v="3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n v="1414368616"/>
    <d v="2014-10-26T19:10:16"/>
    <b v="1"/>
    <n v="98"/>
    <b v="1"/>
    <s v="photography/photobooks"/>
    <n v="1.1786666666666668"/>
    <n v="180.40816326530611"/>
    <s v="photography"/>
    <s v="photobooks"/>
    <n v="30.04495370369841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n v="1417453538"/>
    <d v="2014-12-01T12:05:38"/>
    <b v="0"/>
    <n v="2"/>
    <b v="0"/>
    <s v="photography/nature"/>
    <n v="3.3333333333333332E-4"/>
    <n v="3"/>
    <s v="photography"/>
    <s v="nature"/>
    <n v="30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n v="1434412500"/>
    <d v="2015-06-15T18:55:00"/>
    <b v="0"/>
    <n v="1"/>
    <b v="0"/>
    <s v="photography/nature"/>
    <n v="0.04"/>
    <n v="20"/>
    <s v="photography"/>
    <s v="nature"/>
    <n v="1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n v="1414066434"/>
    <d v="2014-10-23T07:13:54"/>
    <b v="0"/>
    <n v="1"/>
    <b v="0"/>
    <s v="photography/nature"/>
    <n v="4.4444444444444444E-3"/>
    <n v="10"/>
    <s v="photography"/>
    <s v="nature"/>
    <n v="30.041666666664241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n v="1424222024"/>
    <d v="2015-02-17T20:13:44"/>
    <b v="0"/>
    <n v="0"/>
    <b v="0"/>
    <s v="photography/nature"/>
    <n v="0"/>
    <e v="#DIV/0!"/>
    <s v="photography"/>
    <s v="nature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n v="1422393234"/>
    <d v="2015-01-27T16:13:54"/>
    <b v="0"/>
    <n v="1"/>
    <b v="0"/>
    <s v="photography/nature"/>
    <n v="3.3333333333333332E-4"/>
    <n v="1"/>
    <s v="photography"/>
    <s v="nature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n v="1405746399"/>
    <d v="2014-07-19T00:06:39"/>
    <b v="0"/>
    <n v="11"/>
    <b v="0"/>
    <s v="photography/nature"/>
    <n v="0.28899999999999998"/>
    <n v="26.272727272727273"/>
    <s v="photography"/>
    <s v="nature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n v="1487240082"/>
    <d v="2017-02-16T05:14:42"/>
    <b v="0"/>
    <n v="0"/>
    <b v="0"/>
    <s v="photography/nature"/>
    <n v="0"/>
    <e v="#DIV/0!"/>
    <s v="photography"/>
    <s v="nature"/>
    <n v="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n v="1444425020"/>
    <d v="2015-10-09T16:10:20"/>
    <b v="0"/>
    <n v="1"/>
    <b v="0"/>
    <s v="photography/nature"/>
    <n v="8.5714285714285715E-2"/>
    <n v="60"/>
    <s v="photography"/>
    <s v="nature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n v="1443928559"/>
    <d v="2015-10-03T22:15:59"/>
    <b v="0"/>
    <n v="6"/>
    <b v="0"/>
    <s v="photography/nature"/>
    <n v="0.34"/>
    <n v="28.333333333333332"/>
    <s v="photography"/>
    <s v="nature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n v="1460458034"/>
    <d v="2016-04-12T05:47:14"/>
    <b v="0"/>
    <n v="7"/>
    <b v="0"/>
    <s v="photography/nature"/>
    <n v="0.13466666666666666"/>
    <n v="14.428571428571429"/>
    <s v="photography"/>
    <s v="nature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n v="1430164039"/>
    <d v="2015-04-27T14:47:19"/>
    <b v="0"/>
    <n v="0"/>
    <b v="0"/>
    <s v="photography/nature"/>
    <n v="0"/>
    <e v="#DIV/0!"/>
    <s v="photography"/>
    <s v="nature"/>
    <n v="3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n v="1410366708"/>
    <d v="2014-09-10T11:31:48"/>
    <b v="0"/>
    <n v="16"/>
    <b v="0"/>
    <s v="photography/nature"/>
    <n v="0.49186046511627907"/>
    <n v="132.1875"/>
    <s v="photography"/>
    <s v="nature"/>
    <n v="20.47722222222364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n v="1438584447"/>
    <d v="2015-08-03T01:47:27"/>
    <b v="0"/>
    <n v="0"/>
    <b v="0"/>
    <s v="photography/nature"/>
    <n v="0"/>
    <e v="#DIV/0!"/>
    <s v="photography"/>
    <s v="nature"/>
    <n v="3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n v="1435903390"/>
    <d v="2015-07-03T01:03:10"/>
    <b v="0"/>
    <n v="0"/>
    <b v="0"/>
    <s v="photography/nature"/>
    <n v="0"/>
    <e v="#DIV/0!"/>
    <s v="photography"/>
    <s v="nature"/>
    <n v="3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n v="1440513832"/>
    <d v="2015-08-25T09:43:52"/>
    <b v="0"/>
    <n v="0"/>
    <b v="0"/>
    <s v="photography/nature"/>
    <n v="0"/>
    <e v="#DIV/0!"/>
    <s v="photography"/>
    <s v="nature"/>
    <n v="23.094537037031841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n v="1465011624"/>
    <d v="2016-06-03T22:40:24"/>
    <b v="0"/>
    <n v="12"/>
    <b v="0"/>
    <s v="photography/nature"/>
    <n v="0.45133333333333331"/>
    <n v="56.416666666666664"/>
    <s v="photography"/>
    <s v="nature"/>
    <n v="3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n v="1408549233"/>
    <d v="2014-08-20T10:40:33"/>
    <b v="0"/>
    <n v="1"/>
    <b v="0"/>
    <s v="photography/nature"/>
    <n v="0.04"/>
    <n v="100"/>
    <s v="photography"/>
    <s v="nature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n v="1435656759"/>
    <d v="2015-06-30T04:32:39"/>
    <b v="0"/>
    <n v="3"/>
    <b v="0"/>
    <s v="photography/nature"/>
    <n v="4.6666666666666669E-2"/>
    <n v="11.666666666666666"/>
    <s v="photography"/>
    <s v="nature"/>
    <n v="59.110659722224227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n v="1428974199"/>
    <d v="2015-04-13T20:16:39"/>
    <b v="0"/>
    <n v="1"/>
    <b v="0"/>
    <s v="photography/nature"/>
    <n v="3.3333333333333335E-3"/>
    <n v="50"/>
    <s v="photography"/>
    <s v="nature"/>
    <n v="15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n v="1414110593"/>
    <d v="2014-10-23T19:29:53"/>
    <b v="0"/>
    <n v="4"/>
    <b v="0"/>
    <s v="photography/nature"/>
    <n v="3.7600000000000001E-2"/>
    <n v="23.5"/>
    <s v="photography"/>
    <s v="nature"/>
    <n v="20.041666666671517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n v="1381194003"/>
    <d v="2013-10-07T20:00:03"/>
    <b v="0"/>
    <n v="1"/>
    <b v="0"/>
    <s v="publishing/art books"/>
    <n v="6.7000000000000002E-3"/>
    <n v="67"/>
    <s v="publishing"/>
    <s v="art books"/>
    <n v="30.04166666667151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n v="1253712916"/>
    <d v="2009-09-23T08:35:16"/>
    <b v="0"/>
    <n v="0"/>
    <b v="0"/>
    <s v="publishing/art books"/>
    <n v="0"/>
    <e v="#DIV/0!"/>
    <s v="publishing"/>
    <s v="art books"/>
    <n v="69.468564814815181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n v="1389635351"/>
    <d v="2014-01-13T12:49:11"/>
    <b v="0"/>
    <n v="2"/>
    <b v="0"/>
    <s v="publishing/art books"/>
    <n v="1.4166666666666666E-2"/>
    <n v="42.5"/>
    <s v="publishing"/>
    <s v="art books"/>
    <n v="59.9583333333357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n v="1430124509"/>
    <d v="2015-04-27T03:48:29"/>
    <b v="0"/>
    <n v="1"/>
    <b v="0"/>
    <s v="publishing/art books"/>
    <n v="1E-3"/>
    <n v="10"/>
    <s v="publishing"/>
    <s v="art books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n v="1304962261"/>
    <d v="2011-05-09T12:31:01"/>
    <b v="0"/>
    <n v="1"/>
    <b v="0"/>
    <s v="publishing/art books"/>
    <n v="2.5000000000000001E-2"/>
    <n v="100"/>
    <s v="publishing"/>
    <s v="art books"/>
    <n v="30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n v="1467151204"/>
    <d v="2016-06-28T17:00:04"/>
    <b v="0"/>
    <n v="59"/>
    <b v="0"/>
    <s v="publishing/art books"/>
    <n v="0.21249999999999999"/>
    <n v="108.05084745762711"/>
    <s v="publishing"/>
    <s v="art books"/>
    <n v="28.999953703707433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n v="1391293745"/>
    <d v="2014-02-01T17:29:05"/>
    <b v="0"/>
    <n v="13"/>
    <b v="0"/>
    <s v="publishing/art books"/>
    <n v="4.1176470588235294E-2"/>
    <n v="26.923076923076923"/>
    <s v="publishing"/>
    <s v="art books"/>
    <n v="15.063136574077362"/>
    <x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n v="1416360585"/>
    <d v="2014-11-18T20:29:45"/>
    <b v="0"/>
    <n v="22"/>
    <b v="0"/>
    <s v="publishing/art books"/>
    <n v="0.13639999999999999"/>
    <n v="155"/>
    <s v="publishing"/>
    <s v="art books"/>
    <n v="35"/>
    <x v="0"/>
  </r>
  <r>
    <n v="1569"/>
    <s v="to be removed (Canceled)"/>
    <s v="to be removed"/>
    <n v="30000"/>
    <n v="0"/>
    <x v="1"/>
    <s v="US"/>
    <s v="USD"/>
    <n v="1369498714"/>
    <d v="2013-05-25T11:18:34"/>
    <n v="1366906714"/>
    <d v="2013-04-25T11:18:34"/>
    <b v="0"/>
    <n v="0"/>
    <b v="0"/>
    <s v="publishing/art books"/>
    <n v="0"/>
    <e v="#DIV/0!"/>
    <s v="publishing"/>
    <s v="art books"/>
    <n v="3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n v="1457551882"/>
    <d v="2016-03-09T14:31:22"/>
    <b v="0"/>
    <n v="52"/>
    <b v="0"/>
    <s v="publishing/art books"/>
    <n v="0.41399999999999998"/>
    <n v="47.769230769230766"/>
    <s v="publishing"/>
    <s v="art books"/>
    <n v="29.958333333328483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n v="1432146483"/>
    <d v="2015-05-20T13:28:03"/>
    <b v="0"/>
    <n v="4"/>
    <b v="0"/>
    <s v="publishing/art books"/>
    <n v="6.6115702479338841E-3"/>
    <n v="20"/>
    <s v="publishing"/>
    <s v="art books"/>
    <n v="3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n v="1454546859"/>
    <d v="2016-02-03T19:47:39"/>
    <b v="0"/>
    <n v="3"/>
    <b v="0"/>
    <s v="publishing/art books"/>
    <n v="0.05"/>
    <n v="41.666666666666664"/>
    <s v="publishing"/>
    <s v="art books"/>
    <n v="24.96621527777460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n v="1487548802"/>
    <d v="2017-02-19T19:00:02"/>
    <b v="0"/>
    <n v="3"/>
    <b v="0"/>
    <s v="publishing/art books"/>
    <n v="2.4777777777777777E-2"/>
    <n v="74.333333333333329"/>
    <s v="publishing"/>
    <s v="art books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n v="1421187329"/>
    <d v="2015-01-13T17:15:29"/>
    <b v="0"/>
    <n v="6"/>
    <b v="0"/>
    <s v="publishing/art books"/>
    <n v="5.0599999999999999E-2"/>
    <n v="84.333333333333329"/>
    <s v="publishing"/>
    <s v="art books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n v="1402317296"/>
    <d v="2014-06-09T07:34:56"/>
    <b v="0"/>
    <n v="35"/>
    <b v="0"/>
    <s v="publishing/art books"/>
    <n v="0.2291"/>
    <n v="65.457142857142856"/>
    <s v="publishing"/>
    <s v="art books"/>
    <n v="3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n v="1431810368"/>
    <d v="2015-05-16T16:06:08"/>
    <b v="0"/>
    <n v="10"/>
    <b v="0"/>
    <s v="publishing/art books"/>
    <n v="0.13"/>
    <n v="65"/>
    <s v="publishing"/>
    <s v="art books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n v="1337977248"/>
    <d v="2012-05-25T15:20:48"/>
    <b v="0"/>
    <n v="2"/>
    <b v="0"/>
    <s v="publishing/art books"/>
    <n v="5.4999999999999997E-3"/>
    <n v="27.5"/>
    <s v="publishing"/>
    <s v="art books"/>
    <n v="6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n v="1281317691"/>
    <d v="2010-08-08T20:34:51"/>
    <b v="0"/>
    <n v="4"/>
    <b v="0"/>
    <s v="publishing/art books"/>
    <n v="0.10806536636794939"/>
    <n v="51.25"/>
    <s v="publishing"/>
    <s v="art books"/>
    <n v="24.017465277778683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n v="1374882891"/>
    <d v="2013-07-26T18:54:51"/>
    <b v="0"/>
    <n v="2"/>
    <b v="0"/>
    <s v="publishing/art books"/>
    <n v="8.4008400840084006E-3"/>
    <n v="14"/>
    <s v="publishing"/>
    <s v="art books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n v="1332378726"/>
    <d v="2012-03-21T20:12:06"/>
    <b v="0"/>
    <n v="0"/>
    <b v="0"/>
    <s v="publishing/art books"/>
    <n v="0"/>
    <e v="#DIV/0!"/>
    <s v="publishing"/>
    <s v="art books"/>
    <n v="60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n v="1447757190"/>
    <d v="2015-11-17T05:46:30"/>
    <b v="0"/>
    <n v="1"/>
    <b v="0"/>
    <s v="photography/places"/>
    <n v="5.0000000000000001E-3"/>
    <n v="5"/>
    <s v="photography"/>
    <s v="places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n v="1440961053"/>
    <d v="2015-08-30T13:57:33"/>
    <b v="0"/>
    <n v="3"/>
    <b v="0"/>
    <s v="photography/places"/>
    <n v="9.2999999999999999E-2"/>
    <n v="31"/>
    <s v="photography"/>
    <s v="places"/>
    <n v="57.098923611112696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n v="1409089391"/>
    <d v="2014-08-26T16:43:11"/>
    <b v="0"/>
    <n v="1"/>
    <b v="0"/>
    <s v="photography/places"/>
    <n v="7.5000000000000002E-4"/>
    <n v="15"/>
    <s v="photography"/>
    <s v="places"/>
    <n v="3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n v="1400600101"/>
    <d v="2014-05-20T10:35:01"/>
    <b v="0"/>
    <n v="0"/>
    <b v="0"/>
    <s v="photography/places"/>
    <n v="0"/>
    <e v="#DIV/0!"/>
    <s v="photography"/>
    <s v="places"/>
    <n v="1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n v="1480800568"/>
    <d v="2016-12-03T16:29:28"/>
    <b v="0"/>
    <n v="12"/>
    <b v="0"/>
    <s v="photography/places"/>
    <n v="0.79"/>
    <n v="131.66666666666666"/>
    <s v="photography"/>
    <s v="places"/>
    <n v="21.562870370369637"/>
    <x v="1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n v="1425609022"/>
    <d v="2015-03-05T21:30:22"/>
    <b v="0"/>
    <n v="0"/>
    <b v="0"/>
    <s v="photography/places"/>
    <n v="0"/>
    <e v="#DIV/0!"/>
    <s v="photography"/>
    <s v="places"/>
    <n v="29.958333333328483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n v="1415918965"/>
    <d v="2014-11-13T17:49:25"/>
    <b v="0"/>
    <n v="1"/>
    <b v="0"/>
    <s v="photography/places"/>
    <n v="1.3333333333333334E-4"/>
    <n v="1"/>
    <s v="photography"/>
    <s v="places"/>
    <n v="30"/>
    <x v="1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n v="1420091999"/>
    <d v="2015-01-01T00:59:59"/>
    <b v="0"/>
    <n v="0"/>
    <b v="0"/>
    <s v="photography/places"/>
    <n v="0"/>
    <e v="#DIV/0!"/>
    <s v="photography"/>
    <s v="places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n v="1441841886"/>
    <d v="2015-09-09T18:38:06"/>
    <b v="0"/>
    <n v="0"/>
    <b v="0"/>
    <s v="photography/places"/>
    <n v="0"/>
    <e v="#DIV/0!"/>
    <s v="photography"/>
    <s v="places"/>
    <n v="30"/>
    <x v="1"/>
  </r>
  <r>
    <n v="1590"/>
    <s v="An Italian Adventure"/>
    <s v="Discover Italy through photography."/>
    <n v="60000"/>
    <n v="1020"/>
    <x v="2"/>
    <s v="IT"/>
    <s v="EUR"/>
    <n v="1443040464"/>
    <d v="2015-09-23T15:34:24"/>
    <n v="1440448464"/>
    <d v="2015-08-24T15:34:24"/>
    <b v="0"/>
    <n v="2"/>
    <b v="0"/>
    <s v="photography/places"/>
    <n v="1.7000000000000001E-2"/>
    <n v="510"/>
    <s v="photography"/>
    <s v="places"/>
    <n v="3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n v="1457112341"/>
    <d v="2016-03-04T12:25:41"/>
    <b v="0"/>
    <n v="92"/>
    <b v="0"/>
    <s v="photography/places"/>
    <n v="0.29228571428571426"/>
    <n v="44.478260869565219"/>
    <s v="photography"/>
    <s v="places"/>
    <n v="29.958333333343035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n v="1423619085"/>
    <d v="2015-02-10T20:44:45"/>
    <b v="0"/>
    <n v="0"/>
    <b v="0"/>
    <s v="photography/places"/>
    <n v="0"/>
    <e v="#DIV/0!"/>
    <s v="photography"/>
    <s v="places"/>
    <n v="44.958333333328483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n v="1422562655"/>
    <d v="2015-01-29T15:17:35"/>
    <b v="0"/>
    <n v="3"/>
    <b v="0"/>
    <s v="photography/places"/>
    <n v="1.3636363636363637E-4"/>
    <n v="1"/>
    <s v="photography"/>
    <s v="places"/>
    <n v="3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n v="1458147982"/>
    <d v="2016-03-16T12:06:22"/>
    <b v="0"/>
    <n v="10"/>
    <b v="0"/>
    <s v="photography/places"/>
    <n v="0.20499999999999999"/>
    <n v="20.5"/>
    <s v="photography"/>
    <s v="places"/>
    <n v="59.968495370369055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n v="1400634728"/>
    <d v="2014-05-20T20:12:08"/>
    <b v="0"/>
    <n v="7"/>
    <b v="0"/>
    <s v="photography/places"/>
    <n v="2.8E-3"/>
    <n v="40"/>
    <s v="photography"/>
    <s v="places"/>
    <n v="28.7922685185185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n v="1414577969"/>
    <d v="2014-10-29T05:19:29"/>
    <b v="0"/>
    <n v="3"/>
    <b v="0"/>
    <s v="photography/places"/>
    <n v="2.3076923076923078E-2"/>
    <n v="25"/>
    <s v="photography"/>
    <s v="places"/>
    <n v="45.041666666664241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n v="1471768197"/>
    <d v="2016-08-21T03:29:57"/>
    <b v="0"/>
    <n v="0"/>
    <b v="0"/>
    <s v="photography/places"/>
    <n v="0"/>
    <e v="#DIV/0!"/>
    <s v="photography"/>
    <s v="places"/>
    <n v="30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n v="1432742458"/>
    <d v="2015-05-27T11:00:58"/>
    <b v="0"/>
    <n v="1"/>
    <b v="0"/>
    <s v="photography/places"/>
    <n v="1.25E-3"/>
    <n v="1"/>
    <s v="photography"/>
    <s v="places"/>
    <n v="60"/>
    <x v="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n v="1457528176"/>
    <d v="2016-03-09T07:56:16"/>
    <b v="0"/>
    <n v="0"/>
    <b v="0"/>
    <s v="photography/places"/>
    <n v="0"/>
    <e v="#DIV/0!"/>
    <s v="photography"/>
    <s v="places"/>
    <n v="29.95833333334303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n v="1401585752"/>
    <d v="2014-05-31T20:22:32"/>
    <b v="0"/>
    <n v="9"/>
    <b v="0"/>
    <s v="photography/places"/>
    <n v="7.3400000000000007E-2"/>
    <n v="40.777777777777779"/>
    <s v="photography"/>
    <s v="places"/>
    <n v="44.15865740740264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n v="1301969633"/>
    <d v="2011-04-04T21:13:53"/>
    <b v="0"/>
    <n v="56"/>
    <b v="1"/>
    <s v="music/rock"/>
    <n v="1.082492"/>
    <n v="48.325535714285714"/>
    <s v="music"/>
    <s v="rock"/>
    <n v="30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n v="1314947317"/>
    <d v="2011-09-02T02:08:37"/>
    <b v="0"/>
    <n v="32"/>
    <b v="1"/>
    <s v="music/rock"/>
    <n v="1.0016666666666667"/>
    <n v="46.953125"/>
    <s v="music"/>
    <s v="rock"/>
    <n v="42.66068287037342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n v="1322539459"/>
    <d v="2011-11-28T23:04:19"/>
    <b v="0"/>
    <n v="30"/>
    <b v="1"/>
    <s v="music/rock"/>
    <n v="1.0003299999999999"/>
    <n v="66.688666666666663"/>
    <s v="music"/>
    <s v="rock"/>
    <n v="6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n v="1328559435"/>
    <d v="2012-02-06T15:17:15"/>
    <b v="0"/>
    <n v="70"/>
    <b v="1"/>
    <s v="music/rock"/>
    <n v="1.2210714285714286"/>
    <n v="48.842857142857142"/>
    <s v="music"/>
    <s v="rock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n v="1311380313"/>
    <d v="2011-07-22T19:18:33"/>
    <b v="0"/>
    <n v="44"/>
    <b v="1"/>
    <s v="music/rock"/>
    <n v="1.0069333333333335"/>
    <n v="137.30909090909091"/>
    <s v="music"/>
    <s v="rock"/>
    <n v="9.2787847222207347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n v="1293158438"/>
    <d v="2010-12-23T21:40:38"/>
    <b v="0"/>
    <n v="92"/>
    <b v="1"/>
    <s v="music/rock"/>
    <n v="1.01004125"/>
    <n v="87.829673913043479"/>
    <s v="music"/>
    <s v="rock"/>
    <n v="89.958333333335759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n v="1337887451"/>
    <d v="2012-05-24T14:24:11"/>
    <b v="0"/>
    <n v="205"/>
    <b v="1"/>
    <s v="music/rock"/>
    <n v="1.4511000000000001"/>
    <n v="70.785365853658533"/>
    <s v="music"/>
    <s v="rock"/>
    <n v="21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n v="1385754986"/>
    <d v="2013-11-29T14:56:26"/>
    <b v="0"/>
    <n v="23"/>
    <b v="1"/>
    <s v="music/rock"/>
    <n v="1.0125"/>
    <n v="52.826086956521742"/>
    <s v="music"/>
    <s v="rock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n v="1315612909"/>
    <d v="2011-09-09T19:01:49"/>
    <b v="0"/>
    <n v="4"/>
    <b v="1"/>
    <s v="music/rock"/>
    <n v="1.1833333333333333"/>
    <n v="443.75"/>
    <s v="music"/>
    <s v="rock"/>
    <n v="53.33207175926509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n v="1353017510"/>
    <d v="2012-11-15T17:11:50"/>
    <b v="0"/>
    <n v="112"/>
    <b v="1"/>
    <s v="music/rock"/>
    <n v="2.7185000000000001"/>
    <n v="48.544642857142854"/>
    <s v="music"/>
    <s v="rock"/>
    <n v="30"/>
    <x v="1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n v="1368576032"/>
    <d v="2013-05-14T19:00:32"/>
    <b v="0"/>
    <n v="27"/>
    <b v="1"/>
    <s v="music/rock"/>
    <n v="1.25125"/>
    <n v="37.074074074074076"/>
    <s v="music"/>
    <s v="rock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n v="1354568384"/>
    <d v="2012-12-03T15:59:44"/>
    <b v="0"/>
    <n v="11"/>
    <b v="1"/>
    <s v="music/rock"/>
    <n v="1.1000000000000001"/>
    <n v="50"/>
    <s v="music"/>
    <s v="rock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n v="1340329202"/>
    <d v="2012-06-21T20:40:02"/>
    <b v="0"/>
    <n v="26"/>
    <b v="1"/>
    <s v="music/rock"/>
    <n v="1.0149999999999999"/>
    <n v="39.03846153846154"/>
    <s v="music"/>
    <s v="rock"/>
    <n v="3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n v="1401924769"/>
    <d v="2014-06-04T18:32:49"/>
    <b v="0"/>
    <n v="77"/>
    <b v="1"/>
    <s v="music/rock"/>
    <n v="1.0269999999999999"/>
    <n v="66.688311688311686"/>
    <s v="music"/>
    <s v="rock"/>
    <n v="59.72721064815414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n v="1319850796"/>
    <d v="2011-10-28T20:13:16"/>
    <b v="0"/>
    <n v="136"/>
    <b v="1"/>
    <s v="music/rock"/>
    <n v="1.1412500000000001"/>
    <n v="67.132352941176464"/>
    <s v="music"/>
    <s v="rock"/>
    <n v="45.041666666671517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n v="1350061821"/>
    <d v="2012-10-12T12:10:21"/>
    <b v="0"/>
    <n v="157"/>
    <b v="1"/>
    <s v="music/rock"/>
    <n v="1.042"/>
    <n v="66.369426751592357"/>
    <s v="music"/>
    <s v="rock"/>
    <n v="41.20114583332906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n v="1380470188"/>
    <d v="2013-09-29T10:56:28"/>
    <b v="0"/>
    <n v="158"/>
    <b v="1"/>
    <s v="music/rock"/>
    <n v="1.4585714285714286"/>
    <n v="64.620253164556956"/>
    <s v="music"/>
    <s v="rock"/>
    <n v="33.12745370370248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n v="1359301335"/>
    <d v="2013-01-27T10:42:15"/>
    <b v="0"/>
    <n v="27"/>
    <b v="1"/>
    <s v="music/rock"/>
    <n v="1.0506666666666666"/>
    <n v="58.370370370370374"/>
    <s v="music"/>
    <s v="rock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n v="1408940886"/>
    <d v="2014-08-24T23:28:06"/>
    <b v="0"/>
    <n v="23"/>
    <b v="1"/>
    <s v="music/rock"/>
    <n v="1.3333333333333333"/>
    <n v="86.956521739130437"/>
    <s v="music"/>
    <s v="rock"/>
    <n v="21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n v="1361002140"/>
    <d v="2013-02-16T03:09:00"/>
    <b v="0"/>
    <n v="17"/>
    <b v="1"/>
    <s v="music/rock"/>
    <n v="1.1299999999999999"/>
    <n v="66.470588235294116"/>
    <s v="music"/>
    <s v="rock"/>
    <n v="7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n v="1333550015"/>
    <d v="2012-04-04T09:33:35"/>
    <b v="0"/>
    <n v="37"/>
    <b v="1"/>
    <s v="music/rock"/>
    <n v="1.212"/>
    <n v="163.78378378378378"/>
    <s v="music"/>
    <s v="rock"/>
    <n v="53.559317129635019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n v="1415343874"/>
    <d v="2014-11-07T02:04:34"/>
    <b v="0"/>
    <n v="65"/>
    <b v="1"/>
    <s v="music/rock"/>
    <n v="1.0172463768115942"/>
    <n v="107.98461538461538"/>
    <s v="music"/>
    <s v="rock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n v="1372437089"/>
    <d v="2013-06-28T11:31:29"/>
    <b v="0"/>
    <n v="18"/>
    <b v="1"/>
    <s v="music/rock"/>
    <n v="1.0106666666666666"/>
    <n v="42.111111111111114"/>
    <s v="music"/>
    <s v="rock"/>
    <n v="6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n v="1354265335"/>
    <d v="2012-11-30T03:48:55"/>
    <b v="0"/>
    <n v="25"/>
    <b v="1"/>
    <s v="music/rock"/>
    <n v="1.18"/>
    <n v="47.2"/>
    <s v="music"/>
    <s v="rock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n v="1344962853"/>
    <d v="2012-08-14T11:47:33"/>
    <b v="0"/>
    <n v="104"/>
    <b v="1"/>
    <s v="music/rock"/>
    <n v="1.5533333333333332"/>
    <n v="112.01923076923077"/>
    <s v="music"/>
    <s v="rock"/>
    <n v="28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n v="1383337267"/>
    <d v="2013-11-01T15:21:07"/>
    <b v="0"/>
    <n v="108"/>
    <b v="1"/>
    <s v="music/rock"/>
    <n v="1.0118750000000001"/>
    <n v="74.953703703703709"/>
    <s v="music"/>
    <s v="rock"/>
    <n v="30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n v="1351011489"/>
    <d v="2012-10-23T11:58:09"/>
    <b v="0"/>
    <n v="38"/>
    <b v="1"/>
    <s v="music/rock"/>
    <n v="1.17"/>
    <n v="61.578947368421055"/>
    <s v="music"/>
    <s v="rock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n v="1400175682"/>
    <d v="2014-05-15T12:41:22"/>
    <b v="0"/>
    <n v="88"/>
    <b v="1"/>
    <s v="music/rock"/>
    <n v="1.00925"/>
    <n v="45.875"/>
    <s v="music"/>
    <s v="rock"/>
    <n v="3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n v="1389041333"/>
    <d v="2014-01-06T15:48:53"/>
    <b v="0"/>
    <n v="82"/>
    <b v="1"/>
    <s v="music/rock"/>
    <n v="1.0366666666666666"/>
    <n v="75.853658536585371"/>
    <s v="music"/>
    <s v="rock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n v="1328040375"/>
    <d v="2012-01-31T15:06:15"/>
    <b v="0"/>
    <n v="126"/>
    <b v="1"/>
    <s v="music/rock"/>
    <n v="2.6524999999999999"/>
    <n v="84.206349206349202"/>
    <s v="music"/>
    <s v="rock"/>
    <n v="30.4532986111153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n v="1347482261"/>
    <d v="2012-09-12T15:37:41"/>
    <b v="0"/>
    <n v="133"/>
    <b v="1"/>
    <s v="music/rock"/>
    <n v="1.5590999999999999"/>
    <n v="117.22556390977444"/>
    <s v="music"/>
    <s v="rock"/>
    <n v="30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n v="1311667854"/>
    <d v="2011-07-26T03:10:54"/>
    <b v="0"/>
    <n v="47"/>
    <b v="1"/>
    <s v="music/rock"/>
    <n v="1.0162500000000001"/>
    <n v="86.489361702127653"/>
    <s v="music"/>
    <s v="rock"/>
    <n v="60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n v="1324329156"/>
    <d v="2011-12-19T16:12:36"/>
    <b v="0"/>
    <n v="58"/>
    <b v="1"/>
    <s v="music/rock"/>
    <n v="1"/>
    <n v="172.41379310344828"/>
    <s v="music"/>
    <s v="rock"/>
    <n v="27.324583333334886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n v="1303706001"/>
    <d v="2011-04-24T23:33:21"/>
    <b v="0"/>
    <n v="32"/>
    <b v="1"/>
    <s v="music/rock"/>
    <n v="1.0049999999999999"/>
    <n v="62.8125"/>
    <s v="music"/>
    <s v="rock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n v="1463086261"/>
    <d v="2016-05-12T15:51:01"/>
    <b v="0"/>
    <n v="37"/>
    <b v="1"/>
    <s v="music/rock"/>
    <n v="1.2529999999999999"/>
    <n v="67.729729729729726"/>
    <s v="music"/>
    <s v="rock"/>
    <n v="60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n v="1304129088"/>
    <d v="2011-04-29T21:04:48"/>
    <b v="0"/>
    <n v="87"/>
    <b v="1"/>
    <s v="music/rock"/>
    <n v="1.0355555555555556"/>
    <n v="53.5632183908046"/>
    <s v="music"/>
    <s v="rock"/>
    <n v="43.0799999999944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n v="1257444140"/>
    <d v="2009-11-05T13:02:20"/>
    <b v="0"/>
    <n v="15"/>
    <b v="1"/>
    <s v="music/rock"/>
    <n v="1.038"/>
    <n v="34.6"/>
    <s v="music"/>
    <s v="rock"/>
    <n v="56.233796296299261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n v="1358180968"/>
    <d v="2013-01-14T11:29:28"/>
    <b v="0"/>
    <n v="27"/>
    <b v="1"/>
    <s v="music/rock"/>
    <n v="1.05"/>
    <n v="38.888888888888886"/>
    <s v="music"/>
    <s v="rock"/>
    <n v="45.205231481479132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n v="1328197165"/>
    <d v="2012-02-02T10:39:25"/>
    <b v="0"/>
    <n v="19"/>
    <b v="1"/>
    <s v="music/rock"/>
    <n v="1"/>
    <n v="94.736842105263165"/>
    <s v="music"/>
    <s v="rock"/>
    <n v="3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n v="1279603955"/>
    <d v="2010-07-20T00:32:35"/>
    <b v="0"/>
    <n v="17"/>
    <b v="1"/>
    <s v="music/rock"/>
    <n v="1.6986000000000001"/>
    <n v="39.967058823529413"/>
    <s v="music"/>
    <s v="rock"/>
    <n v="13.851678240738693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n v="1416406744"/>
    <d v="2014-11-19T09:19:04"/>
    <b v="0"/>
    <n v="26"/>
    <b v="1"/>
    <s v="music/pop"/>
    <n v="1.014"/>
    <n v="97.5"/>
    <s v="music"/>
    <s v="pop"/>
    <n v="30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n v="1306283727"/>
    <d v="2011-05-24T19:35:27"/>
    <b v="0"/>
    <n v="28"/>
    <b v="1"/>
    <s v="music/pop"/>
    <n v="1"/>
    <n v="42.857142857142854"/>
    <s v="music"/>
    <s v="pop"/>
    <n v="20"/>
    <x v="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n v="1345924012"/>
    <d v="2012-08-25T14:46:52"/>
    <b v="0"/>
    <n v="37"/>
    <b v="1"/>
    <s v="music/pop"/>
    <n v="1.2470000000000001"/>
    <n v="168.51351351351352"/>
    <s v="music"/>
    <s v="pop"/>
    <n v="30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n v="1348363560"/>
    <d v="2012-09-22T20:26:00"/>
    <b v="0"/>
    <n v="128"/>
    <b v="1"/>
    <s v="music/pop"/>
    <n v="1.095"/>
    <n v="85.546875"/>
    <s v="music"/>
    <s v="pop"/>
    <n v="60.041666666671517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n v="1378306140"/>
    <d v="2013-09-04T09:49:00"/>
    <b v="0"/>
    <n v="10"/>
    <b v="1"/>
    <s v="music/pop"/>
    <n v="1.1080000000000001"/>
    <n v="554"/>
    <s v="music"/>
    <s v="pop"/>
    <n v="1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n v="1405248503"/>
    <d v="2014-07-13T05:48:23"/>
    <b v="0"/>
    <n v="83"/>
    <b v="1"/>
    <s v="music/pop"/>
    <n v="1.1020000000000001"/>
    <n v="26.554216867469879"/>
    <s v="music"/>
    <s v="pop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n v="1336643377"/>
    <d v="2012-05-10T04:49:37"/>
    <b v="0"/>
    <n v="46"/>
    <b v="1"/>
    <s v="music/pop"/>
    <n v="1.0471999999999999"/>
    <n v="113.82608695652173"/>
    <s v="music"/>
    <s v="pop"/>
    <n v="3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n v="1298048082"/>
    <d v="2011-02-18T11:54:42"/>
    <b v="0"/>
    <n v="90"/>
    <b v="1"/>
    <s v="music/pop"/>
    <n v="1.2526086956521738"/>
    <n v="32.011111111111113"/>
    <s v="music"/>
    <s v="pop"/>
    <n v="29.958333333335759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n v="1396974355"/>
    <d v="2014-04-08T11:25:55"/>
    <b v="0"/>
    <n v="81"/>
    <b v="1"/>
    <s v="music/pop"/>
    <n v="1.0058763157894737"/>
    <n v="47.189259259259259"/>
    <s v="music"/>
    <s v="pop"/>
    <n v="4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n v="1378722437"/>
    <d v="2013-09-09T05:27:17"/>
    <b v="0"/>
    <n v="32"/>
    <b v="1"/>
    <s v="music/pop"/>
    <n v="1.4155"/>
    <n v="88.46875"/>
    <s v="music"/>
    <s v="pop"/>
    <n v="3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n v="1300916220"/>
    <d v="2011-03-23T16:37:00"/>
    <b v="0"/>
    <n v="20"/>
    <b v="1"/>
    <s v="music/pop"/>
    <n v="1.0075000000000001"/>
    <n v="100.75"/>
    <s v="music"/>
    <s v="pop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n v="1382701793"/>
    <d v="2013-10-25T06:49:53"/>
    <b v="0"/>
    <n v="70"/>
    <b v="1"/>
    <s v="music/pop"/>
    <n v="1.0066666666666666"/>
    <n v="64.714285714285708"/>
    <s v="music"/>
    <s v="pop"/>
    <n v="30.04166666666424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n v="1300996896"/>
    <d v="2011-03-24T15:01:36"/>
    <b v="0"/>
    <n v="168"/>
    <b v="1"/>
    <s v="music/pop"/>
    <n v="1.7423040000000001"/>
    <n v="51.854285714285716"/>
    <s v="music"/>
    <s v="pop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n v="1332192160"/>
    <d v="2012-03-19T16:22:40"/>
    <b v="0"/>
    <n v="34"/>
    <b v="1"/>
    <s v="music/pop"/>
    <n v="1.199090909090909"/>
    <n v="38.794117647058826"/>
    <s v="music"/>
    <s v="pop"/>
    <n v="3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n v="1331060420"/>
    <d v="2012-03-06T14:00:20"/>
    <b v="0"/>
    <n v="48"/>
    <b v="1"/>
    <s v="music/pop"/>
    <n v="1.4286666666666668"/>
    <n v="44.645833333333336"/>
    <s v="music"/>
    <s v="pop"/>
    <n v="29.958333333328483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n v="1352845052"/>
    <d v="2012-11-13T17:17:32"/>
    <b v="0"/>
    <n v="48"/>
    <b v="1"/>
    <s v="music/pop"/>
    <n v="1.0033493333333334"/>
    <n v="156.77333333333334"/>
    <s v="music"/>
    <s v="pop"/>
    <n v="30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n v="1335293168"/>
    <d v="2012-04-24T13:46:08"/>
    <b v="0"/>
    <n v="221"/>
    <b v="1"/>
    <s v="music/pop"/>
    <n v="1.0493380000000001"/>
    <n v="118.70339366515837"/>
    <s v="music"/>
    <s v="pop"/>
    <n v="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n v="1352524767"/>
    <d v="2012-11-10T00:19:27"/>
    <b v="0"/>
    <n v="107"/>
    <b v="1"/>
    <s v="music/pop"/>
    <n v="1.3223333333333334"/>
    <n v="74.149532710280369"/>
    <s v="music"/>
    <s v="pop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n v="1384811721"/>
    <d v="2013-11-18T16:55:21"/>
    <b v="0"/>
    <n v="45"/>
    <b v="1"/>
    <s v="music/pop"/>
    <n v="1.1279999999999999"/>
    <n v="12.533333333333333"/>
    <s v="music"/>
    <s v="pop"/>
    <n v="28.58656250000058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n v="1459355950"/>
    <d v="2016-03-30T11:39:10"/>
    <b v="0"/>
    <n v="36"/>
    <b v="1"/>
    <s v="music/pop"/>
    <n v="12.5375"/>
    <n v="27.861111111111111"/>
    <s v="music"/>
    <s v="pop"/>
    <n v="31.22210648148029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n v="1449359831"/>
    <d v="2015-12-05T18:57:11"/>
    <b v="0"/>
    <n v="101"/>
    <b v="1"/>
    <s v="music/pop"/>
    <n v="1.0250632911392406"/>
    <n v="80.178217821782184"/>
    <s v="music"/>
    <s v="pop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n v="1320122736"/>
    <d v="2011-10-31T23:45:36"/>
    <b v="0"/>
    <n v="62"/>
    <b v="1"/>
    <s v="music/pop"/>
    <n v="1.026375"/>
    <n v="132.43548387096774"/>
    <s v="music"/>
    <s v="pop"/>
    <n v="60.04166666666424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n v="1420158707"/>
    <d v="2015-01-01T19:31:47"/>
    <b v="0"/>
    <n v="32"/>
    <b v="1"/>
    <s v="music/pop"/>
    <n v="1.08"/>
    <n v="33.75"/>
    <s v="music"/>
    <s v="pop"/>
    <n v="3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n v="1328033818"/>
    <d v="2012-01-31T13:16:58"/>
    <b v="0"/>
    <n v="89"/>
    <b v="1"/>
    <s v="music/pop"/>
    <n v="1.2240879999999998"/>
    <n v="34.384494382022467"/>
    <s v="music"/>
    <s v="pop"/>
    <n v="44.4041898148207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n v="1295624113"/>
    <d v="2011-01-21T10:35:13"/>
    <b v="0"/>
    <n v="93"/>
    <b v="1"/>
    <s v="music/pop"/>
    <n v="1.1945714285714286"/>
    <n v="44.956989247311824"/>
    <s v="music"/>
    <s v="pop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n v="1361858673"/>
    <d v="2013-02-26T01:04:33"/>
    <b v="0"/>
    <n v="98"/>
    <b v="1"/>
    <s v="music/pop"/>
    <n v="1.6088"/>
    <n v="41.04081632653061"/>
    <s v="music"/>
    <s v="pop"/>
    <n v="29.95833333332848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n v="1392169298"/>
    <d v="2014-02-11T20:41:38"/>
    <b v="0"/>
    <n v="82"/>
    <b v="1"/>
    <s v="music/pop"/>
    <n v="1.2685294117647059"/>
    <n v="52.597560975609753"/>
    <s v="music"/>
    <s v="pop"/>
    <n v="27.220393518524361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n v="1319859339"/>
    <d v="2011-10-28T22:35:39"/>
    <b v="0"/>
    <n v="116"/>
    <b v="1"/>
    <s v="music/pop"/>
    <n v="1.026375"/>
    <n v="70.784482758620683"/>
    <s v="music"/>
    <s v="pop"/>
    <n v="30.04166666667151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n v="1459545276"/>
    <d v="2016-04-01T16:14:36"/>
    <b v="0"/>
    <n v="52"/>
    <b v="1"/>
    <s v="music/pop"/>
    <n v="1.3975"/>
    <n v="53.75"/>
    <s v="music"/>
    <s v="pop"/>
    <n v="6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n v="1273961999"/>
    <d v="2010-05-15T17:19:59"/>
    <b v="0"/>
    <n v="23"/>
    <b v="1"/>
    <s v="music/pop"/>
    <n v="1.026"/>
    <n v="44.608695652173914"/>
    <s v="music"/>
    <s v="pop"/>
    <n v="50.236122685178998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n v="1467464614"/>
    <d v="2016-07-02T08:03:34"/>
    <b v="0"/>
    <n v="77"/>
    <b v="1"/>
    <s v="music/pop"/>
    <n v="1.0067349999999999"/>
    <n v="26.148961038961041"/>
    <s v="music"/>
    <s v="pop"/>
    <n v="3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n v="1336232730"/>
    <d v="2012-05-05T10:45:30"/>
    <b v="0"/>
    <n v="49"/>
    <b v="1"/>
    <s v="music/pop"/>
    <n v="1.1294117647058823"/>
    <n v="39.183673469387756"/>
    <s v="music"/>
    <s v="pop"/>
    <n v="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n v="1423083892"/>
    <d v="2015-02-04T16:04:52"/>
    <b v="0"/>
    <n v="59"/>
    <b v="1"/>
    <s v="music/pop"/>
    <n v="1.2809523809523808"/>
    <n v="45.593220338983052"/>
    <s v="music"/>
    <s v="pop"/>
    <n v="3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n v="1468852306"/>
    <d v="2016-07-18T09:31:46"/>
    <b v="0"/>
    <n v="113"/>
    <b v="1"/>
    <s v="music/pop"/>
    <n v="2.0169999999999999"/>
    <n v="89.247787610619469"/>
    <s v="music"/>
    <s v="pop"/>
    <n v="30.685578703705687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n v="1316194540"/>
    <d v="2011-09-16T12:35:40"/>
    <b v="0"/>
    <n v="34"/>
    <b v="1"/>
    <s v="music/pop"/>
    <n v="1.37416"/>
    <n v="40.416470588235299"/>
    <s v="music"/>
    <s v="pop"/>
    <n v="30.185648148144537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n v="1330968347"/>
    <d v="2012-03-05T12:25:47"/>
    <b v="0"/>
    <n v="42"/>
    <b v="1"/>
    <s v="music/pop"/>
    <n v="1.1533333333333333"/>
    <n v="82.38095238095238"/>
    <s v="music"/>
    <s v="pop"/>
    <n v="46.439733796294604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n v="1455615976"/>
    <d v="2016-02-16T04:46:16"/>
    <b v="0"/>
    <n v="42"/>
    <b v="1"/>
    <s v="music/pop"/>
    <n v="1.1166666666666667"/>
    <n v="159.52380952380952"/>
    <s v="music"/>
    <s v="pop"/>
    <n v="59.842175925921765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n v="1390509071"/>
    <d v="2014-01-23T15:31:11"/>
    <b v="0"/>
    <n v="49"/>
    <b v="1"/>
    <s v="music/pop"/>
    <n v="1.1839999999999999"/>
    <n v="36.244897959183675"/>
    <s v="music"/>
    <s v="pop"/>
    <n v="14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n v="1309311545"/>
    <d v="2011-06-28T20:39:05"/>
    <b v="0"/>
    <n v="56"/>
    <b v="1"/>
    <s v="music/pop"/>
    <n v="1.75"/>
    <n v="62.5"/>
    <s v="music"/>
    <s v="pop"/>
    <n v="23"/>
    <x v="1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n v="1402596667"/>
    <d v="2014-06-12T13:11:07"/>
    <b v="0"/>
    <n v="25"/>
    <b v="1"/>
    <s v="music/pop"/>
    <n v="1.175"/>
    <n v="47"/>
    <s v="music"/>
    <s v="pop"/>
    <n v="3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n v="1486522484"/>
    <d v="2017-02-07T21:54:44"/>
    <b v="0"/>
    <n v="884"/>
    <b v="0"/>
    <s v="music/faith"/>
    <n v="1.0142212307692309"/>
    <n v="74.575090497737563"/>
    <s v="music"/>
    <s v="faith"/>
    <n v="48.96199074073229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n v="1486962460"/>
    <d v="2017-02-13T00:07:40"/>
    <b v="0"/>
    <n v="0"/>
    <b v="0"/>
    <s v="music/faith"/>
    <n v="0"/>
    <e v="#DIV/0!"/>
    <s v="music"/>
    <s v="faith"/>
    <n v="59.958333333328483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n v="1489517138"/>
    <d v="2017-03-14T13:45:38"/>
    <b v="0"/>
    <n v="10"/>
    <b v="0"/>
    <s v="music/faith"/>
    <n v="0.21714285714285714"/>
    <n v="76"/>
    <s v="music"/>
    <s v="faith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n v="1487360041"/>
    <d v="2017-02-17T14:34:01"/>
    <b v="0"/>
    <n v="101"/>
    <b v="0"/>
    <s v="music/faith"/>
    <n v="1.0912500000000001"/>
    <n v="86.43564356435644"/>
    <s v="music"/>
    <s v="faith"/>
    <n v="27.9583333333284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n v="1487743223"/>
    <d v="2017-02-22T01:00:23"/>
    <b v="0"/>
    <n v="15"/>
    <b v="0"/>
    <s v="music/faith"/>
    <n v="1.0285714285714285"/>
    <n v="24"/>
    <s v="music"/>
    <s v="faith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n v="1488140119"/>
    <d v="2017-02-26T15:15:19"/>
    <b v="0"/>
    <n v="1"/>
    <b v="0"/>
    <s v="music/faith"/>
    <n v="3.5999999999999999E-3"/>
    <n v="18"/>
    <s v="music"/>
    <s v="faith"/>
    <n v="59.958333333328483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n v="1488935245"/>
    <d v="2017-03-07T20:07:25"/>
    <b v="0"/>
    <n v="39"/>
    <b v="0"/>
    <s v="music/faith"/>
    <n v="0.3125"/>
    <n v="80.128205128205124"/>
    <s v="music"/>
    <s v="faith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n v="1489150194"/>
    <d v="2017-03-10T07:49:54"/>
    <b v="0"/>
    <n v="7"/>
    <b v="0"/>
    <s v="music/faith"/>
    <n v="0.443"/>
    <n v="253.14285714285714"/>
    <s v="music"/>
    <s v="faith"/>
    <n v="29.958333333343035"/>
    <x v="1"/>
  </r>
  <r>
    <n v="1689"/>
    <s v="Fly Away"/>
    <s v="Praising the Living God in the second half of life."/>
    <n v="2400"/>
    <n v="2400"/>
    <x v="3"/>
    <s v="US"/>
    <s v="USD"/>
    <n v="1489700230"/>
    <d v="2017-03-16T16:37:10"/>
    <n v="1487111830"/>
    <d v="2017-02-14T17:37:10"/>
    <b v="0"/>
    <n v="14"/>
    <b v="0"/>
    <s v="music/faith"/>
    <n v="1"/>
    <n v="171.42857142857142"/>
    <s v="music"/>
    <s v="faith"/>
    <n v="29.95833333333575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n v="1488882042"/>
    <d v="2017-03-07T05:20:42"/>
    <b v="0"/>
    <n v="11"/>
    <b v="0"/>
    <s v="music/faith"/>
    <n v="0.254"/>
    <n v="57.727272727272727"/>
    <s v="music"/>
    <s v="faith"/>
    <n v="29.95833333332848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n v="1488387008"/>
    <d v="2017-03-01T11:50:08"/>
    <b v="0"/>
    <n v="38"/>
    <b v="0"/>
    <s v="music/faith"/>
    <n v="0.33473333333333333"/>
    <n v="264.26315789473682"/>
    <s v="music"/>
    <s v="faith"/>
    <n v="32.34018518519587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n v="1487734667"/>
    <d v="2017-02-21T22:37:47"/>
    <b v="0"/>
    <n v="15"/>
    <b v="0"/>
    <s v="music/faith"/>
    <n v="0.47799999999999998"/>
    <n v="159.33333333333334"/>
    <s v="music"/>
    <s v="faith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n v="1489097112"/>
    <d v="2017-03-09T17:05:12"/>
    <b v="0"/>
    <n v="8"/>
    <b v="0"/>
    <s v="music/faith"/>
    <n v="9.3333333333333338E-2"/>
    <n v="35"/>
    <s v="music"/>
    <s v="faith"/>
    <n v="30.91305555554572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n v="1488038674"/>
    <d v="2017-02-25T11:04:34"/>
    <b v="0"/>
    <n v="1"/>
    <b v="0"/>
    <s v="music/faith"/>
    <n v="5.0000000000000001E-4"/>
    <n v="5"/>
    <s v="music"/>
    <s v="faith"/>
    <n v="29.52182870369870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n v="1488847514"/>
    <d v="2017-03-06T19:45:14"/>
    <b v="0"/>
    <n v="23"/>
    <b v="0"/>
    <s v="music/faith"/>
    <n v="0.11708333333333333"/>
    <n v="61.086956521739133"/>
    <s v="music"/>
    <s v="faith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n v="1488418811"/>
    <d v="2017-03-01T20:40:11"/>
    <b v="0"/>
    <n v="0"/>
    <b v="0"/>
    <s v="music/faith"/>
    <n v="0"/>
    <e v="#DIV/0!"/>
    <s v="music"/>
    <s v="faith"/>
    <n v="2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n v="1489193248"/>
    <d v="2017-03-10T19:47:28"/>
    <b v="0"/>
    <n v="22"/>
    <b v="0"/>
    <s v="music/faith"/>
    <n v="0.20208000000000001"/>
    <n v="114.81818181818181"/>
    <s v="music"/>
    <s v="faith"/>
    <n v="29.958333333343035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n v="1488430760"/>
    <d v="2017-03-01T23:59:20"/>
    <b v="0"/>
    <n v="0"/>
    <b v="0"/>
    <s v="music/faith"/>
    <n v="0"/>
    <e v="#DIV/0!"/>
    <s v="music"/>
    <s v="faith"/>
    <n v="23.94004629629489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n v="1489351445"/>
    <d v="2017-03-12T15:44:05"/>
    <b v="0"/>
    <n v="4"/>
    <b v="0"/>
    <s v="music/faith"/>
    <n v="4.2311459353574929E-2"/>
    <n v="54"/>
    <s v="music"/>
    <s v="faith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n v="1488418990"/>
    <d v="2017-03-01T20:43:10"/>
    <b v="0"/>
    <n v="79"/>
    <b v="0"/>
    <s v="music/faith"/>
    <n v="0.2606"/>
    <n v="65.974683544303801"/>
    <s v="music"/>
    <s v="faith"/>
    <n v="30.095023148154723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n v="1418745405"/>
    <d v="2014-12-16T10:56:45"/>
    <b v="0"/>
    <n v="2"/>
    <b v="0"/>
    <s v="music/faith"/>
    <n v="1.9801980198019802E-3"/>
    <n v="5"/>
    <s v="music"/>
    <s v="faith"/>
    <n v="30"/>
    <x v="1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n v="1425156750"/>
    <d v="2015-02-28T15:52:30"/>
    <b v="0"/>
    <n v="1"/>
    <b v="0"/>
    <s v="music/faith"/>
    <n v="6.0606060606060605E-5"/>
    <n v="1"/>
    <s v="music"/>
    <s v="faith"/>
    <n v="29.958333333328483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n v="1435819537"/>
    <d v="2015-07-02T01:45:37"/>
    <b v="0"/>
    <n v="2"/>
    <b v="0"/>
    <s v="music/faith"/>
    <n v="1.0200000000000001E-2"/>
    <n v="25.5"/>
    <s v="music"/>
    <s v="faith"/>
    <n v="6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n v="1421464873"/>
    <d v="2015-01-16T22:21:13"/>
    <b v="0"/>
    <n v="11"/>
    <b v="0"/>
    <s v="music/faith"/>
    <n v="0.65100000000000002"/>
    <n v="118.36363636363636"/>
    <s v="music"/>
    <s v="faith"/>
    <n v="3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n v="1440807846"/>
    <d v="2015-08-28T19:24:06"/>
    <b v="0"/>
    <n v="0"/>
    <b v="0"/>
    <s v="music/faith"/>
    <n v="0"/>
    <e v="#DIV/0!"/>
    <s v="music"/>
    <s v="faith"/>
    <n v="11.649930555562605"/>
    <x v="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n v="1435130472"/>
    <d v="2015-06-24T02:21:12"/>
    <b v="0"/>
    <n v="0"/>
    <b v="0"/>
    <s v="music/faith"/>
    <n v="0"/>
    <e v="#DIV/0!"/>
    <s v="music"/>
    <s v="faith"/>
    <n v="6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n v="1456593495"/>
    <d v="2016-02-27T12:18:15"/>
    <b v="0"/>
    <n v="9"/>
    <b v="0"/>
    <s v="music/faith"/>
    <n v="9.74E-2"/>
    <n v="54.111111111111114"/>
    <s v="music"/>
    <s v="faith"/>
    <n v="29.958333333335759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n v="1458679706"/>
    <d v="2016-03-22T15:48:26"/>
    <b v="0"/>
    <n v="0"/>
    <b v="0"/>
    <s v="music/faith"/>
    <n v="0"/>
    <e v="#DIV/0!"/>
    <s v="music"/>
    <s v="faith"/>
    <n v="4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n v="1405949514"/>
    <d v="2014-07-21T08:31:54"/>
    <b v="0"/>
    <n v="4"/>
    <b v="0"/>
    <s v="music/faith"/>
    <n v="4.8571428571428571E-2"/>
    <n v="21.25"/>
    <s v="music"/>
    <s v="faith"/>
    <n v="41.254930555558531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n v="1449151888"/>
    <d v="2015-12-03T09:11:28"/>
    <b v="0"/>
    <n v="1"/>
    <b v="0"/>
    <s v="music/faith"/>
    <n v="6.7999999999999996E-3"/>
    <n v="34"/>
    <s v="music"/>
    <s v="faith"/>
    <n v="45.950370370381279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n v="1406907034"/>
    <d v="2014-08-01T10:30:34"/>
    <b v="0"/>
    <n v="2"/>
    <b v="0"/>
    <s v="music/faith"/>
    <n v="0.105"/>
    <n v="525"/>
    <s v="music"/>
    <s v="faith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n v="1430517353"/>
    <d v="2015-05-01T16:55:53"/>
    <b v="0"/>
    <n v="0"/>
    <b v="0"/>
    <s v="music/faith"/>
    <n v="0"/>
    <e v="#DIV/0!"/>
    <s v="music"/>
    <s v="faith"/>
    <n v="6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n v="1409944412"/>
    <d v="2014-09-05T14:13:32"/>
    <b v="0"/>
    <n v="1"/>
    <b v="0"/>
    <s v="music/faith"/>
    <n v="1.6666666666666666E-2"/>
    <n v="50"/>
    <s v="music"/>
    <s v="faith"/>
    <n v="30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n v="1427925761"/>
    <d v="2015-04-01T17:02:41"/>
    <b v="0"/>
    <n v="17"/>
    <b v="0"/>
    <s v="music/faith"/>
    <n v="7.868E-2"/>
    <n v="115.70588235294117"/>
    <s v="music"/>
    <s v="faith"/>
    <n v="3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n v="1425186785"/>
    <d v="2015-03-01T00:13:05"/>
    <b v="0"/>
    <n v="2"/>
    <b v="0"/>
    <s v="music/faith"/>
    <n v="2.2000000000000001E-3"/>
    <n v="5.5"/>
    <s v="music"/>
    <s v="faith"/>
    <n v="29.92285879629344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n v="1477835499"/>
    <d v="2016-10-30T08:51:39"/>
    <b v="0"/>
    <n v="3"/>
    <b v="0"/>
    <s v="music/faith"/>
    <n v="7.4999999999999997E-2"/>
    <n v="50"/>
    <s v="music"/>
    <s v="faith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n v="1459467238"/>
    <d v="2016-03-31T18:33:58"/>
    <b v="0"/>
    <n v="41"/>
    <b v="0"/>
    <s v="music/faith"/>
    <n v="0.42725880551301687"/>
    <n v="34.024390243902438"/>
    <s v="music"/>
    <s v="faith"/>
    <n v="20.184745370381279"/>
    <x v="1"/>
  </r>
  <r>
    <n v="1718"/>
    <s v="The Prodigal Son"/>
    <s v="A melody for the galaxy."/>
    <n v="35000"/>
    <n v="75"/>
    <x v="2"/>
    <s v="US"/>
    <s v="USD"/>
    <n v="1463201940"/>
    <d v="2016-05-13T23:59:00"/>
    <n v="1459435149"/>
    <d v="2016-03-31T09:39:09"/>
    <b v="0"/>
    <n v="2"/>
    <b v="0"/>
    <s v="music/faith"/>
    <n v="2.142857142857143E-3"/>
    <n v="37.5"/>
    <s v="music"/>
    <s v="faith"/>
    <n v="43.59711805555707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n v="1408366191"/>
    <d v="2014-08-18T07:49:51"/>
    <b v="0"/>
    <n v="3"/>
    <b v="0"/>
    <s v="music/faith"/>
    <n v="8.7500000000000008E-3"/>
    <n v="11.666666666666666"/>
    <s v="music"/>
    <s v="faith"/>
    <n v="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n v="1412966871"/>
    <d v="2014-10-10T13:47:51"/>
    <b v="0"/>
    <n v="8"/>
    <b v="0"/>
    <s v="music/faith"/>
    <n v="5.6250000000000001E-2"/>
    <n v="28.125"/>
    <s v="music"/>
    <s v="faith"/>
    <n v="30.04166666666424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n v="1447239863"/>
    <d v="2015-11-11T06:04:23"/>
    <b v="0"/>
    <n v="0"/>
    <b v="0"/>
    <s v="music/faith"/>
    <n v="0"/>
    <e v="#DIV/0!"/>
    <s v="music"/>
    <s v="faith"/>
    <n v="3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n v="1456441429"/>
    <d v="2016-02-25T18:03:49"/>
    <b v="0"/>
    <n v="1"/>
    <b v="0"/>
    <s v="music/faith"/>
    <n v="3.4722222222222224E-4"/>
    <n v="1"/>
    <s v="music"/>
    <s v="faith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n v="1430855315"/>
    <d v="2015-05-05T14:48:35"/>
    <b v="0"/>
    <n v="3"/>
    <b v="0"/>
    <s v="music/faith"/>
    <n v="6.5000000000000002E-2"/>
    <n v="216.66666666666666"/>
    <s v="music"/>
    <s v="faith"/>
    <n v="56.4245949074102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n v="1412115762"/>
    <d v="2014-09-30T17:22:42"/>
    <b v="0"/>
    <n v="4"/>
    <b v="0"/>
    <s v="music/faith"/>
    <n v="5.8333333333333336E-3"/>
    <n v="8.75"/>
    <s v="music"/>
    <s v="faith"/>
    <n v="30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n v="1406330049"/>
    <d v="2014-07-25T18:14:09"/>
    <b v="0"/>
    <n v="9"/>
    <b v="0"/>
    <s v="music/faith"/>
    <n v="0.10181818181818182"/>
    <n v="62.222222222222221"/>
    <s v="music"/>
    <s v="faith"/>
    <n v="30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n v="1401401064"/>
    <d v="2014-05-29T17:04:24"/>
    <b v="0"/>
    <n v="16"/>
    <b v="0"/>
    <s v="music/faith"/>
    <n v="0.33784615384615385"/>
    <n v="137.25"/>
    <s v="music"/>
    <s v="faith"/>
    <n v="29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n v="1423520177"/>
    <d v="2015-02-09T17:16:17"/>
    <b v="0"/>
    <n v="1"/>
    <b v="0"/>
    <s v="music/faith"/>
    <n v="3.3333333333333332E-4"/>
    <n v="1"/>
    <s v="music"/>
    <s v="faith"/>
    <n v="54.530358796284418"/>
    <x v="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n v="1442847674"/>
    <d v="2015-09-21T10:01:14"/>
    <b v="0"/>
    <n v="7"/>
    <b v="0"/>
    <s v="music/faith"/>
    <n v="0.68400000000000005"/>
    <n v="122.14285714285714"/>
    <s v="music"/>
    <s v="faith"/>
    <n v="3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n v="1460337306"/>
    <d v="2016-04-10T20:15:06"/>
    <b v="0"/>
    <n v="0"/>
    <b v="0"/>
    <s v="music/faith"/>
    <n v="0"/>
    <e v="#DIV/0!"/>
    <s v="music"/>
    <s v="faith"/>
    <n v="60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n v="1443146783"/>
    <d v="2015-09-24T21:06:23"/>
    <b v="0"/>
    <n v="0"/>
    <b v="0"/>
    <s v="music/faith"/>
    <n v="0"/>
    <e v="#DIV/0!"/>
    <s v="music"/>
    <s v="faith"/>
    <n v="3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n v="1432849552"/>
    <d v="2015-05-28T16:45:52"/>
    <b v="0"/>
    <n v="0"/>
    <b v="0"/>
    <s v="music/faith"/>
    <n v="0"/>
    <e v="#DIV/0!"/>
    <s v="music"/>
    <s v="faith"/>
    <n v="13.718148148152977"/>
    <x v="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n v="1447777481"/>
    <d v="2015-11-17T11:24:41"/>
    <b v="0"/>
    <n v="0"/>
    <b v="0"/>
    <s v="music/faith"/>
    <n v="0"/>
    <e v="#DIV/0!"/>
    <s v="music"/>
    <s v="faith"/>
    <n v="59.524525462955353"/>
    <x v="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n v="1472746374"/>
    <d v="2016-09-01T11:12:54"/>
    <b v="0"/>
    <n v="0"/>
    <b v="0"/>
    <s v="music/faith"/>
    <n v="0"/>
    <e v="#DIV/0!"/>
    <s v="music"/>
    <s v="faith"/>
    <n v="12.2202083333249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n v="1428454356"/>
    <d v="2015-04-07T19:52:36"/>
    <b v="0"/>
    <n v="1"/>
    <b v="0"/>
    <s v="music/faith"/>
    <n v="2.2222222222222223E-4"/>
    <n v="1"/>
    <s v="music"/>
    <s v="faith"/>
    <n v="3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n v="1468006345"/>
    <d v="2016-07-08T14:32:25"/>
    <b v="0"/>
    <n v="2"/>
    <b v="0"/>
    <s v="music/faith"/>
    <n v="0.11"/>
    <n v="55"/>
    <s v="music"/>
    <s v="faith"/>
    <n v="30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n v="1444423233"/>
    <d v="2015-10-09T15:40:33"/>
    <b v="0"/>
    <n v="1"/>
    <b v="0"/>
    <s v="music/faith"/>
    <n v="7.3333333333333332E-3"/>
    <n v="22"/>
    <s v="music"/>
    <s v="faith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n v="1434840392"/>
    <d v="2015-06-20T17:46:32"/>
    <b v="0"/>
    <n v="15"/>
    <b v="0"/>
    <s v="music/faith"/>
    <n v="0.21249999999999999"/>
    <n v="56.666666666666664"/>
    <s v="music"/>
    <s v="faith"/>
    <n v="3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n v="1409691542"/>
    <d v="2014-09-02T15:59:02"/>
    <b v="0"/>
    <n v="1"/>
    <b v="0"/>
    <s v="music/faith"/>
    <n v="4.0000000000000001E-3"/>
    <n v="20"/>
    <s v="music"/>
    <s v="faith"/>
    <n v="3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n v="1457297932"/>
    <d v="2016-03-06T15:58:52"/>
    <b v="0"/>
    <n v="1"/>
    <b v="0"/>
    <s v="music/faith"/>
    <n v="1E-3"/>
    <n v="1"/>
    <s v="music"/>
    <s v="faith"/>
    <n v="58.958333333328483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n v="1434483422"/>
    <d v="2015-06-16T14:37:02"/>
    <b v="0"/>
    <n v="0"/>
    <b v="0"/>
    <s v="music/faith"/>
    <n v="0"/>
    <e v="#DIV/0!"/>
    <s v="music"/>
    <s v="faith"/>
    <n v="3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n v="1430060671"/>
    <d v="2015-04-26T10:04:31"/>
    <b v="0"/>
    <n v="52"/>
    <b v="1"/>
    <s v="photography/photobooks"/>
    <n v="1.1083333333333334"/>
    <n v="25.576923076923077"/>
    <s v="photography"/>
    <s v="photobooks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n v="1481058170"/>
    <d v="2016-12-06T16:02:50"/>
    <b v="0"/>
    <n v="34"/>
    <b v="1"/>
    <s v="photography/photobooks"/>
    <n v="1.0874999999999999"/>
    <n v="63.970588235294116"/>
    <s v="photography"/>
    <s v="photobooks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n v="1470348775"/>
    <d v="2016-08-04T17:12:55"/>
    <b v="0"/>
    <n v="67"/>
    <b v="1"/>
    <s v="photography/photobooks"/>
    <n v="1.0041666666666667"/>
    <n v="89.925373134328353"/>
    <s v="photography"/>
    <s v="photobooks"/>
    <n v="22.240335648151813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n v="1421937077"/>
    <d v="2015-01-22T09:31:17"/>
    <b v="0"/>
    <n v="70"/>
    <b v="1"/>
    <s v="photography/photobooks"/>
    <n v="1.1845454545454546"/>
    <n v="93.071428571428569"/>
    <s v="photography"/>
    <s v="photobooks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n v="1479276838"/>
    <d v="2016-11-16T01:13:58"/>
    <b v="0"/>
    <n v="89"/>
    <b v="1"/>
    <s v="photography/photobooks"/>
    <n v="1.1401428571428571"/>
    <n v="89.674157303370791"/>
    <s v="photography"/>
    <s v="photobooks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n v="1477368867"/>
    <d v="2016-10-24T23:14:27"/>
    <b v="0"/>
    <n v="107"/>
    <b v="1"/>
    <s v="photography/photobooks"/>
    <n v="1.4810000000000001"/>
    <n v="207.61682242990653"/>
    <s v="photography"/>
    <s v="photobooks"/>
    <n v="29.906631944439141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n v="1444904830"/>
    <d v="2015-10-15T05:27:10"/>
    <b v="0"/>
    <n v="159"/>
    <b v="1"/>
    <s v="photography/photobooks"/>
    <n v="1.0495555555555556"/>
    <n v="59.408805031446541"/>
    <s v="photography"/>
    <s v="photobooks"/>
    <n v="29.18946759258688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n v="1438642143"/>
    <d v="2015-08-03T17:49:03"/>
    <b v="0"/>
    <n v="181"/>
    <b v="1"/>
    <s v="photography/photobooks"/>
    <n v="1.29948"/>
    <n v="358.97237569060775"/>
    <s v="photography"/>
    <s v="photobooks"/>
    <n v="3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n v="1485213921"/>
    <d v="2017-01-23T18:25:21"/>
    <b v="0"/>
    <n v="131"/>
    <b v="1"/>
    <s v="photography/photobooks"/>
    <n v="1.2348756218905472"/>
    <n v="94.736641221374043"/>
    <s v="photography"/>
    <s v="photobooks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n v="1458936304"/>
    <d v="2016-03-25T15:05:04"/>
    <b v="0"/>
    <n v="125"/>
    <b v="1"/>
    <s v="photography/photobooks"/>
    <n v="2.0162"/>
    <n v="80.647999999999996"/>
    <s v="photography"/>
    <s v="photobooks"/>
    <n v="25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n v="1424198723"/>
    <d v="2015-02-17T13:45:23"/>
    <b v="0"/>
    <n v="61"/>
    <b v="1"/>
    <s v="photography/photobooks"/>
    <n v="1.0289999999999999"/>
    <n v="168.68852459016392"/>
    <s v="photography"/>
    <s v="photobooks"/>
    <n v="29.958333333335759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n v="1473833082"/>
    <d v="2016-09-14T01:04:42"/>
    <b v="0"/>
    <n v="90"/>
    <b v="1"/>
    <s v="photography/photobooks"/>
    <n v="2.6016666666666666"/>
    <n v="34.68888888888889"/>
    <s v="photography"/>
    <s v="photobooks"/>
    <n v="30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n v="1455991168"/>
    <d v="2016-02-20T12:59:28"/>
    <b v="0"/>
    <n v="35"/>
    <b v="1"/>
    <s v="photography/photobooks"/>
    <n v="1.08"/>
    <n v="462.85714285714283"/>
    <s v="photography"/>
    <s v="photobooks"/>
    <n v="29.958333333328483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n v="1425502953"/>
    <d v="2015-03-04T16:02:33"/>
    <b v="0"/>
    <n v="90"/>
    <b v="1"/>
    <s v="photography/photobooks"/>
    <n v="1.1052941176470588"/>
    <n v="104.38888888888889"/>
    <s v="photography"/>
    <s v="photobooks"/>
    <n v="29.958333333335759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n v="1441479361"/>
    <d v="2015-09-05T13:56:01"/>
    <b v="0"/>
    <n v="4"/>
    <b v="1"/>
    <s v="photography/photobooks"/>
    <n v="1.2"/>
    <n v="7.5"/>
    <s v="photography"/>
    <s v="photobooks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n v="1468987269"/>
    <d v="2016-07-19T23:01:09"/>
    <b v="0"/>
    <n v="120"/>
    <b v="1"/>
    <s v="photography/photobooks"/>
    <n v="1.0282909090909091"/>
    <n v="47.13"/>
    <s v="photography"/>
    <s v="photobooks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n v="1483041083"/>
    <d v="2016-12-29T14:51:23"/>
    <b v="0"/>
    <n v="14"/>
    <b v="1"/>
    <s v="photography/photobooks"/>
    <n v="1.1599999999999999"/>
    <n v="414.28571428571428"/>
    <s v="photography"/>
    <s v="photobooks"/>
    <n v="29.98445601851563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n v="1463352992"/>
    <d v="2016-05-15T17:56:32"/>
    <b v="0"/>
    <n v="27"/>
    <b v="1"/>
    <s v="photography/photobooks"/>
    <n v="1.147"/>
    <n v="42.481481481481481"/>
    <s v="photography"/>
    <s v="photobooks"/>
    <n v="60"/>
    <x v="3"/>
  </r>
  <r>
    <n v="1759"/>
    <s v="Death Valley"/>
    <s v="Death Valley will be the first photo book of Andi State"/>
    <n v="5000"/>
    <n v="5330"/>
    <x v="0"/>
    <s v="US"/>
    <s v="USD"/>
    <n v="1427309629"/>
    <d v="2015-03-25T13:53:49"/>
    <n v="1425585229"/>
    <d v="2015-03-05T14:53:49"/>
    <b v="0"/>
    <n v="49"/>
    <b v="1"/>
    <s v="photography/photobooks"/>
    <n v="1.0660000000000001"/>
    <n v="108.77551020408163"/>
    <s v="photography"/>
    <s v="photobooks"/>
    <n v="19.958333333328483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n v="1454688513"/>
    <d v="2016-02-05T11:08:33"/>
    <b v="0"/>
    <n v="102"/>
    <b v="1"/>
    <s v="photography/photobooks"/>
    <n v="1.6544000000000001"/>
    <n v="81.098039215686271"/>
    <s v="photography"/>
    <s v="photobooks"/>
    <n v="2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n v="1437745060"/>
    <d v="2015-07-24T08:37:40"/>
    <b v="0"/>
    <n v="3"/>
    <b v="1"/>
    <s v="photography/photobooks"/>
    <n v="1.55"/>
    <n v="51.666666666666664"/>
    <s v="photography"/>
    <s v="photobooks"/>
    <n v="50"/>
    <x v="3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n v="1455147245"/>
    <d v="2016-02-10T18:34:05"/>
    <b v="0"/>
    <n v="25"/>
    <b v="1"/>
    <s v="photography/photobooks"/>
    <n v="8.85"/>
    <n v="35.4"/>
    <s v="photography"/>
    <s v="photobooks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n v="1474663840"/>
    <d v="2016-09-23T15:50:40"/>
    <b v="0"/>
    <n v="118"/>
    <b v="1"/>
    <s v="photography/photobooks"/>
    <n v="1.0190833333333333"/>
    <n v="103.63559322033899"/>
    <s v="photography"/>
    <s v="photobooks"/>
    <n v="3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n v="1404560379"/>
    <d v="2014-07-05T06:39:39"/>
    <b v="1"/>
    <n v="39"/>
    <b v="0"/>
    <s v="photography/photobooks"/>
    <n v="0.19600000000000001"/>
    <n v="55.282051282051285"/>
    <s v="photography"/>
    <s v="photobooks"/>
    <n v="29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n v="1405380712"/>
    <d v="2014-07-14T18:31:52"/>
    <b v="1"/>
    <n v="103"/>
    <b v="0"/>
    <s v="photography/photobooks"/>
    <n v="0.59467839999999994"/>
    <n v="72.16970873786407"/>
    <s v="photography"/>
    <s v="photobooks"/>
    <n v="30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n v="1407184688"/>
    <d v="2014-08-04T15:38:08"/>
    <b v="1"/>
    <n v="0"/>
    <b v="0"/>
    <s v="photography/photobooks"/>
    <n v="0"/>
    <e v="#DIV/0!"/>
    <s v="photography"/>
    <s v="photobooks"/>
    <n v="21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n v="1404488884"/>
    <d v="2014-07-04T10:48:04"/>
    <b v="1"/>
    <n v="39"/>
    <b v="0"/>
    <s v="photography/photobooks"/>
    <n v="0.4572"/>
    <n v="58.615384615384613"/>
    <s v="photography"/>
    <s v="photobooks"/>
    <n v="3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n v="1406640444"/>
    <d v="2014-07-29T08:27:24"/>
    <b v="1"/>
    <n v="15"/>
    <b v="0"/>
    <s v="photography/photobooks"/>
    <n v="3.7400000000000003E-2"/>
    <n v="12.466666666666667"/>
    <s v="photography"/>
    <s v="photobooks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n v="1418585959"/>
    <d v="2014-12-14T14:39:19"/>
    <b v="1"/>
    <n v="22"/>
    <b v="0"/>
    <s v="photography/photobooks"/>
    <n v="2.7025E-2"/>
    <n v="49.136363636363633"/>
    <s v="photography"/>
    <s v="photobooks"/>
    <n v="30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n v="1410288194"/>
    <d v="2014-09-09T13:43:14"/>
    <b v="1"/>
    <n v="92"/>
    <b v="0"/>
    <s v="photography/photobooks"/>
    <n v="0.56514285714285717"/>
    <n v="150.5"/>
    <s v="photography"/>
    <s v="photobooks"/>
    <n v="3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n v="1411515040"/>
    <d v="2014-09-23T18:30:40"/>
    <b v="1"/>
    <n v="25"/>
    <b v="0"/>
    <s v="photography/photobooks"/>
    <n v="0.21309523809523809"/>
    <n v="35.799999999999997"/>
    <s v="photography"/>
    <s v="photobooks"/>
    <n v="3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n v="1399482836"/>
    <d v="2014-05-07T12:13:56"/>
    <b v="1"/>
    <n v="19"/>
    <b v="0"/>
    <s v="photography/photobooks"/>
    <n v="0.156"/>
    <n v="45.157894736842103"/>
    <s v="photography"/>
    <s v="photobooks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n v="1417803298"/>
    <d v="2014-12-05T13:14:58"/>
    <b v="1"/>
    <n v="19"/>
    <b v="0"/>
    <s v="photography/photobooks"/>
    <n v="6.2566666666666673E-2"/>
    <n v="98.78947368421052"/>
    <s v="photography"/>
    <s v="photobooks"/>
    <n v="45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n v="1413609292"/>
    <d v="2014-10-18T00:14:52"/>
    <b v="1"/>
    <n v="13"/>
    <b v="0"/>
    <s v="photography/photobooks"/>
    <n v="0.4592"/>
    <n v="88.307692307692307"/>
    <s v="photography"/>
    <s v="photobooks"/>
    <n v="42.40564814814570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n v="1410305160"/>
    <d v="2014-09-09T18:26:00"/>
    <b v="1"/>
    <n v="124"/>
    <b v="0"/>
    <s v="photography/photobooks"/>
    <n v="0.65101538461538466"/>
    <n v="170.62903225806451"/>
    <s v="photography"/>
    <s v="photobooks"/>
    <n v="4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n v="1411513071"/>
    <d v="2014-09-23T17:57:51"/>
    <b v="1"/>
    <n v="4"/>
    <b v="0"/>
    <s v="photography/photobooks"/>
    <n v="6.7000000000000004E-2"/>
    <n v="83.75"/>
    <s v="photography"/>
    <s v="photobooks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n v="1421829253"/>
    <d v="2015-01-21T03:34:13"/>
    <b v="1"/>
    <n v="10"/>
    <b v="0"/>
    <s v="photography/photobooks"/>
    <n v="0.135625"/>
    <n v="65.099999999999994"/>
    <s v="photography"/>
    <s v="photobooks"/>
    <n v="3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n v="1423600995"/>
    <d v="2015-02-10T15:43:15"/>
    <b v="1"/>
    <n v="15"/>
    <b v="0"/>
    <s v="photography/photobooks"/>
    <n v="1.9900000000000001E-2"/>
    <n v="66.333333333333329"/>
    <s v="photography"/>
    <s v="photobooks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n v="1470242180"/>
    <d v="2016-08-03T11:36:20"/>
    <b v="1"/>
    <n v="38"/>
    <b v="0"/>
    <s v="photography/photobooks"/>
    <n v="0.36236363636363639"/>
    <n v="104.89473684210526"/>
    <s v="photography"/>
    <s v="photobooks"/>
    <n v="3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n v="1462285510"/>
    <d v="2016-05-03T09:25:10"/>
    <b v="1"/>
    <n v="152"/>
    <b v="0"/>
    <s v="photography/photobooks"/>
    <n v="0.39743333333333336"/>
    <n v="78.440789473684205"/>
    <s v="photography"/>
    <s v="photobooks"/>
    <n v="6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n v="1471272545"/>
    <d v="2016-08-15T09:49:05"/>
    <b v="1"/>
    <n v="24"/>
    <b v="0"/>
    <s v="photography/photobooks"/>
    <n v="0.25763636363636366"/>
    <n v="59.041666666666664"/>
    <s v="photography"/>
    <s v="photobooks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n v="1453211289"/>
    <d v="2016-01-19T08:48:09"/>
    <b v="1"/>
    <n v="76"/>
    <b v="0"/>
    <s v="photography/photobooks"/>
    <n v="0.15491428571428573"/>
    <n v="71.34210526315789"/>
    <s v="photography"/>
    <s v="photobooks"/>
    <n v="3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n v="1429656478"/>
    <d v="2015-04-21T17:47:58"/>
    <b v="1"/>
    <n v="185"/>
    <b v="0"/>
    <s v="photography/photobooks"/>
    <n v="0.236925"/>
    <n v="51.227027027027027"/>
    <s v="photography"/>
    <s v="photobooks"/>
    <n v="3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n v="1419954240"/>
    <d v="2014-12-30T10:44:00"/>
    <b v="1"/>
    <n v="33"/>
    <b v="0"/>
    <s v="photography/photobooks"/>
    <n v="0.39760000000000001"/>
    <n v="60.242424242424242"/>
    <s v="photography"/>
    <s v="photobooks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n v="1410750855"/>
    <d v="2014-09-14T22:14:15"/>
    <b v="1"/>
    <n v="108"/>
    <b v="0"/>
    <s v="photography/photobooks"/>
    <n v="0.20220833333333332"/>
    <n v="44.935185185185183"/>
    <s v="photography"/>
    <s v="photobooks"/>
    <n v="30.865104166667152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n v="1416057177"/>
    <d v="2014-11-15T08:12:57"/>
    <b v="1"/>
    <n v="29"/>
    <b v="0"/>
    <s v="photography/photobooks"/>
    <n v="0.47631578947368419"/>
    <n v="31.206896551724139"/>
    <s v="photography"/>
    <s v="photobooks"/>
    <n v="3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n v="1425570237"/>
    <d v="2015-03-05T10:43:57"/>
    <b v="1"/>
    <n v="24"/>
    <b v="0"/>
    <s v="photography/photobooks"/>
    <n v="0.15329999999999999"/>
    <n v="63.875"/>
    <s v="photography"/>
    <s v="photobooks"/>
    <n v="29.958333333335759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n v="1412203542"/>
    <d v="2014-10-01T17:45:42"/>
    <b v="1"/>
    <n v="4"/>
    <b v="0"/>
    <s v="photography/photobooks"/>
    <n v="1.3818181818181818E-2"/>
    <n v="19"/>
    <s v="photography"/>
    <s v="photobooks"/>
    <n v="30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n v="1415858403"/>
    <d v="2014-11-13T01:00:03"/>
    <b v="1"/>
    <n v="4"/>
    <b v="0"/>
    <s v="photography/photobooks"/>
    <n v="5.0000000000000001E-3"/>
    <n v="10"/>
    <s v="photography"/>
    <s v="photobooks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n v="1420560678"/>
    <d v="2015-01-06T11:11:18"/>
    <b v="1"/>
    <n v="15"/>
    <b v="0"/>
    <s v="photography/photobooks"/>
    <n v="4.9575757575757579E-2"/>
    <n v="109.06666666666666"/>
    <s v="photography"/>
    <s v="photobooks"/>
    <n v="3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n v="1417369565"/>
    <d v="2014-11-30T12:46:05"/>
    <b v="1"/>
    <n v="4"/>
    <b v="0"/>
    <s v="photography/photobooks"/>
    <n v="3.5666666666666666E-2"/>
    <n v="26.75"/>
    <s v="photography"/>
    <s v="photobooks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n v="1435970682"/>
    <d v="2015-07-03T19:44:42"/>
    <b v="1"/>
    <n v="139"/>
    <b v="0"/>
    <s v="photography/photobooks"/>
    <n v="0.61124000000000001"/>
    <n v="109.93525179856115"/>
    <s v="photography"/>
    <s v="photobooks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n v="1414531440"/>
    <d v="2014-10-28T16:24:00"/>
    <b v="1"/>
    <n v="2"/>
    <b v="0"/>
    <s v="photography/photobooks"/>
    <n v="1.3333333333333334E-2"/>
    <n v="20"/>
    <s v="photography"/>
    <s v="photobooks"/>
    <n v="30.04166666666424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n v="1420636422"/>
    <d v="2015-01-07T08:13:42"/>
    <b v="1"/>
    <n v="18"/>
    <b v="0"/>
    <s v="photography/photobooks"/>
    <n v="0.11077777777777778"/>
    <n v="55.388888888888886"/>
    <s v="photography"/>
    <s v="photobooks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n v="1473922541"/>
    <d v="2016-09-15T01:55:41"/>
    <b v="1"/>
    <n v="81"/>
    <b v="0"/>
    <s v="photography/photobooks"/>
    <n v="0.38735714285714284"/>
    <n v="133.90123456790124"/>
    <s v="photography"/>
    <s v="photobooks"/>
    <n v="29.377997685194714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n v="1464172366"/>
    <d v="2016-05-25T05:32:46"/>
    <b v="1"/>
    <n v="86"/>
    <b v="0"/>
    <s v="photography/photobooks"/>
    <n v="0.22052631578947368"/>
    <n v="48.720930232558139"/>
    <s v="photography"/>
    <s v="photobooks"/>
    <n v="60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n v="1479217189"/>
    <d v="2016-11-15T08:39:49"/>
    <b v="1"/>
    <n v="140"/>
    <b v="0"/>
    <s v="photography/photobooks"/>
    <n v="0.67549999999999999"/>
    <n v="48.25"/>
    <s v="photography"/>
    <s v="photobooks"/>
    <n v="3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n v="1449388233"/>
    <d v="2015-12-06T02:50:33"/>
    <b v="1"/>
    <n v="37"/>
    <b v="0"/>
    <s v="photography/photobooks"/>
    <n v="0.136375"/>
    <n v="58.972972972972975"/>
    <s v="photography"/>
    <s v="photobooks"/>
    <n v="60"/>
    <x v="3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n v="1414008808"/>
    <d v="2014-10-22T15:13:28"/>
    <b v="1"/>
    <n v="6"/>
    <b v="0"/>
    <s v="photography/photobooks"/>
    <n v="1.7457500000000001E-2"/>
    <n v="11.638333333333334"/>
    <s v="photography"/>
    <s v="photobooks"/>
    <n v="20.04166666667151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n v="1473517970"/>
    <d v="2016-09-10T09:32:50"/>
    <b v="1"/>
    <n v="113"/>
    <b v="0"/>
    <s v="photography/photobooks"/>
    <n v="0.20449632511889321"/>
    <n v="83.716814159292042"/>
    <s v="photography"/>
    <s v="photobooks"/>
    <n v="3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n v="1447429868"/>
    <d v="2015-11-13T10:51:08"/>
    <b v="1"/>
    <n v="37"/>
    <b v="0"/>
    <s v="photography/photobooks"/>
    <n v="0.13852941176470587"/>
    <n v="63.648648648648646"/>
    <s v="photography"/>
    <s v="photobooks"/>
    <n v="31.84643518518714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n v="1433416830"/>
    <d v="2015-06-04T06:20:30"/>
    <b v="1"/>
    <n v="18"/>
    <b v="0"/>
    <s v="photography/photobooks"/>
    <n v="0.48485714285714288"/>
    <n v="94.277777777777771"/>
    <s v="photography"/>
    <s v="photobooks"/>
    <n v="23.44340277777519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n v="1421199782"/>
    <d v="2015-01-13T20:43:02"/>
    <b v="1"/>
    <n v="75"/>
    <b v="0"/>
    <s v="photography/photobooks"/>
    <n v="0.308"/>
    <n v="71.86666666666666"/>
    <s v="photography"/>
    <s v="photobooks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n v="1444061804"/>
    <d v="2015-10-05T11:16:44"/>
    <b v="1"/>
    <n v="52"/>
    <b v="0"/>
    <s v="photography/photobooks"/>
    <n v="0.35174193548387095"/>
    <n v="104.84615384615384"/>
    <s v="photography"/>
    <s v="photobooks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n v="1441048658"/>
    <d v="2015-08-31T14:17:38"/>
    <b v="1"/>
    <n v="122"/>
    <b v="0"/>
    <s v="photography/photobooks"/>
    <n v="0.36404444444444445"/>
    <n v="67.139344262295083"/>
    <s v="photography"/>
    <s v="photobooks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n v="1409066349"/>
    <d v="2014-08-26T10:19:09"/>
    <b v="1"/>
    <n v="8"/>
    <b v="0"/>
    <s v="photography/photobooks"/>
    <n v="2.955E-2"/>
    <n v="73.875"/>
    <s v="photography"/>
    <s v="photobooks"/>
    <n v="35"/>
    <x v="0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n v="1409276313"/>
    <d v="2014-08-28T20:38:33"/>
    <b v="1"/>
    <n v="8"/>
    <b v="0"/>
    <s v="photography/photobooks"/>
    <n v="0.1106"/>
    <n v="69.125"/>
    <s v="photography"/>
    <s v="photobooks"/>
    <n v="3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n v="1483806030"/>
    <d v="2017-01-07T11:20:30"/>
    <b v="1"/>
    <n v="96"/>
    <b v="0"/>
    <s v="photography/photobooks"/>
    <n v="0.41407142857142859"/>
    <n v="120.77083333333333"/>
    <s v="photography"/>
    <s v="photobooks"/>
    <n v="35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n v="1422222439"/>
    <d v="2015-01-25T16:47:19"/>
    <b v="1"/>
    <n v="9"/>
    <b v="0"/>
    <s v="photography/photobooks"/>
    <n v="0.10857142857142857"/>
    <n v="42.222222222222221"/>
    <s v="photography"/>
    <s v="photobooks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n v="1407621026"/>
    <d v="2014-08-09T16:50:26"/>
    <b v="0"/>
    <n v="2"/>
    <b v="0"/>
    <s v="photography/photobooks"/>
    <n v="3.3333333333333333E-2"/>
    <n v="7.5"/>
    <s v="photography"/>
    <s v="photobooks"/>
    <n v="12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n v="1408962270"/>
    <d v="2014-08-25T05:24:30"/>
    <b v="0"/>
    <n v="26"/>
    <b v="0"/>
    <s v="photography/photobooks"/>
    <n v="7.407407407407407E-4"/>
    <n v="1.5384615384615385"/>
    <s v="photography"/>
    <s v="photobooks"/>
    <n v="59.73298611110658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n v="1464939536"/>
    <d v="2016-06-03T02:38:56"/>
    <b v="0"/>
    <n v="23"/>
    <b v="0"/>
    <s v="photography/photobooks"/>
    <n v="0.13307692307692306"/>
    <n v="37.608695652173914"/>
    <s v="photography"/>
    <s v="photobooks"/>
    <n v="3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n v="1404940812"/>
    <d v="2014-07-09T16:20:12"/>
    <b v="0"/>
    <n v="0"/>
    <b v="0"/>
    <s v="photography/photobooks"/>
    <n v="0"/>
    <e v="#DIV/0!"/>
    <s v="photography"/>
    <s v="photobooks"/>
    <n v="30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n v="1422516736"/>
    <d v="2015-01-29T02:32:16"/>
    <b v="0"/>
    <n v="140"/>
    <b v="0"/>
    <s v="photography/photobooks"/>
    <n v="0.49183333333333334"/>
    <n v="42.157142857142858"/>
    <s v="photography"/>
    <s v="photobooks"/>
    <n v="3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n v="1434577537"/>
    <d v="2015-06-17T16:45:37"/>
    <b v="0"/>
    <n v="0"/>
    <b v="0"/>
    <s v="photography/photobooks"/>
    <n v="0"/>
    <e v="#DIV/0!"/>
    <s v="photography"/>
    <s v="photobooks"/>
    <n v="14"/>
    <x v="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n v="1467061303"/>
    <d v="2016-06-27T16:01:43"/>
    <b v="0"/>
    <n v="6"/>
    <b v="0"/>
    <s v="photography/photobooks"/>
    <n v="2.036E-2"/>
    <n v="84.833333333333329"/>
    <s v="photography"/>
    <s v="photobooks"/>
    <n v="27.915474537046975"/>
    <x v="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n v="1480607607"/>
    <d v="2016-12-01T10:53:27"/>
    <b v="0"/>
    <n v="100"/>
    <b v="0"/>
    <s v="photography/photobooks"/>
    <n v="0.52327777777777773"/>
    <n v="94.19"/>
    <s v="photography"/>
    <s v="photobooks"/>
    <n v="59.628854166672681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n v="1425447450"/>
    <d v="2015-03-04T00:37:30"/>
    <b v="0"/>
    <n v="0"/>
    <b v="0"/>
    <s v="photography/photobooks"/>
    <n v="0"/>
    <e v="#DIV/0!"/>
    <s v="photography"/>
    <s v="photobooks"/>
    <n v="29.958333333328483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n v="1404151396"/>
    <d v="2014-06-30T13:03:16"/>
    <b v="0"/>
    <n v="4"/>
    <b v="0"/>
    <s v="photography/photobooks"/>
    <n v="2.0833333333333332E-2"/>
    <n v="6.25"/>
    <s v="photography"/>
    <s v="photobooks"/>
    <n v="3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n v="1425261690"/>
    <d v="2015-03-01T21:01:30"/>
    <b v="0"/>
    <n v="8"/>
    <b v="0"/>
    <s v="photography/photobooks"/>
    <n v="6.565384615384616E-2"/>
    <n v="213.375"/>
    <s v="photography"/>
    <s v="photobooks"/>
    <n v="29.958333333328483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n v="1326872367"/>
    <d v="2012-01-18T02:39:27"/>
    <b v="0"/>
    <n v="57"/>
    <b v="1"/>
    <s v="music/rock"/>
    <n v="1.3489"/>
    <n v="59.162280701754383"/>
    <s v="music"/>
    <s v="rock"/>
    <n v="4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n v="1388084862"/>
    <d v="2013-12-26T14:07:42"/>
    <b v="0"/>
    <n v="11"/>
    <b v="1"/>
    <s v="music/rock"/>
    <n v="1"/>
    <n v="27.272727272727273"/>
    <s v="music"/>
    <s v="rock"/>
    <n v="35.995347222225973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n v="1348503976"/>
    <d v="2012-09-24T11:26:16"/>
    <b v="0"/>
    <n v="33"/>
    <b v="1"/>
    <s v="music/rock"/>
    <n v="1.1585714285714286"/>
    <n v="24.575757575757574"/>
    <s v="music"/>
    <s v="rock"/>
    <n v="30"/>
    <x v="1"/>
  </r>
  <r>
    <n v="1824"/>
    <s v="Tin Man's Broken Wisdom Fund"/>
    <s v="cd fund raiser"/>
    <n v="3000"/>
    <n v="3002"/>
    <x v="0"/>
    <s v="US"/>
    <s v="USD"/>
    <n v="1389146880"/>
    <d v="2014-01-07T21:08:00"/>
    <n v="1387403967"/>
    <d v="2013-12-18T16:59:27"/>
    <b v="0"/>
    <n v="40"/>
    <b v="1"/>
    <s v="music/rock"/>
    <n v="1.0006666666666666"/>
    <n v="75.05"/>
    <s v="music"/>
    <s v="rock"/>
    <n v="20.172604166662495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n v="1371585703"/>
    <d v="2013-06-18T15:01:43"/>
    <b v="0"/>
    <n v="50"/>
    <b v="1"/>
    <s v="music/rock"/>
    <n v="1.0505"/>
    <n v="42.02"/>
    <s v="music"/>
    <s v="rock"/>
    <n v="23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n v="1390083017"/>
    <d v="2014-01-18T17:10:17"/>
    <b v="0"/>
    <n v="38"/>
    <b v="1"/>
    <s v="music/rock"/>
    <n v="1.01"/>
    <n v="53.157894736842103"/>
    <s v="music"/>
    <s v="rock"/>
    <n v="3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n v="1294818561"/>
    <d v="2011-01-12T02:49:21"/>
    <b v="0"/>
    <n v="96"/>
    <b v="1"/>
    <s v="music/rock"/>
    <n v="1.0066250000000001"/>
    <n v="83.885416666666671"/>
    <s v="music"/>
    <s v="rock"/>
    <n v="5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n v="1396906530"/>
    <d v="2014-04-07T16:35:30"/>
    <b v="0"/>
    <n v="48"/>
    <b v="1"/>
    <s v="music/rock"/>
    <n v="1.0016"/>
    <n v="417.33333333333331"/>
    <s v="music"/>
    <s v="rock"/>
    <n v="32.01701388888614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n v="1291428371"/>
    <d v="2010-12-03T21:06:11"/>
    <b v="0"/>
    <n v="33"/>
    <b v="1"/>
    <s v="music/rock"/>
    <n v="1.6668333333333334"/>
    <n v="75.765151515151516"/>
    <s v="music"/>
    <s v="rock"/>
    <n v="48.829039351847314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n v="1390667107"/>
    <d v="2014-01-25T11:25:07"/>
    <b v="0"/>
    <n v="226"/>
    <b v="1"/>
    <s v="music/rock"/>
    <n v="1.0153333333333334"/>
    <n v="67.389380530973455"/>
    <s v="music"/>
    <s v="rock"/>
    <n v="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n v="1335570863"/>
    <d v="2012-04-27T18:54:23"/>
    <b v="0"/>
    <n v="14"/>
    <b v="1"/>
    <s v="music/rock"/>
    <n v="1.03"/>
    <n v="73.571428571428569"/>
    <s v="music"/>
    <s v="rock"/>
    <n v="15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n v="1296651427"/>
    <d v="2011-02-02T07:57:07"/>
    <b v="0"/>
    <n v="20"/>
    <b v="1"/>
    <s v="music/rock"/>
    <n v="1.4285714285714286"/>
    <n v="25"/>
    <s v="music"/>
    <s v="rock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n v="1359421403"/>
    <d v="2013-01-28T20:03:23"/>
    <b v="0"/>
    <n v="25"/>
    <b v="1"/>
    <s v="music/rock"/>
    <n v="2.625"/>
    <n v="42"/>
    <s v="music"/>
    <s v="rock"/>
    <n v="32.288622685184237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n v="1418684895"/>
    <d v="2014-12-15T18:08:15"/>
    <b v="0"/>
    <n v="90"/>
    <b v="1"/>
    <s v="music/rock"/>
    <n v="1.1805000000000001"/>
    <n v="131.16666666666666"/>
    <s v="music"/>
    <s v="rock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n v="1456851071"/>
    <d v="2016-03-01T11:51:11"/>
    <b v="0"/>
    <n v="11"/>
    <b v="1"/>
    <s v="music/rock"/>
    <n v="1.04"/>
    <n v="47.272727272727273"/>
    <s v="music"/>
    <s v="rock"/>
    <n v="29.958333333335759"/>
    <x v="1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n v="1359660329"/>
    <d v="2013-01-31T14:25:29"/>
    <b v="0"/>
    <n v="55"/>
    <b v="1"/>
    <s v="music/rock"/>
    <n v="2.0034000000000001"/>
    <n v="182.12727272727273"/>
    <s v="music"/>
    <s v="rock"/>
    <n v="17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n v="1326848935"/>
    <d v="2012-01-17T20:08:55"/>
    <b v="0"/>
    <n v="30"/>
    <b v="1"/>
    <s v="music/rock"/>
    <n v="3.0683333333333334"/>
    <n v="61.366666666666667"/>
    <s v="music"/>
    <s v="rock"/>
    <n v="59.95833333332848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n v="1314989557"/>
    <d v="2011-09-02T13:52:37"/>
    <b v="0"/>
    <n v="28"/>
    <b v="1"/>
    <s v="music/rock"/>
    <n v="1.00149"/>
    <n v="35.767499999999998"/>
    <s v="music"/>
    <s v="rock"/>
    <n v="28.338460648148612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n v="1472750382"/>
    <d v="2016-09-01T12:19:42"/>
    <b v="0"/>
    <n v="45"/>
    <b v="1"/>
    <s v="music/rock"/>
    <n v="2.0529999999999999"/>
    <n v="45.62222222222222"/>
    <s v="music"/>
    <s v="rock"/>
    <n v="3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n v="1366251510"/>
    <d v="2013-04-17T21:18:30"/>
    <b v="0"/>
    <n v="13"/>
    <b v="1"/>
    <s v="music/rock"/>
    <n v="1.0888888888888888"/>
    <n v="75.384615384615387"/>
    <s v="music"/>
    <s v="rock"/>
    <n v="19.111458333332848"/>
    <x v="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n v="1397679445"/>
    <d v="2014-04-16T15:17:25"/>
    <b v="0"/>
    <n v="40"/>
    <b v="1"/>
    <s v="music/rock"/>
    <n v="1.0175000000000001"/>
    <n v="50.875"/>
    <s v="music"/>
    <s v="rock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n v="1422371381"/>
    <d v="2015-01-27T10:09:41"/>
    <b v="0"/>
    <n v="21"/>
    <b v="1"/>
    <s v="music/rock"/>
    <n v="1.2524999999999999"/>
    <n v="119.28571428571429"/>
    <s v="music"/>
    <s v="rock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n v="1295653954"/>
    <d v="2011-01-21T18:52:34"/>
    <b v="0"/>
    <n v="134"/>
    <b v="1"/>
    <s v="music/rock"/>
    <n v="1.2400610000000001"/>
    <n v="92.541865671641801"/>
    <s v="music"/>
    <s v="rock"/>
    <n v="3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n v="1304464914"/>
    <d v="2011-05-03T18:21:54"/>
    <b v="0"/>
    <n v="20"/>
    <b v="1"/>
    <s v="music/rock"/>
    <n v="1.014"/>
    <n v="76.05"/>
    <s v="music"/>
    <s v="rock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n v="1464854398"/>
    <d v="2016-06-02T02:59:58"/>
    <b v="0"/>
    <n v="19"/>
    <b v="1"/>
    <s v="music/rock"/>
    <n v="1"/>
    <n v="52.631578947368418"/>
    <s v="music"/>
    <s v="rock"/>
    <n v="14.87155092592001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n v="1352993777"/>
    <d v="2012-11-15T10:36:17"/>
    <b v="0"/>
    <n v="209"/>
    <b v="1"/>
    <s v="music/rock"/>
    <n v="1.3792666666666666"/>
    <n v="98.990430622009569"/>
    <s v="music"/>
    <s v="rock"/>
    <n v="3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n v="1427780432"/>
    <d v="2015-03-31T00:40:32"/>
    <b v="0"/>
    <n v="38"/>
    <b v="1"/>
    <s v="music/rock"/>
    <n v="1.2088000000000001"/>
    <n v="79.526315789473685"/>
    <s v="music"/>
    <s v="rock"/>
    <n v="21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n v="1306608888"/>
    <d v="2011-05-28T13:54:48"/>
    <b v="0"/>
    <n v="24"/>
    <b v="1"/>
    <s v="music/rock"/>
    <n v="1.0736666666666668"/>
    <n v="134.20833333333334"/>
    <s v="music"/>
    <s v="rock"/>
    <n v="63.502916666671808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n v="1347913059"/>
    <d v="2012-09-17T15:17:39"/>
    <b v="0"/>
    <n v="8"/>
    <b v="1"/>
    <s v="music/rock"/>
    <n v="1.0033333333333334"/>
    <n v="37.625"/>
    <s v="music"/>
    <s v="rock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n v="1402441300"/>
    <d v="2014-06-10T18:01:40"/>
    <b v="0"/>
    <n v="179"/>
    <b v="1"/>
    <s v="music/rock"/>
    <n v="1.0152222222222222"/>
    <n v="51.044692737430168"/>
    <s v="music"/>
    <s v="rock"/>
    <n v="3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n v="1404769538"/>
    <d v="2014-07-07T16:45:38"/>
    <b v="0"/>
    <n v="26"/>
    <b v="1"/>
    <s v="music/rock"/>
    <n v="1.0007692307692309"/>
    <n v="50.03846153846154"/>
    <s v="music"/>
    <s v="rock"/>
    <n v="20.134976851848478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n v="1426703452"/>
    <d v="2015-03-18T13:30:52"/>
    <b v="0"/>
    <n v="131"/>
    <b v="1"/>
    <s v="music/rock"/>
    <n v="1.1696666666666666"/>
    <n v="133.93129770992365"/>
    <s v="music"/>
    <s v="rock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n v="1348536417"/>
    <d v="2012-09-24T20:26:57"/>
    <b v="0"/>
    <n v="14"/>
    <b v="1"/>
    <s v="music/rock"/>
    <n v="1.01875"/>
    <n v="58.214285714285715"/>
    <s v="music"/>
    <s v="rock"/>
    <n v="50.04166666666424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n v="1366763437"/>
    <d v="2013-04-23T19:30:37"/>
    <b v="0"/>
    <n v="174"/>
    <b v="1"/>
    <s v="music/rock"/>
    <n v="1.0212366666666666"/>
    <n v="88.037643678160919"/>
    <s v="music"/>
    <s v="rock"/>
    <n v="3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n v="1385124940"/>
    <d v="2013-11-22T07:55:40"/>
    <b v="0"/>
    <n v="191"/>
    <b v="1"/>
    <s v="music/rock"/>
    <n v="1.5405897142857143"/>
    <n v="70.576753926701571"/>
    <s v="music"/>
    <s v="rock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n v="1403901072"/>
    <d v="2014-06-27T15:31:12"/>
    <b v="0"/>
    <n v="38"/>
    <b v="1"/>
    <s v="music/rock"/>
    <n v="1.0125"/>
    <n v="53.289473684210527"/>
    <s v="music"/>
    <s v="rock"/>
    <n v="2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n v="1407954413"/>
    <d v="2014-08-13T13:26:53"/>
    <b v="0"/>
    <n v="22"/>
    <b v="1"/>
    <s v="music/rock"/>
    <n v="1"/>
    <n v="136.36363636363637"/>
    <s v="music"/>
    <s v="rock"/>
    <n v="3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n v="1318826921"/>
    <d v="2011-10-16T23:48:41"/>
    <b v="0"/>
    <n v="149"/>
    <b v="1"/>
    <s v="music/rock"/>
    <n v="1.0874800874800874"/>
    <n v="40.547315436241611"/>
    <s v="music"/>
    <s v="rock"/>
    <n v="60.041666666671517"/>
    <x v="4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n v="1314124129"/>
    <d v="2011-08-23T13:28:49"/>
    <b v="0"/>
    <n v="56"/>
    <b v="1"/>
    <s v="music/rock"/>
    <n v="1.3183333333333334"/>
    <n v="70.625"/>
    <s v="music"/>
    <s v="rock"/>
    <n v="30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n v="1389891684"/>
    <d v="2014-01-16T12:01:24"/>
    <b v="0"/>
    <n v="19"/>
    <b v="1"/>
    <s v="music/rock"/>
    <n v="1.3346666666666667"/>
    <n v="52.684210526315788"/>
    <s v="music"/>
    <s v="rock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n v="1419664341"/>
    <d v="2014-12-27T02:12:21"/>
    <b v="0"/>
    <n v="0"/>
    <b v="0"/>
    <s v="games/mobile games"/>
    <n v="0"/>
    <e v="#DIV/0!"/>
    <s v="games"/>
    <s v="mobile games"/>
    <n v="3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n v="1484912974"/>
    <d v="2017-01-20T06:49:34"/>
    <b v="0"/>
    <n v="16"/>
    <b v="0"/>
    <s v="games/mobile games"/>
    <n v="8.0833333333333326E-2"/>
    <n v="90.9375"/>
    <s v="games"/>
    <s v="mobile games"/>
    <n v="46.81974537037604"/>
    <x v="3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n v="1400008085"/>
    <d v="2014-05-13T14:08:05"/>
    <b v="0"/>
    <n v="2"/>
    <b v="0"/>
    <s v="games/mobile games"/>
    <n v="4.0000000000000001E-3"/>
    <n v="5"/>
    <s v="games"/>
    <s v="mobile games"/>
    <n v="3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n v="1396631500"/>
    <d v="2014-04-04T12:11:40"/>
    <b v="0"/>
    <n v="48"/>
    <b v="0"/>
    <s v="games/mobile games"/>
    <n v="0.42892307692307691"/>
    <n v="58.083333333333336"/>
    <s v="games"/>
    <s v="mobile games"/>
    <n v="3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n v="1475398147"/>
    <d v="2016-10-02T03:49:07"/>
    <b v="0"/>
    <n v="2"/>
    <b v="0"/>
    <s v="games/mobile games"/>
    <n v="3.6363636363636364E-5"/>
    <n v="2"/>
    <s v="games"/>
    <s v="mobile games"/>
    <n v="35.04166666667151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n v="1483768497"/>
    <d v="2017-01-07T00:54:57"/>
    <b v="0"/>
    <n v="2"/>
    <b v="0"/>
    <s v="games/mobile games"/>
    <n v="5.0000000000000001E-3"/>
    <n v="62.5"/>
    <s v="games"/>
    <s v="mobile games"/>
    <n v="52.920173611113569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n v="1475791912"/>
    <d v="2016-10-06T17:11:52"/>
    <b v="0"/>
    <n v="1"/>
    <b v="0"/>
    <s v="games/mobile games"/>
    <n v="5.0000000000000001E-4"/>
    <n v="10"/>
    <s v="games"/>
    <s v="mobile games"/>
    <n v="30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n v="1448044925"/>
    <d v="2015-11-20T13:42:05"/>
    <b v="0"/>
    <n v="17"/>
    <b v="0"/>
    <s v="games/mobile games"/>
    <n v="4.8680000000000001E-2"/>
    <n v="71.588235294117652"/>
    <s v="games"/>
    <s v="mobile games"/>
    <n v="24.55341435185255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n v="1480896249"/>
    <d v="2016-12-04T19:04:09"/>
    <b v="0"/>
    <n v="0"/>
    <b v="0"/>
    <s v="games/mobile games"/>
    <n v="0"/>
    <e v="#DIV/0!"/>
    <s v="games"/>
    <s v="mobile games"/>
    <n v="30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n v="1451723535"/>
    <d v="2016-01-02T03:32:15"/>
    <b v="0"/>
    <n v="11"/>
    <b v="0"/>
    <s v="games/mobile games"/>
    <n v="0.10314285714285715"/>
    <n v="32.81818181818182"/>
    <s v="games"/>
    <s v="mobile games"/>
    <n v="28.82274305555620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n v="1413053301"/>
    <d v="2014-10-11T13:48:21"/>
    <b v="0"/>
    <n v="95"/>
    <b v="0"/>
    <s v="games/mobile games"/>
    <n v="0.7178461538461538"/>
    <n v="49.11578947368421"/>
    <s v="games"/>
    <s v="mobile games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n v="1433041602"/>
    <d v="2015-05-30T22:06:42"/>
    <b v="0"/>
    <n v="13"/>
    <b v="0"/>
    <s v="games/mobile games"/>
    <n v="1.06E-2"/>
    <n v="16.307692307692307"/>
    <s v="games"/>
    <s v="mobile games"/>
    <n v="3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n v="1433861210"/>
    <d v="2015-06-09T09:46:50"/>
    <b v="0"/>
    <n v="2"/>
    <b v="0"/>
    <s v="games/mobile games"/>
    <n v="4.4999999999999997E-3"/>
    <n v="18"/>
    <s v="games"/>
    <s v="mobile games"/>
    <n v="29.08206018518831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n v="1465427733"/>
    <d v="2016-06-08T18:15:33"/>
    <b v="0"/>
    <n v="2"/>
    <b v="0"/>
    <s v="games/mobile games"/>
    <n v="1.6249999999999999E-4"/>
    <n v="13"/>
    <s v="games"/>
    <s v="mobile games"/>
    <n v="20"/>
    <x v="1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n v="1465335308"/>
    <d v="2016-06-07T16:35:08"/>
    <b v="0"/>
    <n v="3"/>
    <b v="0"/>
    <s v="games/mobile games"/>
    <n v="5.1000000000000004E-3"/>
    <n v="17"/>
    <s v="games"/>
    <s v="mobile games"/>
    <n v="6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n v="1400309405"/>
    <d v="2014-05-17T01:50:05"/>
    <b v="0"/>
    <n v="0"/>
    <b v="0"/>
    <s v="games/mobile games"/>
    <n v="0"/>
    <e v="#DIV/0!"/>
    <s v="games"/>
    <s v="mobile games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n v="1422664925"/>
    <d v="2015-01-30T19:42:05"/>
    <b v="0"/>
    <n v="0"/>
    <b v="0"/>
    <s v="games/mobile games"/>
    <n v="0"/>
    <e v="#DIV/0!"/>
    <s v="games"/>
    <s v="mobile games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n v="1400026355"/>
    <d v="2014-05-13T19:12:35"/>
    <b v="0"/>
    <n v="0"/>
    <b v="0"/>
    <s v="games/mobile games"/>
    <n v="0"/>
    <e v="#DIV/0!"/>
    <s v="games"/>
    <s v="mobile games"/>
    <n v="30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n v="1455377729"/>
    <d v="2016-02-13T10:35:29"/>
    <b v="0"/>
    <n v="2"/>
    <b v="0"/>
    <s v="games/mobile games"/>
    <n v="1.1999999999999999E-3"/>
    <n v="3"/>
    <s v="games"/>
    <s v="mobile games"/>
    <n v="29.958333333328483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n v="1456839380"/>
    <d v="2016-03-01T08:36:20"/>
    <b v="0"/>
    <n v="24"/>
    <b v="0"/>
    <s v="games/mobile games"/>
    <n v="0.20080000000000001"/>
    <n v="41.833333333333336"/>
    <s v="games"/>
    <s v="mobile games"/>
    <n v="28.958333333343035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n v="1423366789"/>
    <d v="2015-02-07T22:39:49"/>
    <b v="0"/>
    <n v="70"/>
    <b v="1"/>
    <s v="music/indie rock"/>
    <n v="1.726845"/>
    <n v="49.338428571428572"/>
    <s v="music"/>
    <s v="indie rock"/>
    <n v="29.9583333333430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n v="1339109212"/>
    <d v="2012-06-07T17:46:52"/>
    <b v="0"/>
    <n v="81"/>
    <b v="1"/>
    <s v="music/indie rock"/>
    <n v="1.008955223880597"/>
    <n v="41.728395061728392"/>
    <s v="music"/>
    <s v="indie rock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n v="1331333108"/>
    <d v="2012-03-09T17:45:08"/>
    <b v="0"/>
    <n v="32"/>
    <b v="1"/>
    <s v="music/indie rock"/>
    <n v="1.0480480480480481"/>
    <n v="32.71875"/>
    <s v="music"/>
    <s v="indie rock"/>
    <n v="29.95833333333575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n v="1350967535"/>
    <d v="2012-10-22T23:45:35"/>
    <b v="0"/>
    <n v="26"/>
    <b v="1"/>
    <s v="music/indie rock"/>
    <n v="1.351"/>
    <n v="51.96153846153846"/>
    <s v="music"/>
    <s v="indie rock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n v="1341800110"/>
    <d v="2012-07-08T21:15:10"/>
    <b v="0"/>
    <n v="105"/>
    <b v="1"/>
    <s v="music/indie rock"/>
    <n v="1.1632786885245903"/>
    <n v="50.685714285714283"/>
    <s v="music"/>
    <s v="indie rock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n v="1413236738"/>
    <d v="2014-10-13T16:45:38"/>
    <b v="0"/>
    <n v="29"/>
    <b v="1"/>
    <s v="music/indie rock"/>
    <n v="1.0208333333333333"/>
    <n v="42.241379310344826"/>
    <s v="music"/>
    <s v="indie rock"/>
    <n v="30.04166666666424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n v="1447614732"/>
    <d v="2015-11-15T14:12:12"/>
    <b v="0"/>
    <n v="8"/>
    <b v="1"/>
    <s v="music/indie rock"/>
    <n v="1.1116666666666666"/>
    <n v="416.875"/>
    <s v="music"/>
    <s v="indie rock"/>
    <n v="18.095694444440596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n v="1272692732"/>
    <d v="2010-05-01T00:45:32"/>
    <b v="0"/>
    <n v="89"/>
    <b v="1"/>
    <s v="music/indie rock"/>
    <n v="1.6608000000000001"/>
    <n v="46.651685393258425"/>
    <s v="music"/>
    <s v="indie rock"/>
    <n v="30.96768518518365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n v="1359140546"/>
    <d v="2013-01-25T14:02:26"/>
    <b v="0"/>
    <n v="44"/>
    <b v="1"/>
    <s v="music/indie rock"/>
    <n v="1.0660000000000001"/>
    <n v="48.454545454545453"/>
    <s v="music"/>
    <s v="indie rock"/>
    <n v="44.95833333333575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n v="1353005528"/>
    <d v="2012-11-15T13:52:08"/>
    <b v="0"/>
    <n v="246"/>
    <b v="1"/>
    <s v="music/indie rock"/>
    <n v="1.4458441666666668"/>
    <n v="70.5289837398374"/>
    <s v="music"/>
    <s v="indie rock"/>
    <n v="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n v="1275851354"/>
    <d v="2010-06-06T14:09:14"/>
    <b v="0"/>
    <n v="120"/>
    <b v="1"/>
    <s v="music/indie rock"/>
    <n v="1.0555000000000001"/>
    <n v="87.958333333333329"/>
    <s v="music"/>
    <s v="indie rock"/>
    <n v="45.451921296298678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n v="1304867881"/>
    <d v="2011-05-08T10:18:01"/>
    <b v="0"/>
    <n v="26"/>
    <b v="1"/>
    <s v="music/indie rock"/>
    <n v="1.3660000000000001"/>
    <n v="26.26923076923077"/>
    <s v="music"/>
    <s v="indie rock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n v="1301524585"/>
    <d v="2011-03-30T17:36:25"/>
    <b v="0"/>
    <n v="45"/>
    <b v="1"/>
    <s v="music/indie rock"/>
    <n v="1.04"/>
    <n v="57.777777777777779"/>
    <s v="music"/>
    <s v="indie rock"/>
    <n v="16.224016203705105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n v="1326404583"/>
    <d v="2012-01-12T16:43:03"/>
    <b v="0"/>
    <n v="20"/>
    <b v="1"/>
    <s v="music/indie rock"/>
    <n v="1.145"/>
    <n v="57.25"/>
    <s v="music"/>
    <s v="indie rock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n v="1442771722"/>
    <d v="2015-09-20T12:55:22"/>
    <b v="0"/>
    <n v="47"/>
    <b v="1"/>
    <s v="music/indie rock"/>
    <n v="1.0171957671957672"/>
    <n v="196.34042553191489"/>
    <s v="music"/>
    <s v="indie rock"/>
    <n v="3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n v="1331658165"/>
    <d v="2012-03-13T12:02:45"/>
    <b v="0"/>
    <n v="13"/>
    <b v="1"/>
    <s v="music/indie rock"/>
    <n v="1.2394678492239468"/>
    <n v="43"/>
    <s v="music"/>
    <s v="indie rock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n v="1392040806"/>
    <d v="2014-02-10T09:00:06"/>
    <b v="0"/>
    <n v="183"/>
    <b v="1"/>
    <s v="music/indie rock"/>
    <n v="1.0245669291338582"/>
    <n v="35.551912568306008"/>
    <s v="music"/>
    <s v="indie rock"/>
    <n v="22.291597222218115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n v="1451277473"/>
    <d v="2015-12-27T23:37:53"/>
    <b v="0"/>
    <n v="21"/>
    <b v="1"/>
    <s v="music/indie rock"/>
    <n v="1.4450000000000001"/>
    <n v="68.80952380952381"/>
    <s v="music"/>
    <s v="indie rock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n v="1424730966"/>
    <d v="2015-02-23T17:36:06"/>
    <b v="0"/>
    <n v="42"/>
    <b v="1"/>
    <s v="music/indie rock"/>
    <n v="1.3333333333333333"/>
    <n v="28.571428571428573"/>
    <s v="music"/>
    <s v="indie rock"/>
    <n v="29.95833333332848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n v="1347137731"/>
    <d v="2012-09-08T15:55:31"/>
    <b v="0"/>
    <n v="54"/>
    <b v="1"/>
    <s v="music/indie rock"/>
    <n v="1.0936440000000001"/>
    <n v="50.631666666666668"/>
    <s v="music"/>
    <s v="indie rock"/>
    <n v="27.54408564815094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n v="1429707729"/>
    <d v="2015-04-22T08:02:09"/>
    <b v="0"/>
    <n v="25"/>
    <b v="0"/>
    <s v="technology/gadgets"/>
    <n v="2.696969696969697E-2"/>
    <n v="106.8"/>
    <s v="technology"/>
    <s v="gadgets"/>
    <n v="29.998506944451947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n v="1422903447"/>
    <d v="2015-02-02T13:57:27"/>
    <b v="0"/>
    <n v="3"/>
    <b v="0"/>
    <s v="technology/gadgets"/>
    <n v="1.2E-2"/>
    <n v="4"/>
    <s v="technology"/>
    <s v="gadgets"/>
    <n v="3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n v="1480357791"/>
    <d v="2016-11-28T13:29:51"/>
    <b v="0"/>
    <n v="41"/>
    <b v="0"/>
    <s v="technology/gadgets"/>
    <n v="0.46600000000000003"/>
    <n v="34.097560975609753"/>
    <s v="technology"/>
    <s v="gadgets"/>
    <n v="60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n v="1447864021"/>
    <d v="2015-11-18T11:27:01"/>
    <b v="0"/>
    <n v="2"/>
    <b v="0"/>
    <s v="technology/gadgets"/>
    <n v="1E-3"/>
    <n v="25"/>
    <s v="technology"/>
    <s v="gadgets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n v="1407535994"/>
    <d v="2014-08-08T17:13:14"/>
    <b v="0"/>
    <n v="4"/>
    <b v="0"/>
    <s v="technology/gadgets"/>
    <n v="1.6800000000000001E-3"/>
    <n v="10.5"/>
    <s v="technology"/>
    <s v="gadgets"/>
    <n v="3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n v="1464105983"/>
    <d v="2016-05-24T11:06:23"/>
    <b v="0"/>
    <n v="99"/>
    <b v="0"/>
    <s v="technology/gadgets"/>
    <n v="0.42759999999999998"/>
    <n v="215.95959595959596"/>
    <s v="technology"/>
    <s v="gadgets"/>
    <n v="30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n v="1399557925"/>
    <d v="2014-05-08T09:05:25"/>
    <b v="0"/>
    <n v="4"/>
    <b v="0"/>
    <s v="technology/gadgets"/>
    <n v="2.8333333333333335E-3"/>
    <n v="21.25"/>
    <s v="technology"/>
    <s v="gadgets"/>
    <n v="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n v="1480456900"/>
    <d v="2016-11-29T17:01:40"/>
    <b v="0"/>
    <n v="4"/>
    <b v="0"/>
    <s v="technology/gadgets"/>
    <n v="1.7319999999999999E-2"/>
    <n v="108.25"/>
    <s v="technology"/>
    <s v="gadgets"/>
    <n v="3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n v="1411467479"/>
    <d v="2014-09-23T05:17:59"/>
    <b v="0"/>
    <n v="38"/>
    <b v="0"/>
    <s v="technology/gadgets"/>
    <n v="0.14111428571428572"/>
    <n v="129.97368421052633"/>
    <s v="technology"/>
    <s v="gadgets"/>
    <n v="30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n v="1442531217"/>
    <d v="2015-09-17T18:06:57"/>
    <b v="0"/>
    <n v="285"/>
    <b v="0"/>
    <s v="technology/gadgets"/>
    <n v="0.39395294117647056"/>
    <n v="117.49473684210527"/>
    <s v="technology"/>
    <s v="gadgets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n v="1404953334"/>
    <d v="2014-07-09T19:48:54"/>
    <b v="0"/>
    <n v="1"/>
    <b v="0"/>
    <s v="technology/gadgets"/>
    <n v="2.3529411764705883E-4"/>
    <n v="10"/>
    <s v="technology"/>
    <s v="gadgets"/>
    <n v="30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n v="1430803560"/>
    <d v="2015-05-05T00:26:00"/>
    <b v="0"/>
    <n v="42"/>
    <b v="0"/>
    <s v="technology/gadgets"/>
    <n v="0.59299999999999997"/>
    <n v="70.595238095238102"/>
    <s v="technology"/>
    <s v="gadgets"/>
    <n v="3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n v="1410178578"/>
    <d v="2014-09-08T07:16:18"/>
    <b v="0"/>
    <n v="26"/>
    <b v="0"/>
    <s v="technology/gadgets"/>
    <n v="1.3270833333333334E-2"/>
    <n v="24.5"/>
    <s v="technology"/>
    <s v="gadgets"/>
    <n v="3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n v="1413519073"/>
    <d v="2014-10-16T23:11:13"/>
    <b v="0"/>
    <n v="2"/>
    <b v="0"/>
    <s v="technology/gadgets"/>
    <n v="9.0090090090090086E-2"/>
    <n v="30"/>
    <s v="technology"/>
    <s v="gadgets"/>
    <n v="14.991516203706851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n v="1407892222"/>
    <d v="2014-08-12T20:10:22"/>
    <b v="0"/>
    <n v="4"/>
    <b v="0"/>
    <s v="technology/gadgets"/>
    <n v="1.6E-2"/>
    <n v="2"/>
    <s v="technology"/>
    <s v="gadgets"/>
    <n v="20"/>
    <x v="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n v="1476378775"/>
    <d v="2016-10-13T12:12:55"/>
    <b v="0"/>
    <n v="6"/>
    <b v="0"/>
    <s v="technology/gadgets"/>
    <n v="5.1000000000000004E-3"/>
    <n v="17"/>
    <s v="technology"/>
    <s v="gadgets"/>
    <n v="25.041666666664241"/>
    <x v="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n v="1484116133"/>
    <d v="2017-01-11T01:28:53"/>
    <b v="0"/>
    <n v="70"/>
    <b v="0"/>
    <s v="technology/gadgets"/>
    <n v="0.52570512820512816"/>
    <n v="2928.9285714285716"/>
    <s v="technology"/>
    <s v="gadgets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n v="1404845851"/>
    <d v="2014-07-08T13:57:31"/>
    <b v="0"/>
    <n v="9"/>
    <b v="0"/>
    <s v="technology/gadgets"/>
    <n v="1.04E-2"/>
    <n v="28.888888888888889"/>
    <s v="technology"/>
    <s v="gadgets"/>
    <n v="3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n v="1429477249"/>
    <d v="2015-04-19T16:00:49"/>
    <b v="0"/>
    <n v="8"/>
    <b v="0"/>
    <s v="technology/gadgets"/>
    <n v="0.47399999999999998"/>
    <n v="29.625"/>
    <s v="technology"/>
    <s v="gadgets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n v="1443042061"/>
    <d v="2015-09-23T16:01:01"/>
    <b v="0"/>
    <n v="105"/>
    <b v="0"/>
    <s v="technology/gadgets"/>
    <n v="0.43030000000000002"/>
    <n v="40.980952380952381"/>
    <s v="technology"/>
    <s v="gadgets"/>
    <n v="28.082627314812271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n v="1339651143"/>
    <d v="2012-06-14T00:19:03"/>
    <b v="0"/>
    <n v="38"/>
    <b v="1"/>
    <s v="music/indie rock"/>
    <n v="1.3680000000000001"/>
    <n v="54"/>
    <s v="music"/>
    <s v="indie rock"/>
    <n v="30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n v="1384236507"/>
    <d v="2013-11-12T01:08:27"/>
    <b v="0"/>
    <n v="64"/>
    <b v="1"/>
    <s v="music/indie rock"/>
    <n v="1.1555"/>
    <n v="36.109375"/>
    <s v="music"/>
    <s v="indie rock"/>
    <n v="30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n v="1313612532"/>
    <d v="2011-08-17T15:22:12"/>
    <b v="0"/>
    <n v="13"/>
    <b v="1"/>
    <s v="music/indie rock"/>
    <n v="2.4079999999999999"/>
    <n v="23.153846153846153"/>
    <s v="music"/>
    <s v="indie rock"/>
    <n v="40.35888888889167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n v="1387390555"/>
    <d v="2013-12-18T13:15:55"/>
    <b v="0"/>
    <n v="33"/>
    <b v="1"/>
    <s v="music/indie rock"/>
    <n v="1.1439999999999999"/>
    <n v="104"/>
    <s v="music"/>
    <s v="indie rock"/>
    <n v="28.053530092591245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n v="1379540288"/>
    <d v="2013-09-18T16:38:08"/>
    <b v="0"/>
    <n v="52"/>
    <b v="1"/>
    <s v="music/indie rock"/>
    <n v="1.1033333333333333"/>
    <n v="31.826923076923077"/>
    <s v="music"/>
    <s v="indie rock"/>
    <n v="22.09851851851999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n v="1286319256"/>
    <d v="2010-10-05T17:54:16"/>
    <b v="0"/>
    <n v="107"/>
    <b v="1"/>
    <s v="music/indie rock"/>
    <n v="1.9537933333333333"/>
    <n v="27.3896261682243"/>
    <s v="music"/>
    <s v="indie rock"/>
    <n v="27.063703703708597"/>
    <x v="1"/>
  </r>
  <r>
    <n v="1927"/>
    <s v="GBS Detroit Presents Hampshire"/>
    <s v="Hampshire is headed to GBS Detroit."/>
    <n v="600"/>
    <n v="620"/>
    <x v="0"/>
    <s v="US"/>
    <s v="USD"/>
    <n v="1331182740"/>
    <d v="2012-03-07T23:59:00"/>
    <n v="1329856839"/>
    <d v="2012-02-21T15:40:39"/>
    <b v="0"/>
    <n v="11"/>
    <b v="1"/>
    <s v="music/indie rock"/>
    <n v="1.0333333333333334"/>
    <n v="56.363636363636367"/>
    <s v="music"/>
    <s v="indie rock"/>
    <n v="15.346076388887013"/>
    <x v="1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n v="1365348794"/>
    <d v="2013-04-07T10:33:14"/>
    <b v="0"/>
    <n v="34"/>
    <b v="1"/>
    <s v="music/indie rock"/>
    <n v="1.031372549019608"/>
    <n v="77.352941176470594"/>
    <s v="music"/>
    <s v="indie rock"/>
    <n v="3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n v="1306197066"/>
    <d v="2011-05-23T19:31:06"/>
    <b v="0"/>
    <n v="75"/>
    <b v="1"/>
    <s v="music/indie rock"/>
    <n v="1.003125"/>
    <n v="42.8"/>
    <s v="music"/>
    <s v="indie rock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n v="1368019482"/>
    <d v="2013-05-08T08:24:42"/>
    <b v="0"/>
    <n v="26"/>
    <b v="1"/>
    <s v="music/indie rock"/>
    <n v="1.27"/>
    <n v="48.846153846153847"/>
    <s v="music"/>
    <s v="indie rock"/>
    <n v="6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n v="1336512309"/>
    <d v="2012-05-08T16:25:09"/>
    <b v="0"/>
    <n v="50"/>
    <b v="1"/>
    <s v="music/indie rock"/>
    <n v="1.20601"/>
    <n v="48.240400000000001"/>
    <s v="music"/>
    <s v="indie rock"/>
    <n v="13.25336805555707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n v="1325618773"/>
    <d v="2012-01-03T14:26:13"/>
    <b v="0"/>
    <n v="80"/>
    <b v="1"/>
    <s v="music/indie rock"/>
    <n v="1.0699047619047619"/>
    <n v="70.212500000000006"/>
    <s v="music"/>
    <s v="indie rock"/>
    <n v="2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n v="1409195307"/>
    <d v="2014-08-27T22:08:27"/>
    <b v="0"/>
    <n v="110"/>
    <b v="1"/>
    <s v="music/indie rock"/>
    <n v="1.7243333333333333"/>
    <n v="94.054545454545448"/>
    <s v="music"/>
    <s v="indie rock"/>
    <n v="3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n v="1321649321"/>
    <d v="2011-11-18T15:48:41"/>
    <b v="0"/>
    <n v="77"/>
    <b v="1"/>
    <s v="music/indie rock"/>
    <n v="1.2362"/>
    <n v="80.272727272727266"/>
    <s v="music"/>
    <s v="indie rock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n v="1400106171"/>
    <d v="2014-05-14T17:22:51"/>
    <b v="0"/>
    <n v="50"/>
    <b v="1"/>
    <s v="music/indie rock"/>
    <n v="1.0840000000000001"/>
    <n v="54.2"/>
    <s v="music"/>
    <s v="indie rock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n v="1320528070"/>
    <d v="2011-11-05T16:21:10"/>
    <b v="0"/>
    <n v="145"/>
    <b v="1"/>
    <s v="music/indie rock"/>
    <n v="1.1652013333333333"/>
    <n v="60.26903448275862"/>
    <s v="music"/>
    <s v="indie rock"/>
    <n v="30.35960648147738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n v="1338346281"/>
    <d v="2012-05-29T21:51:21"/>
    <b v="0"/>
    <n v="29"/>
    <b v="1"/>
    <s v="music/indie rock"/>
    <n v="1.8724499999999999"/>
    <n v="38.740344827586206"/>
    <s v="music"/>
    <s v="indie rock"/>
    <n v="16.046979166669189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n v="1370067231"/>
    <d v="2013-06-01T01:13:51"/>
    <b v="0"/>
    <n v="114"/>
    <b v="1"/>
    <s v="music/indie rock"/>
    <n v="1.1593333333333333"/>
    <n v="152.54385964912279"/>
    <s v="music"/>
    <s v="indie rock"/>
    <n v="30.9487152777801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n v="1360366708"/>
    <d v="2013-02-08T18:38:28"/>
    <b v="0"/>
    <n v="96"/>
    <b v="1"/>
    <s v="music/indie rock"/>
    <n v="1.107"/>
    <n v="115.3125"/>
    <s v="music"/>
    <s v="indie rock"/>
    <n v="29.958333333335759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n v="1304770233"/>
    <d v="2011-05-07T07:10:33"/>
    <b v="0"/>
    <n v="31"/>
    <b v="1"/>
    <s v="music/indie rock"/>
    <n v="1.7092307692307693"/>
    <n v="35.838709677419352"/>
    <s v="music"/>
    <s v="indie rock"/>
    <n v="38.6586458333331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n v="1397545131"/>
    <d v="2014-04-15T01:58:51"/>
    <b v="1"/>
    <n v="4883"/>
    <b v="1"/>
    <s v="technology/hardware"/>
    <n v="1.2611835600000001"/>
    <n v="64.570118779438872"/>
    <s v="technology"/>
    <s v="hardware"/>
    <n v="30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n v="1302033140"/>
    <d v="2011-04-05T14:52:20"/>
    <b v="1"/>
    <n v="95"/>
    <b v="1"/>
    <s v="technology/hardware"/>
    <n v="1.3844033333333334"/>
    <n v="87.436000000000007"/>
    <s v="technology"/>
    <s v="hardware"/>
    <n v="90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n v="1467008916"/>
    <d v="2016-06-27T01:28:36"/>
    <b v="1"/>
    <n v="2478"/>
    <b v="1"/>
    <s v="technology/hardware"/>
    <n v="17.052499999999998"/>
    <n v="68.815577078288939"/>
    <s v="technology"/>
    <s v="hardware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n v="1396360890"/>
    <d v="2014-04-01T09:01:30"/>
    <b v="1"/>
    <n v="1789"/>
    <b v="1"/>
    <s v="technology/hardware"/>
    <n v="7.8805550000000002"/>
    <n v="176.200223588597"/>
    <s v="technology"/>
    <s v="hardware"/>
    <n v="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n v="1433224958"/>
    <d v="2015-06-02T01:02:38"/>
    <b v="1"/>
    <n v="680"/>
    <b v="1"/>
    <s v="technology/hardware"/>
    <n v="3.4801799999999998"/>
    <n v="511.79117647058825"/>
    <s v="technology"/>
    <s v="hardware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n v="1392780961"/>
    <d v="2014-02-18T22:36:01"/>
    <b v="1"/>
    <n v="70"/>
    <b v="1"/>
    <s v="technology/hardware"/>
    <n v="1.4974666666666667"/>
    <n v="160.44285714285715"/>
    <s v="technology"/>
    <s v="hardware"/>
    <n v="59.95833333333575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n v="1255730520"/>
    <d v="2009-10-16T17:02:00"/>
    <b v="1"/>
    <n v="23"/>
    <b v="1"/>
    <s v="technology/hardware"/>
    <n v="1.0063375000000001"/>
    <n v="35.003043478260871"/>
    <s v="technology"/>
    <s v="hardware"/>
    <n v="37.331249999995634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n v="1460557809"/>
    <d v="2016-04-13T09:30:09"/>
    <b v="1"/>
    <n v="4245"/>
    <b v="1"/>
    <s v="technology/hardware"/>
    <n v="8.0021100000000001"/>
    <n v="188.50671378091872"/>
    <s v="technology"/>
    <s v="hardware"/>
    <n v="54.105451388888469"/>
    <x v="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n v="1402394951"/>
    <d v="2014-06-10T05:09:11"/>
    <b v="1"/>
    <n v="943"/>
    <b v="1"/>
    <s v="technology/hardware"/>
    <n v="1.0600260000000001"/>
    <n v="56.204984093319197"/>
    <s v="technology"/>
    <s v="hardware"/>
    <n v="3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n v="1300767673"/>
    <d v="2011-03-21T23:21:13"/>
    <b v="1"/>
    <n v="1876"/>
    <b v="1"/>
    <s v="technology/hardware"/>
    <n v="2.0051866666666669"/>
    <n v="51.3054157782516"/>
    <s v="technology"/>
    <s v="hardware"/>
    <n v="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n v="1475921137"/>
    <d v="2016-10-08T05:05:37"/>
    <b v="1"/>
    <n v="834"/>
    <b v="1"/>
    <s v="technology/hardware"/>
    <n v="2.1244399999999999"/>
    <n v="127.36450839328538"/>
    <s v="technology"/>
    <s v="hardware"/>
    <n v="30.041666666664241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n v="1378737215"/>
    <d v="2013-09-09T09:33:35"/>
    <b v="1"/>
    <n v="682"/>
    <b v="1"/>
    <s v="technology/hardware"/>
    <n v="1.9847237142857144"/>
    <n v="101.85532258064516"/>
    <s v="technology"/>
    <s v="hardware"/>
    <n v="37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n v="1328158065"/>
    <d v="2012-02-01T23:47:45"/>
    <b v="1"/>
    <n v="147"/>
    <b v="1"/>
    <s v="technology/hardware"/>
    <n v="2.2594666666666665"/>
    <n v="230.55782312925169"/>
    <s v="technology"/>
    <s v="hardware"/>
    <n v="28.925173611110949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n v="1453730176"/>
    <d v="2016-01-25T08:56:16"/>
    <b v="1"/>
    <n v="415"/>
    <b v="1"/>
    <s v="technology/hardware"/>
    <n v="6.9894800000000004"/>
    <n v="842.10602409638557"/>
    <s v="technology"/>
    <s v="hardware"/>
    <n v="46.62759259258746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n v="1334989881"/>
    <d v="2012-04-21T01:31:21"/>
    <b v="1"/>
    <n v="290"/>
    <b v="1"/>
    <s v="technology/hardware"/>
    <n v="3.9859528571428569"/>
    <n v="577.27593103448271"/>
    <s v="technology"/>
    <s v="hardware"/>
    <n v="32.5198958333276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n v="1425507005"/>
    <d v="2015-03-04T17:10:05"/>
    <b v="1"/>
    <n v="365"/>
    <b v="1"/>
    <s v="technology/hardware"/>
    <n v="2.9403333333333332"/>
    <n v="483.34246575342468"/>
    <s v="technology"/>
    <s v="hardware"/>
    <n v="44.95833333332848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n v="1348712513"/>
    <d v="2012-09-26T21:21:53"/>
    <b v="1"/>
    <n v="660"/>
    <b v="1"/>
    <s v="technology/hardware"/>
    <n v="1.6750470000000002"/>
    <n v="76.138500000000008"/>
    <s v="technology"/>
    <s v="hardware"/>
    <n v="30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n v="1361490161"/>
    <d v="2013-02-21T18:42:41"/>
    <b v="1"/>
    <n v="1356"/>
    <b v="1"/>
    <s v="technology/hardware"/>
    <n v="14.355717142857143"/>
    <n v="74.107684365781708"/>
    <s v="technology"/>
    <s v="hardware"/>
    <n v="29.95833333333575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n v="1408565860"/>
    <d v="2014-08-20T15:17:40"/>
    <b v="1"/>
    <n v="424"/>
    <b v="1"/>
    <s v="technology/hardware"/>
    <n v="1.5673440000000001"/>
    <n v="36.965660377358489"/>
    <s v="technology"/>
    <s v="hardware"/>
    <n v="41.15439814814453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n v="1416559341"/>
    <d v="2014-11-21T03:42:21"/>
    <b v="1"/>
    <n v="33"/>
    <b v="1"/>
    <s v="technology/hardware"/>
    <n v="1.1790285714285715"/>
    <n v="2500.969696969697"/>
    <s v="technology"/>
    <s v="hardware"/>
    <n v="3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n v="1346042417"/>
    <d v="2012-08-26T23:40:17"/>
    <b v="1"/>
    <n v="1633"/>
    <b v="1"/>
    <s v="technology/hardware"/>
    <n v="11.053811999999999"/>
    <n v="67.690214329454989"/>
    <s v="technology"/>
    <s v="hardware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n v="1397414636"/>
    <d v="2014-04-13T13:43:56"/>
    <b v="1"/>
    <n v="306"/>
    <b v="1"/>
    <s v="technology/hardware"/>
    <n v="1.9292499999999999"/>
    <n v="63.04738562091503"/>
    <s v="technology"/>
    <s v="hardware"/>
    <n v="3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n v="1407838734"/>
    <d v="2014-08-12T05:18:54"/>
    <b v="1"/>
    <n v="205"/>
    <b v="1"/>
    <s v="technology/hardware"/>
    <n v="1.268842105263158"/>
    <n v="117.6"/>
    <s v="technology"/>
    <s v="hardware"/>
    <n v="35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n v="1458714772"/>
    <d v="2016-03-23T01:32:52"/>
    <b v="1"/>
    <n v="1281"/>
    <b v="1"/>
    <s v="technology/hardware"/>
    <n v="2.5957748878923765"/>
    <n v="180.75185011709601"/>
    <s v="technology"/>
    <s v="hardware"/>
    <n v="3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n v="1324433310"/>
    <d v="2011-12-20T21:08:30"/>
    <b v="1"/>
    <n v="103"/>
    <b v="1"/>
    <s v="technology/hardware"/>
    <n v="2.6227999999999998"/>
    <n v="127.32038834951456"/>
    <s v="technology"/>
    <s v="hardware"/>
    <n v="21.952430555553292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n v="1405429098"/>
    <d v="2014-07-15T07:58:18"/>
    <b v="1"/>
    <n v="1513"/>
    <b v="1"/>
    <s v="technology/hardware"/>
    <n v="2.0674309000000002"/>
    <n v="136.6444745538665"/>
    <s v="technology"/>
    <s v="hardware"/>
    <n v="30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n v="1396367729"/>
    <d v="2014-04-01T10:55:29"/>
    <b v="1"/>
    <n v="405"/>
    <b v="1"/>
    <s v="technology/hardware"/>
    <n v="3.7012999999999998"/>
    <n v="182.78024691358024"/>
    <s v="technology"/>
    <s v="hardware"/>
    <n v="30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n v="1478095515"/>
    <d v="2016-11-02T09:05:15"/>
    <b v="1"/>
    <n v="510"/>
    <b v="1"/>
    <s v="technology/hardware"/>
    <n v="2.8496600000000001"/>
    <n v="279.37843137254902"/>
    <s v="technology"/>
    <s v="hardware"/>
    <n v="31.04166666667151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n v="1467831668"/>
    <d v="2016-07-06T14:01:08"/>
    <b v="1"/>
    <n v="1887"/>
    <b v="1"/>
    <s v="technology/hardware"/>
    <n v="5.7907999999999999"/>
    <n v="61.375728669846318"/>
    <s v="technology"/>
    <s v="hardware"/>
    <n v="30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n v="1361248701"/>
    <d v="2013-02-18T23:38:21"/>
    <b v="1"/>
    <n v="701"/>
    <b v="1"/>
    <s v="technology/hardware"/>
    <n v="11.318"/>
    <n v="80.727532097004286"/>
    <s v="technology"/>
    <s v="hardware"/>
    <n v="59.958333333335759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n v="1381752061"/>
    <d v="2013-10-14T07:01:01"/>
    <b v="1"/>
    <n v="3863"/>
    <b v="1"/>
    <s v="technology/hardware"/>
    <n v="2.6302771750000002"/>
    <n v="272.35590732591254"/>
    <s v="technology"/>
    <s v="hardware"/>
    <n v="31.66596064814803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n v="1350605844"/>
    <d v="2012-10-18T19:17:24"/>
    <b v="1"/>
    <n v="238"/>
    <b v="1"/>
    <s v="technology/hardware"/>
    <n v="6.7447999999999997"/>
    <n v="70.848739495798313"/>
    <s v="technology"/>
    <s v="hardware"/>
    <n v="30.04166666666424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n v="1467134464"/>
    <d v="2016-06-28T12:21:04"/>
    <b v="1"/>
    <n v="2051"/>
    <b v="1"/>
    <s v="technology/hardware"/>
    <n v="2.5683081313131315"/>
    <n v="247.94003412969283"/>
    <s v="technology"/>
    <s v="hardware"/>
    <n v="38.56870370371325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n v="1371715269"/>
    <d v="2013-06-20T03:01:09"/>
    <b v="1"/>
    <n v="402"/>
    <b v="1"/>
    <s v="technology/hardware"/>
    <n v="3.7549600000000001"/>
    <n v="186.81393034825871"/>
    <s v="technology"/>
    <s v="hardware"/>
    <n v="60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n v="1360346851"/>
    <d v="2013-02-08T13:07:31"/>
    <b v="1"/>
    <n v="253"/>
    <b v="1"/>
    <s v="technology/hardware"/>
    <n v="2.0870837499999997"/>
    <n v="131.98948616600788"/>
    <s v="technology"/>
    <s v="hardware"/>
    <n v="30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n v="1371159325"/>
    <d v="2013-06-13T16:35:25"/>
    <b v="1"/>
    <n v="473"/>
    <b v="1"/>
    <s v="technology/hardware"/>
    <n v="3.4660000000000002"/>
    <n v="29.310782241014799"/>
    <s v="technology"/>
    <s v="hardware"/>
    <n v="30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n v="1446527540"/>
    <d v="2015-11-03T00:12:20"/>
    <b v="1"/>
    <n v="821"/>
    <b v="1"/>
    <s v="technology/hardware"/>
    <n v="4.0232999999999999"/>
    <n v="245.02436053593178"/>
    <s v="technology"/>
    <s v="hardware"/>
    <n v="46.11574074073723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n v="1336627492"/>
    <d v="2012-05-10T00:24:52"/>
    <b v="1"/>
    <n v="388"/>
    <b v="1"/>
    <s v="technology/hardware"/>
    <n v="10.2684514"/>
    <n v="1323.2540463917526"/>
    <s v="technology"/>
    <s v="hardware"/>
    <n v="33.066064814811398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n v="1444734146"/>
    <d v="2015-10-13T06:02:26"/>
    <b v="1"/>
    <n v="813"/>
    <b v="1"/>
    <s v="technology/hardware"/>
    <n v="1.14901155"/>
    <n v="282.65966789667897"/>
    <s v="technology"/>
    <s v="hardware"/>
    <n v="36.7476157407436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n v="1456232462"/>
    <d v="2016-02-23T08:01:02"/>
    <b v="1"/>
    <n v="1945"/>
    <b v="1"/>
    <s v="technology/hardware"/>
    <n v="3.5482402000000004"/>
    <n v="91.214401028277635"/>
    <s v="technology"/>
    <s v="hardware"/>
    <n v="39.95833333333575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n v="1402334665"/>
    <d v="2014-06-09T12:24:25"/>
    <b v="0"/>
    <n v="12"/>
    <b v="0"/>
    <s v="photography/people"/>
    <n v="5.0799999999999998E-2"/>
    <n v="31.75"/>
    <s v="photography"/>
    <s v="people"/>
    <n v="30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n v="1478268287"/>
    <d v="2016-11-04T09:04:47"/>
    <b v="0"/>
    <n v="0"/>
    <b v="0"/>
    <s v="photography/people"/>
    <n v="0"/>
    <e v="#DIV/0!"/>
    <s v="photography"/>
    <s v="people"/>
    <n v="30.04166666666424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n v="1470874618"/>
    <d v="2016-08-10T19:16:58"/>
    <b v="0"/>
    <n v="16"/>
    <b v="0"/>
    <s v="photography/people"/>
    <n v="4.2999999999999997E-2"/>
    <n v="88.6875"/>
    <s v="photography"/>
    <s v="people"/>
    <n v="22.279884259260143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n v="1412189881"/>
    <d v="2014-10-01T13:58:01"/>
    <b v="0"/>
    <n v="7"/>
    <b v="0"/>
    <s v="photography/people"/>
    <n v="0.21146666666666666"/>
    <n v="453.14285714285717"/>
    <s v="photography"/>
    <s v="people"/>
    <n v="60.04166666667151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n v="1467650771"/>
    <d v="2016-07-04T11:46:11"/>
    <b v="0"/>
    <n v="4"/>
    <b v="0"/>
    <s v="photography/people"/>
    <n v="3.1875000000000001E-2"/>
    <n v="12.75"/>
    <s v="photography"/>
    <s v="people"/>
    <n v="29.259594907402061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n v="1455359083"/>
    <d v="2016-02-13T05:24:43"/>
    <b v="0"/>
    <n v="1"/>
    <b v="0"/>
    <s v="photography/people"/>
    <n v="5.0000000000000001E-4"/>
    <n v="1"/>
    <s v="photography"/>
    <s v="people"/>
    <n v="29.958333333343035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n v="1422631276"/>
    <d v="2015-01-30T10:21:16"/>
    <b v="0"/>
    <n v="28"/>
    <b v="0"/>
    <s v="photography/people"/>
    <n v="0.42472727272727273"/>
    <n v="83.428571428571431"/>
    <s v="photography"/>
    <s v="people"/>
    <n v="30"/>
    <x v="1"/>
  </r>
  <r>
    <n v="1988"/>
    <s v="Phillip Michael Photography"/>
    <s v="Expressing art in an image!"/>
    <n v="6000"/>
    <n v="25"/>
    <x v="2"/>
    <s v="US"/>
    <s v="USD"/>
    <n v="1440094742"/>
    <d v="2015-08-20T13:19:02"/>
    <n v="1437502742"/>
    <d v="2015-07-21T13:19:02"/>
    <b v="0"/>
    <n v="1"/>
    <b v="0"/>
    <s v="photography/people"/>
    <n v="4.1666666666666666E-3"/>
    <n v="25"/>
    <s v="photography"/>
    <s v="people"/>
    <n v="3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n v="1478881208"/>
    <d v="2016-11-11T11:20:08"/>
    <b v="0"/>
    <n v="1"/>
    <b v="0"/>
    <s v="photography/people"/>
    <n v="0.01"/>
    <n v="50"/>
    <s v="photography"/>
    <s v="people"/>
    <n v="3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n v="1454042532"/>
    <d v="2016-01-28T23:42:12"/>
    <b v="0"/>
    <n v="5"/>
    <b v="0"/>
    <s v="photography/people"/>
    <n v="0.16966666666666666"/>
    <n v="101.8"/>
    <s v="photography"/>
    <s v="people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n v="1434144386"/>
    <d v="2015-06-12T16:26:26"/>
    <b v="0"/>
    <n v="3"/>
    <b v="0"/>
    <s v="photography/people"/>
    <n v="7.0000000000000007E-2"/>
    <n v="46.666666666666664"/>
    <s v="photography"/>
    <s v="people"/>
    <n v="21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n v="1421637991"/>
    <d v="2015-01-18T22:26:31"/>
    <b v="0"/>
    <n v="2"/>
    <b v="0"/>
    <s v="photography/people"/>
    <n v="1.3333333333333333E-3"/>
    <n v="1"/>
    <s v="photography"/>
    <s v="people"/>
    <n v="3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n v="1448114837"/>
    <d v="2015-11-21T09:07:17"/>
    <b v="0"/>
    <n v="0"/>
    <b v="0"/>
    <s v="photography/people"/>
    <n v="0"/>
    <e v="#DIV/0!"/>
    <s v="photography"/>
    <s v="people"/>
    <n v="3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n v="1475885342"/>
    <d v="2016-10-07T19:09:02"/>
    <b v="0"/>
    <n v="0"/>
    <b v="0"/>
    <s v="photography/people"/>
    <n v="0"/>
    <e v="#DIV/0!"/>
    <s v="photography"/>
    <s v="people"/>
    <n v="60.041666666671517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n v="1435354736"/>
    <d v="2015-06-26T16:38:56"/>
    <b v="0"/>
    <n v="3"/>
    <b v="0"/>
    <s v="photography/people"/>
    <n v="7.8E-2"/>
    <n v="26"/>
    <s v="photography"/>
    <s v="people"/>
    <n v="20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n v="1402429211"/>
    <d v="2014-06-10T14:40:11"/>
    <b v="0"/>
    <n v="0"/>
    <b v="0"/>
    <s v="photography/people"/>
    <n v="0"/>
    <e v="#DIV/0!"/>
    <s v="photography"/>
    <s v="people"/>
    <n v="30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n v="1406499612"/>
    <d v="2014-07-27T17:20:12"/>
    <b v="0"/>
    <n v="0"/>
    <b v="0"/>
    <s v="photography/people"/>
    <n v="0"/>
    <e v="#DIV/0!"/>
    <s v="photography"/>
    <s v="people"/>
    <n v="30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n v="1402973438"/>
    <d v="2014-06-16T21:50:38"/>
    <b v="0"/>
    <n v="3"/>
    <b v="0"/>
    <s v="photography/people"/>
    <n v="0.26200000000000001"/>
    <n v="218.33333333333334"/>
    <s v="photography"/>
    <s v="people"/>
    <n v="45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n v="1413286508"/>
    <d v="2014-10-14T06:35:08"/>
    <b v="0"/>
    <n v="7"/>
    <b v="0"/>
    <s v="photography/people"/>
    <n v="7.6129032258064515E-3"/>
    <n v="33.714285714285715"/>
    <s v="photography"/>
    <s v="people"/>
    <n v="30.04166666666424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n v="1449528613"/>
    <d v="2015-12-07T17:50:13"/>
    <b v="0"/>
    <n v="25"/>
    <b v="0"/>
    <s v="photography/people"/>
    <n v="0.125"/>
    <n v="25"/>
    <s v="photography"/>
    <s v="people"/>
    <n v="3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n v="1431406916"/>
    <d v="2015-05-12T00:01:56"/>
    <b v="1"/>
    <n v="1637"/>
    <b v="1"/>
    <s v="technology/hardware"/>
    <n v="3.8212909090909091"/>
    <n v="128.38790470372632"/>
    <s v="technology"/>
    <s v="hardware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n v="1482599143"/>
    <d v="2016-12-24T12:05:43"/>
    <b v="1"/>
    <n v="1375"/>
    <b v="1"/>
    <s v="technology/hardware"/>
    <n v="2.1679422000000002"/>
    <n v="78.834261818181815"/>
    <s v="technology"/>
    <s v="hardware"/>
    <n v="3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n v="1276830052"/>
    <d v="2010-06-17T22:00:52"/>
    <b v="1"/>
    <n v="17"/>
    <b v="1"/>
    <s v="technology/hardware"/>
    <n v="3.12"/>
    <n v="91.764705882352942"/>
    <s v="technology"/>
    <s v="hardware"/>
    <n v="14.8327314814814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n v="1402410663"/>
    <d v="2014-06-10T09:31:03"/>
    <b v="1"/>
    <n v="354"/>
    <b v="1"/>
    <s v="technology/hardware"/>
    <n v="2.3442048"/>
    <n v="331.10237288135596"/>
    <s v="technology"/>
    <s v="hardware"/>
    <n v="3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n v="1379532618"/>
    <d v="2013-09-18T14:30:18"/>
    <b v="1"/>
    <n v="191"/>
    <b v="1"/>
    <s v="technology/hardware"/>
    <n v="1.236801"/>
    <n v="194.26193717277485"/>
    <s v="technology"/>
    <s v="hardware"/>
    <n v="27.353263888893707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n v="1414584045"/>
    <d v="2014-10-29T07:00:45"/>
    <b v="1"/>
    <n v="303"/>
    <b v="1"/>
    <s v="technology/hardware"/>
    <n v="2.4784000000000002"/>
    <n v="408.97689768976898"/>
    <s v="technology"/>
    <s v="hardware"/>
    <n v="35.041666666671517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n v="1276891586"/>
    <d v="2010-06-18T15:06:26"/>
    <b v="1"/>
    <n v="137"/>
    <b v="1"/>
    <s v="technology/hardware"/>
    <n v="1.157092"/>
    <n v="84.459270072992695"/>
    <s v="technology"/>
    <s v="hardware"/>
    <n v="66.328865740739275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n v="1312641022"/>
    <d v="2011-08-06T09:30:22"/>
    <b v="1"/>
    <n v="41"/>
    <b v="1"/>
    <s v="technology/hardware"/>
    <n v="1.1707484768810599"/>
    <n v="44.853658536585364"/>
    <s v="technology"/>
    <s v="hardware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n v="1476776743"/>
    <d v="2016-10-18T02:45:43"/>
    <b v="1"/>
    <n v="398"/>
    <b v="1"/>
    <s v="technology/hardware"/>
    <n v="3.05158"/>
    <n v="383.3643216080402"/>
    <s v="technology"/>
    <s v="hardware"/>
    <n v="36.041666666671517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n v="1468972491"/>
    <d v="2016-07-19T18:54:51"/>
    <b v="1"/>
    <n v="1737"/>
    <b v="1"/>
    <s v="technology/hardware"/>
    <n v="3.2005299999999997"/>
    <n v="55.276856649395505"/>
    <s v="technology"/>
    <s v="hardware"/>
    <n v="3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n v="1449650173"/>
    <d v="2015-12-09T03:36:13"/>
    <b v="1"/>
    <n v="971"/>
    <b v="1"/>
    <s v="technology/hardware"/>
    <n v="8.1956399999999991"/>
    <n v="422.02059732234807"/>
    <s v="technology"/>
    <s v="hardware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n v="1420573441"/>
    <d v="2015-01-06T14:44:01"/>
    <b v="1"/>
    <n v="183"/>
    <b v="1"/>
    <s v="technology/hardware"/>
    <n v="2.3490000000000002"/>
    <n v="64.180327868852459"/>
    <s v="technology"/>
    <s v="hardware"/>
    <n v="3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n v="1462835014"/>
    <d v="2016-05-09T18:03:34"/>
    <b v="1"/>
    <n v="4562"/>
    <b v="1"/>
    <s v="technology/hardware"/>
    <n v="4.9491375"/>
    <n v="173.57781674704077"/>
    <s v="technology"/>
    <s v="hardware"/>
    <n v="6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n v="1361250539"/>
    <d v="2013-02-19T00:08:59"/>
    <b v="1"/>
    <n v="26457"/>
    <b v="1"/>
    <s v="technology/hardware"/>
    <n v="78.137822333333332"/>
    <n v="88.601680840609291"/>
    <s v="technology"/>
    <s v="hardware"/>
    <n v="33.9583333333357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n v="1313010163"/>
    <d v="2011-08-10T16:02:43"/>
    <b v="1"/>
    <n v="162"/>
    <b v="1"/>
    <s v="technology/hardware"/>
    <n v="1.1300013888888889"/>
    <n v="50.222283950617282"/>
    <s v="technology"/>
    <s v="hardware"/>
    <n v="30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n v="1360271299"/>
    <d v="2013-02-07T16:08:19"/>
    <b v="1"/>
    <n v="479"/>
    <b v="1"/>
    <s v="technology/hardware"/>
    <n v="9.2154220000000002"/>
    <n v="192.38876826722338"/>
    <s v="technology"/>
    <s v="hardware"/>
    <n v="3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n v="1329873755"/>
    <d v="2012-02-21T20:22:35"/>
    <b v="1"/>
    <n v="426"/>
    <b v="1"/>
    <s v="technology/hardware"/>
    <n v="1.2510239999999999"/>
    <n v="73.416901408450698"/>
    <s v="technology"/>
    <s v="hardware"/>
    <n v="31.109317129630654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n v="1436863609"/>
    <d v="2015-07-14T03:46:49"/>
    <b v="1"/>
    <n v="450"/>
    <b v="1"/>
    <s v="technology/hardware"/>
    <n v="1.0224343076923077"/>
    <n v="147.68495555555555"/>
    <s v="technology"/>
    <s v="hardware"/>
    <n v="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n v="1471971621"/>
    <d v="2016-08-23T12:00:21"/>
    <b v="1"/>
    <n v="1780"/>
    <b v="1"/>
    <s v="technology/hardware"/>
    <n v="4.8490975000000001"/>
    <n v="108.96848314606741"/>
    <s v="technology"/>
    <s v="hardware"/>
    <n v="3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n v="1396923624"/>
    <d v="2014-04-07T21:20:24"/>
    <b v="1"/>
    <n v="122"/>
    <b v="1"/>
    <s v="technology/hardware"/>
    <n v="1.9233333333333333"/>
    <n v="23.647540983606557"/>
    <s v="technology"/>
    <s v="hardware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n v="1407634897"/>
    <d v="2014-08-09T20:41:37"/>
    <b v="1"/>
    <n v="95"/>
    <b v="1"/>
    <s v="technology/hardware"/>
    <n v="2.8109999999999999"/>
    <n v="147.94736842105263"/>
    <s v="technology"/>
    <s v="hardware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n v="1463060372"/>
    <d v="2016-05-12T08:39:32"/>
    <b v="1"/>
    <n v="325"/>
    <b v="1"/>
    <s v="technology/hardware"/>
    <n v="1.2513700000000001"/>
    <n v="385.03692307692307"/>
    <s v="technology"/>
    <s v="hardware"/>
    <n v="30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n v="1431425153"/>
    <d v="2015-05-12T05:05:53"/>
    <b v="1"/>
    <n v="353"/>
    <b v="1"/>
    <s v="technology/hardware"/>
    <n v="1.61459"/>
    <n v="457.39093484419266"/>
    <s v="technology"/>
    <s v="hardware"/>
    <n v="3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n v="1341875544"/>
    <d v="2012-07-09T18:12:24"/>
    <b v="1"/>
    <n v="105"/>
    <b v="1"/>
    <s v="technology/hardware"/>
    <n v="5.8535000000000004"/>
    <n v="222.99047619047619"/>
    <s v="technology"/>
    <s v="hardware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n v="1431404746"/>
    <d v="2015-05-11T23:25:46"/>
    <b v="1"/>
    <n v="729"/>
    <b v="1"/>
    <s v="technology/hardware"/>
    <n v="2.0114999999999998"/>
    <n v="220.74074074074073"/>
    <s v="technology"/>
    <s v="hardware"/>
    <n v="3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n v="1394127585"/>
    <d v="2014-03-06T12:39:45"/>
    <b v="1"/>
    <n v="454"/>
    <b v="1"/>
    <s v="technology/hardware"/>
    <n v="1.3348307999999998"/>
    <n v="73.503898678414089"/>
    <s v="technology"/>
    <s v="hardware"/>
    <n v="45.43003472222335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n v="1423855919"/>
    <d v="2015-02-13T14:31:59"/>
    <b v="1"/>
    <n v="539"/>
    <b v="1"/>
    <s v="technology/hardware"/>
    <n v="1.2024900000000001"/>
    <n v="223.09647495361781"/>
    <s v="technology"/>
    <s v="hardware"/>
    <n v="44.9583333333357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n v="1265493806"/>
    <d v="2010-02-06T17:03:26"/>
    <b v="1"/>
    <n v="79"/>
    <b v="1"/>
    <s v="technology/hardware"/>
    <n v="1.2616666666666667"/>
    <n v="47.911392405063289"/>
    <s v="technology"/>
    <s v="hardware"/>
    <n v="36.99414351851737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n v="1406507481"/>
    <d v="2014-07-27T19:31:21"/>
    <b v="1"/>
    <n v="94"/>
    <b v="1"/>
    <s v="technology/hardware"/>
    <n v="3.6120000000000001"/>
    <n v="96.063829787234042"/>
    <s v="technology"/>
    <s v="hardware"/>
    <n v="3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n v="1351641296"/>
    <d v="2012-10-30T18:54:56"/>
    <b v="1"/>
    <n v="625"/>
    <b v="1"/>
    <s v="technology/hardware"/>
    <n v="2.26239013671875"/>
    <n v="118.6144"/>
    <s v="technology"/>
    <s v="hardware"/>
    <n v="3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n v="1417506853"/>
    <d v="2014-12-02T02:54:13"/>
    <b v="1"/>
    <n v="508"/>
    <b v="1"/>
    <s v="technology/hardware"/>
    <n v="1.2035"/>
    <n v="118.45472440944881"/>
    <s v="technology"/>
    <s v="hardware"/>
    <n v="37.71234953704697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n v="1479216874"/>
    <d v="2016-11-15T08:34:34"/>
    <b v="1"/>
    <n v="531"/>
    <b v="1"/>
    <s v="technology/hardware"/>
    <n v="3.0418799999999999"/>
    <n v="143.21468926553672"/>
    <s v="technology"/>
    <s v="hardware"/>
    <n v="29.642662037033006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n v="1395885518"/>
    <d v="2014-03-26T20:58:38"/>
    <b v="1"/>
    <n v="158"/>
    <b v="1"/>
    <s v="technology/hardware"/>
    <n v="1.7867599999999999"/>
    <n v="282.71518987341773"/>
    <s v="technology"/>
    <s v="hardware"/>
    <n v="3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n v="1426216033"/>
    <d v="2015-03-12T22:07:13"/>
    <b v="1"/>
    <n v="508"/>
    <b v="1"/>
    <s v="technology/hardware"/>
    <n v="3.868199871794872"/>
    <n v="593.93620078740162"/>
    <s v="technology"/>
    <s v="hardware"/>
    <n v="55.16026620370394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n v="1446562807"/>
    <d v="2015-11-03T10:00:07"/>
    <b v="1"/>
    <n v="644"/>
    <b v="1"/>
    <s v="technology/hardware"/>
    <n v="2.1103642500000004"/>
    <n v="262.15704968944101"/>
    <s v="technology"/>
    <s v="hardware"/>
    <n v="45.416585648155888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n v="1397076319"/>
    <d v="2014-04-09T15:45:19"/>
    <b v="1"/>
    <n v="848"/>
    <b v="1"/>
    <s v="technology/hardware"/>
    <n v="1.3166833333333334"/>
    <n v="46.580778301886795"/>
    <s v="technology"/>
    <s v="hardware"/>
    <n v="30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n v="1383195753"/>
    <d v="2013-10-31T00:02:33"/>
    <b v="1"/>
    <n v="429"/>
    <b v="1"/>
    <s v="technology/hardware"/>
    <n v="3.0047639999999998"/>
    <n v="70.041118881118877"/>
    <s v="technology"/>
    <s v="hardware"/>
    <n v="60.04166666666424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n v="1369895421"/>
    <d v="2013-05-30T01:30:21"/>
    <b v="1"/>
    <n v="204"/>
    <b v="1"/>
    <s v="technology/hardware"/>
    <n v="4.2051249999999998"/>
    <n v="164.90686274509804"/>
    <s v="technology"/>
    <s v="hardware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n v="1477996325"/>
    <d v="2016-11-01T05:32:05"/>
    <b v="1"/>
    <n v="379"/>
    <b v="1"/>
    <s v="technology/hardware"/>
    <n v="1.362168"/>
    <n v="449.26385224274406"/>
    <s v="technology"/>
    <s v="hardware"/>
    <n v="29.768692129633564"/>
    <x v="1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n v="1383257703"/>
    <d v="2013-10-31T17:15:03"/>
    <b v="1"/>
    <n v="271"/>
    <b v="1"/>
    <s v="technology/hardware"/>
    <n v="2.4817133333333334"/>
    <n v="27.472841328413285"/>
    <s v="technology"/>
    <s v="hardware"/>
    <n v="15.041666666664241"/>
    <x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n v="1476189427"/>
    <d v="2016-10-11T07:37:07"/>
    <b v="0"/>
    <n v="120"/>
    <b v="1"/>
    <s v="technology/hardware"/>
    <n v="1.8186315789473684"/>
    <n v="143.97499999999999"/>
    <s v="technology"/>
    <s v="hardware"/>
    <n v="30.0416666666642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n v="1448297974"/>
    <d v="2015-11-23T11:59:34"/>
    <b v="0"/>
    <n v="140"/>
    <b v="1"/>
    <s v="technology/hardware"/>
    <n v="1.2353000000000001"/>
    <n v="88.23571428571428"/>
    <s v="technology"/>
    <s v="hardware"/>
    <n v="60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n v="1476764077"/>
    <d v="2016-10-17T23:14:37"/>
    <b v="0"/>
    <n v="193"/>
    <b v="1"/>
    <s v="technology/hardware"/>
    <n v="5.0620938628158845"/>
    <n v="36.326424870466319"/>
    <s v="technology"/>
    <s v="hardware"/>
    <n v="54.030821759261016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n v="1431620714"/>
    <d v="2015-05-14T11:25:14"/>
    <b v="0"/>
    <n v="180"/>
    <b v="1"/>
    <s v="technology/hardware"/>
    <n v="1.0821333333333334"/>
    <n v="90.177777777777777"/>
    <s v="technology"/>
    <s v="hardware"/>
    <n v="3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n v="1339207647"/>
    <d v="2012-06-08T21:07:27"/>
    <b v="0"/>
    <n v="263"/>
    <b v="1"/>
    <s v="technology/hardware"/>
    <n v="8.1918387755102042"/>
    <n v="152.62361216730039"/>
    <s v="technology"/>
    <s v="hardware"/>
    <n v="3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n v="1366690044"/>
    <d v="2013-04-22T23:07:24"/>
    <b v="0"/>
    <n v="217"/>
    <b v="1"/>
    <s v="technology/hardware"/>
    <n v="1.2110000000000001"/>
    <n v="55.806451612903224"/>
    <s v="technology"/>
    <s v="hardware"/>
    <n v="30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n v="1426714870"/>
    <d v="2015-03-18T16:41:10"/>
    <b v="0"/>
    <n v="443"/>
    <b v="1"/>
    <s v="technology/hardware"/>
    <n v="1.0299897959183673"/>
    <n v="227.85327313769753"/>
    <s v="technology"/>
    <s v="hardware"/>
    <n v="29.09641203703358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n v="1366731491"/>
    <d v="2013-04-23T10:38:11"/>
    <b v="0"/>
    <n v="1373"/>
    <b v="1"/>
    <s v="technology/hardware"/>
    <n v="1.4833229411764706"/>
    <n v="91.82989803350327"/>
    <s v="technology"/>
    <s v="hardware"/>
    <n v="30"/>
    <x v="1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n v="1382963963"/>
    <d v="2013-10-28T07:39:23"/>
    <b v="0"/>
    <n v="742"/>
    <b v="1"/>
    <s v="technology/hardware"/>
    <n v="1.2019070000000001"/>
    <n v="80.991037735849048"/>
    <s v="technology"/>
    <s v="hardware"/>
    <n v="35.430289351854299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n v="1429580578"/>
    <d v="2015-04-20T20:42:58"/>
    <b v="0"/>
    <n v="170"/>
    <b v="1"/>
    <s v="technology/hardware"/>
    <n v="4.7327000000000004"/>
    <n v="278.39411764705881"/>
    <s v="technology"/>
    <s v="hardware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n v="1385425937"/>
    <d v="2013-11-25T19:32:17"/>
    <b v="0"/>
    <n v="242"/>
    <b v="1"/>
    <s v="technology/hardware"/>
    <n v="1.303625"/>
    <n v="43.095041322314053"/>
    <s v="technology"/>
    <s v="hardware"/>
    <n v="3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n v="1452045653"/>
    <d v="2016-01-05T21:00:53"/>
    <b v="0"/>
    <n v="541"/>
    <b v="1"/>
    <s v="technology/hardware"/>
    <n v="3.5304799999999998"/>
    <n v="326.29205175600737"/>
    <s v="technology"/>
    <s v="hardware"/>
    <n v="45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n v="1445870951"/>
    <d v="2015-10-26T09:49:11"/>
    <b v="0"/>
    <n v="121"/>
    <b v="1"/>
    <s v="technology/hardware"/>
    <n v="1.0102"/>
    <n v="41.743801652892564"/>
    <s v="technology"/>
    <s v="hardware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n v="1396441810"/>
    <d v="2014-04-02T07:30:10"/>
    <b v="0"/>
    <n v="621"/>
    <b v="1"/>
    <s v="technology/hardware"/>
    <n v="1.1359142857142857"/>
    <n v="64.020933977455712"/>
    <s v="technology"/>
    <s v="hardware"/>
    <n v="3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n v="1415031043"/>
    <d v="2014-11-03T11:10:43"/>
    <b v="0"/>
    <n v="101"/>
    <b v="1"/>
    <s v="technology/hardware"/>
    <n v="1.6741666666666666"/>
    <n v="99.455445544554451"/>
    <s v="technology"/>
    <s v="hardware"/>
    <n v="29.49255787037691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n v="1363630542"/>
    <d v="2013-03-18T13:15:42"/>
    <b v="0"/>
    <n v="554"/>
    <b v="1"/>
    <s v="technology/hardware"/>
    <n v="1.5345200000000001"/>
    <n v="138.49458483754512"/>
    <s v="technology"/>
    <s v="hardware"/>
    <n v="30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n v="1453895532"/>
    <d v="2016-01-27T06:52:12"/>
    <b v="0"/>
    <n v="666"/>
    <b v="1"/>
    <s v="technology/hardware"/>
    <n v="2.022322"/>
    <n v="45.547792792792798"/>
    <s v="technology"/>
    <s v="hardware"/>
    <n v="30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n v="1421916830"/>
    <d v="2015-01-22T03:53:50"/>
    <b v="0"/>
    <n v="410"/>
    <b v="1"/>
    <s v="technology/hardware"/>
    <n v="1.6828125"/>
    <n v="10.507317073170732"/>
    <s v="technology"/>
    <s v="hardware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n v="1450880854"/>
    <d v="2015-12-23T09:27:34"/>
    <b v="0"/>
    <n v="375"/>
    <b v="1"/>
    <s v="technology/hardware"/>
    <n v="1.4345666666666668"/>
    <n v="114.76533333333333"/>
    <s v="technology"/>
    <s v="hardware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n v="1400945150"/>
    <d v="2014-05-24T10:25:50"/>
    <b v="0"/>
    <n v="1364"/>
    <b v="1"/>
    <s v="technology/hardware"/>
    <n v="1.964"/>
    <n v="35.997067448680355"/>
    <s v="technology"/>
    <s v="hardware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n v="1480616454"/>
    <d v="2016-12-01T13:20:54"/>
    <b v="0"/>
    <n v="35"/>
    <b v="1"/>
    <s v="technology/hardware"/>
    <n v="1.0791999999999999"/>
    <n v="154.17142857142858"/>
    <s v="technology"/>
    <s v="hardware"/>
    <n v="3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n v="1456218698"/>
    <d v="2016-02-23T04:11:38"/>
    <b v="0"/>
    <n v="203"/>
    <b v="1"/>
    <s v="technology/hardware"/>
    <n v="1.14977"/>
    <n v="566.38916256157631"/>
    <s v="technology"/>
    <s v="hardware"/>
    <n v="29.958333333335759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n v="1460482501"/>
    <d v="2016-04-12T12:35:01"/>
    <b v="0"/>
    <n v="49"/>
    <b v="1"/>
    <s v="technology/hardware"/>
    <n v="1.4804999999999999"/>
    <n v="120.85714285714286"/>
    <s v="technology"/>
    <s v="hardware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n v="1366879523"/>
    <d v="2013-04-25T03:45:23"/>
    <b v="0"/>
    <n v="5812"/>
    <b v="1"/>
    <s v="technology/hardware"/>
    <n v="1.9116676082790633"/>
    <n v="86.163845492085343"/>
    <s v="technology"/>
    <s v="hardware"/>
    <n v="36.13515046296379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n v="1385366429"/>
    <d v="2013-11-25T03:00:29"/>
    <b v="0"/>
    <n v="1556"/>
    <b v="1"/>
    <s v="technology/hardware"/>
    <n v="1.99215125"/>
    <n v="51.212114395886893"/>
    <s v="technology"/>
    <s v="hardware"/>
    <n v="30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n v="1406226683"/>
    <d v="2014-07-24T13:31:23"/>
    <b v="0"/>
    <n v="65"/>
    <b v="1"/>
    <s v="technology/hardware"/>
    <n v="2.1859999999999999"/>
    <n v="67.261538461538464"/>
    <s v="technology"/>
    <s v="hardware"/>
    <n v="30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n v="1429648176"/>
    <d v="2015-04-21T15:29:36"/>
    <b v="0"/>
    <n v="10"/>
    <b v="1"/>
    <s v="technology/hardware"/>
    <n v="1.2686868686868686"/>
    <n v="62.8"/>
    <s v="technology"/>
    <s v="hardware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n v="1474402315"/>
    <d v="2016-09-20T15:11:55"/>
    <b v="0"/>
    <n v="76"/>
    <b v="1"/>
    <s v="technology/hardware"/>
    <n v="1.0522388"/>
    <n v="346.13118421052633"/>
    <s v="technology"/>
    <s v="hardware"/>
    <n v="30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n v="1449098391"/>
    <d v="2015-12-02T18:19:51"/>
    <b v="0"/>
    <n v="263"/>
    <b v="1"/>
    <s v="technology/hardware"/>
    <n v="1.2840666000000001"/>
    <n v="244.11912547528519"/>
    <s v="technology"/>
    <s v="hardware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n v="1464536723"/>
    <d v="2016-05-29T10:45:23"/>
    <b v="0"/>
    <n v="1530"/>
    <b v="1"/>
    <s v="technology/hardware"/>
    <n v="3.1732719999999999"/>
    <n v="259.25424836601309"/>
    <s v="technology"/>
    <s v="hardware"/>
    <n v="3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n v="1471502484"/>
    <d v="2016-08-18T01:41:24"/>
    <b v="0"/>
    <n v="278"/>
    <b v="1"/>
    <s v="technology/hardware"/>
    <n v="2.8073000000000001"/>
    <n v="201.96402877697841"/>
    <s v="technology"/>
    <s v="hardware"/>
    <n v="4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n v="1460037432"/>
    <d v="2016-04-07T08:57:12"/>
    <b v="0"/>
    <n v="350"/>
    <b v="1"/>
    <s v="technology/hardware"/>
    <n v="1.1073146853146854"/>
    <n v="226.20857142857142"/>
    <s v="technology"/>
    <s v="hardware"/>
    <n v="30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n v="1427212918"/>
    <d v="2015-03-24T11:01:58"/>
    <b v="0"/>
    <n v="470"/>
    <b v="1"/>
    <s v="technology/hardware"/>
    <n v="1.5260429999999998"/>
    <n v="324.69"/>
    <s v="technology"/>
    <s v="hardware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n v="1459972182"/>
    <d v="2016-04-06T14:49:42"/>
    <b v="0"/>
    <n v="3"/>
    <b v="1"/>
    <s v="technology/hardware"/>
    <n v="1.0249999999999999"/>
    <n v="205"/>
    <s v="technology"/>
    <s v="hardware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n v="1372177288"/>
    <d v="2013-06-25T11:21:28"/>
    <b v="0"/>
    <n v="8200"/>
    <b v="1"/>
    <s v="technology/hardware"/>
    <n v="16.783738373837384"/>
    <n v="20.465926829268295"/>
    <s v="technology"/>
    <s v="hardware"/>
    <n v="30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n v="1402693689"/>
    <d v="2014-06-13T16:08:09"/>
    <b v="0"/>
    <n v="8359"/>
    <b v="1"/>
    <s v="technology/hardware"/>
    <n v="5.4334915642458101"/>
    <n v="116.35303146309367"/>
    <s v="technology"/>
    <s v="hardware"/>
    <n v="4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n v="1428541276"/>
    <d v="2015-04-08T20:01:16"/>
    <b v="0"/>
    <n v="188"/>
    <b v="1"/>
    <s v="technology/hardware"/>
    <n v="1.1550800000000001"/>
    <n v="307.20212765957444"/>
    <s v="technology"/>
    <s v="hardware"/>
    <n v="57.83245370370423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n v="1479493857"/>
    <d v="2016-11-18T13:30:57"/>
    <b v="0"/>
    <n v="48"/>
    <b v="1"/>
    <s v="technology/hardware"/>
    <n v="1.3120499999999999"/>
    <n v="546.6875"/>
    <s v="technology"/>
    <s v="hardware"/>
    <n v="3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n v="1432659793"/>
    <d v="2015-05-26T12:03:13"/>
    <b v="0"/>
    <n v="607"/>
    <b v="1"/>
    <s v="technology/hardware"/>
    <n v="2.8816999999999999"/>
    <n v="47.474464579901152"/>
    <s v="technology"/>
    <s v="hardware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n v="1444690700"/>
    <d v="2015-10-12T17:58:20"/>
    <b v="0"/>
    <n v="50"/>
    <b v="1"/>
    <s v="technology/hardware"/>
    <n v="5.0780000000000003"/>
    <n v="101.56"/>
    <s v="technology"/>
    <s v="hardware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n v="1333597555"/>
    <d v="2012-04-04T22:45:55"/>
    <b v="0"/>
    <n v="55"/>
    <b v="1"/>
    <s v="music/indie rock"/>
    <n v="1.1457142857142857"/>
    <n v="72.909090909090907"/>
    <s v="music"/>
    <s v="indie rock"/>
    <n v="41.050752314811689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n v="1316919196"/>
    <d v="2011-09-24T21:53:16"/>
    <b v="0"/>
    <n v="38"/>
    <b v="1"/>
    <s v="music/indie rock"/>
    <n v="1.1073333333333333"/>
    <n v="43.710526315789473"/>
    <s v="music"/>
    <s v="indie rock"/>
    <n v="60.04166666666424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n v="1336238395"/>
    <d v="2012-05-05T12:19:55"/>
    <b v="0"/>
    <n v="25"/>
    <b v="1"/>
    <s v="music/indie rock"/>
    <n v="1.1333333333333333"/>
    <n v="34"/>
    <s v="music"/>
    <s v="indie rock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n v="1396468782"/>
    <d v="2014-04-02T14:59:42"/>
    <b v="0"/>
    <n v="46"/>
    <b v="1"/>
    <s v="music/indie rock"/>
    <n v="1.0833333333333333"/>
    <n v="70.652173913043484"/>
    <s v="music"/>
    <s v="indie rock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n v="1339790587"/>
    <d v="2012-06-15T15:03:07"/>
    <b v="0"/>
    <n v="83"/>
    <b v="1"/>
    <s v="music/indie rock"/>
    <n v="1.2353333333333334"/>
    <n v="89.301204819277103"/>
    <s v="music"/>
    <s v="indie rock"/>
    <n v="3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n v="1321200332"/>
    <d v="2011-11-13T11:05:32"/>
    <b v="0"/>
    <n v="35"/>
    <b v="1"/>
    <s v="music/indie rock"/>
    <n v="1.0069999999999999"/>
    <n v="115.08571428571429"/>
    <s v="music"/>
    <s v="indie rock"/>
    <n v="30.53712962962890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n v="1312865658"/>
    <d v="2011-08-08T23:54:18"/>
    <b v="0"/>
    <n v="25"/>
    <b v="1"/>
    <s v="music/indie rock"/>
    <n v="1.0353333333333334"/>
    <n v="62.12"/>
    <s v="music"/>
    <s v="indie rock"/>
    <n v="3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n v="1281028152"/>
    <d v="2010-08-05T12:09:12"/>
    <b v="0"/>
    <n v="75"/>
    <b v="1"/>
    <s v="music/indie rock"/>
    <n v="1.1551066666666667"/>
    <n v="46.204266666666669"/>
    <s v="music"/>
    <s v="indie rock"/>
    <n v="36.45125000000553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n v="1372384194"/>
    <d v="2013-06-27T20:49:54"/>
    <b v="0"/>
    <n v="62"/>
    <b v="1"/>
    <s v="music/indie rock"/>
    <n v="1.2040040000000001"/>
    <n v="48.54854838709678"/>
    <s v="music"/>
    <s v="indie rock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n v="1359104955"/>
    <d v="2013-01-25T04:09:15"/>
    <b v="0"/>
    <n v="160"/>
    <b v="1"/>
    <s v="music/indie rock"/>
    <n v="1.1504037499999999"/>
    <n v="57.520187499999999"/>
    <s v="music"/>
    <s v="indie rock"/>
    <n v="3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n v="1294818278"/>
    <d v="2011-01-12T02:44:38"/>
    <b v="0"/>
    <n v="246"/>
    <b v="1"/>
    <s v="music/indie rock"/>
    <n v="1.2046777777777777"/>
    <n v="88.147154471544724"/>
    <s v="music"/>
    <s v="indie rock"/>
    <n v="48.510671296302462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n v="1312822732"/>
    <d v="2011-08-08T11:58:52"/>
    <b v="0"/>
    <n v="55"/>
    <b v="1"/>
    <s v="music/indie rock"/>
    <n v="1.0128333333333333"/>
    <n v="110.49090909090908"/>
    <s v="music"/>
    <s v="indie rock"/>
    <n v="60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n v="1351024232"/>
    <d v="2012-10-23T15:30:32"/>
    <b v="0"/>
    <n v="23"/>
    <b v="1"/>
    <s v="music/indie rock"/>
    <n v="1.0246666666666666"/>
    <n v="66.826086956521735"/>
    <s v="music"/>
    <s v="indie rock"/>
    <n v="60.041666666664241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n v="1327969730"/>
    <d v="2012-01-30T19:28:50"/>
    <b v="0"/>
    <n v="72"/>
    <b v="1"/>
    <s v="music/indie rock"/>
    <n v="1.2054285714285715"/>
    <n v="58.597222222222221"/>
    <s v="music"/>
    <s v="indie rock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n v="1312392973"/>
    <d v="2011-08-03T12:36:13"/>
    <b v="0"/>
    <n v="22"/>
    <b v="1"/>
    <s v="music/indie rock"/>
    <n v="1"/>
    <n v="113.63636363636364"/>
    <s v="music"/>
    <s v="indie rock"/>
    <n v="6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n v="1349892735"/>
    <d v="2012-10-10T13:12:15"/>
    <b v="0"/>
    <n v="14"/>
    <b v="1"/>
    <s v="music/indie rock"/>
    <n v="1.0166666666666666"/>
    <n v="43.571428571428569"/>
    <s v="music"/>
    <s v="indie rock"/>
    <n v="15.407465277778101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n v="1317564135"/>
    <d v="2011-10-02T09:02:15"/>
    <b v="0"/>
    <n v="38"/>
    <b v="1"/>
    <s v="music/indie rock"/>
    <n v="1"/>
    <n v="78.94736842105263"/>
    <s v="music"/>
    <s v="indie rock"/>
    <n v="60.041666666671517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n v="1328582635"/>
    <d v="2012-02-06T21:43:55"/>
    <b v="0"/>
    <n v="32"/>
    <b v="1"/>
    <s v="music/indie rock"/>
    <n v="1.0033333333333334"/>
    <n v="188.125"/>
    <s v="music"/>
    <s v="indie rock"/>
    <n v="30"/>
    <x v="1"/>
  </r>
  <r>
    <n v="2099"/>
    <s v="Roosevelt Died."/>
    <s v="Our tour van died, we need help!"/>
    <n v="3000"/>
    <n v="3971"/>
    <x v="0"/>
    <s v="US"/>
    <s v="USD"/>
    <n v="1435808400"/>
    <d v="2015-07-01T22:40:00"/>
    <n v="1434650084"/>
    <d v="2015-06-18T12:54:44"/>
    <b v="0"/>
    <n v="63"/>
    <b v="1"/>
    <s v="music/indie rock"/>
    <n v="1.3236666666666668"/>
    <n v="63.031746031746032"/>
    <s v="music"/>
    <s v="indie rock"/>
    <n v="13.4064351851848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n v="1339704141"/>
    <d v="2012-06-14T15:02:21"/>
    <b v="0"/>
    <n v="27"/>
    <b v="1"/>
    <s v="music/indie rock"/>
    <n v="1.3666666666666667"/>
    <n v="30.37037037037037"/>
    <s v="music"/>
    <s v="indie rock"/>
    <n v="15.33100694444874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n v="1323920114"/>
    <d v="2011-12-14T22:35:14"/>
    <b v="0"/>
    <n v="44"/>
    <b v="1"/>
    <s v="music/indie rock"/>
    <n v="1.1325000000000001"/>
    <n v="51.477272727272727"/>
    <s v="music"/>
    <s v="indie rock"/>
    <n v="60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n v="1302036648"/>
    <d v="2011-04-05T15:50:48"/>
    <b v="0"/>
    <n v="38"/>
    <b v="1"/>
    <s v="music/indie rock"/>
    <n v="1.36"/>
    <n v="35.789473684210527"/>
    <s v="music"/>
    <s v="indie rock"/>
    <n v="30"/>
    <x v="1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n v="1349892427"/>
    <d v="2012-10-10T13:07:07"/>
    <b v="0"/>
    <n v="115"/>
    <b v="1"/>
    <s v="music/indie rock"/>
    <n v="1.4612318374694613"/>
    <n v="98.817391304347822"/>
    <s v="music"/>
    <s v="indie rock"/>
    <n v="30.0416666666715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n v="1367286434"/>
    <d v="2013-04-29T20:47:14"/>
    <b v="0"/>
    <n v="37"/>
    <b v="1"/>
    <s v="music/indie rock"/>
    <n v="1.2949999999999999"/>
    <n v="28"/>
    <s v="music"/>
    <s v="indie rock"/>
    <n v="30.925532407403807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n v="1415472953"/>
    <d v="2014-11-08T13:55:53"/>
    <b v="0"/>
    <n v="99"/>
    <b v="1"/>
    <s v="music/indie rock"/>
    <n v="2.54"/>
    <n v="51.313131313131315"/>
    <s v="music"/>
    <s v="indie rock"/>
    <n v="12.377858796302462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n v="1356584974"/>
    <d v="2012-12-27T00:09:34"/>
    <b v="0"/>
    <n v="44"/>
    <b v="1"/>
    <s v="music/indie rock"/>
    <n v="1.0704545454545455"/>
    <n v="53.522727272727273"/>
    <s v="music"/>
    <s v="indie rock"/>
    <n v="3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n v="1413997393"/>
    <d v="2014-10-22T12:03:13"/>
    <b v="0"/>
    <n v="58"/>
    <b v="1"/>
    <s v="music/indie rock"/>
    <n v="1.0773299999999999"/>
    <n v="37.149310344827583"/>
    <s v="music"/>
    <s v="indie rock"/>
    <n v="21.041666666664241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n v="1344917580"/>
    <d v="2012-08-13T23:13:00"/>
    <b v="0"/>
    <n v="191"/>
    <b v="1"/>
    <s v="music/indie rock"/>
    <n v="1.0731250000000001"/>
    <n v="89.895287958115176"/>
    <s v="music"/>
    <s v="indie rock"/>
    <n v="26.98750000000291"/>
    <x v="1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n v="1433523617"/>
    <d v="2015-06-05T12:00:17"/>
    <b v="0"/>
    <n v="40"/>
    <b v="1"/>
    <s v="music/indie rock"/>
    <n v="1.06525"/>
    <n v="106.52500000000001"/>
    <s v="music"/>
    <s v="indie rock"/>
    <n v="3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n v="1398873969"/>
    <d v="2014-04-30T11:06:09"/>
    <b v="0"/>
    <n v="38"/>
    <b v="1"/>
    <s v="music/indie rock"/>
    <n v="1.0035000000000001"/>
    <n v="52.815789473684212"/>
    <s v="music"/>
    <s v="indie rock"/>
    <n v="27.536701388889924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n v="1307594625"/>
    <d v="2011-06-08T23:43:45"/>
    <b v="0"/>
    <n v="39"/>
    <b v="1"/>
    <s v="music/indie rock"/>
    <n v="1.0649999999999999"/>
    <n v="54.615384615384613"/>
    <s v="music"/>
    <s v="indie rock"/>
    <n v="66.844618055554747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n v="1364854593"/>
    <d v="2013-04-01T17:16:33"/>
    <b v="0"/>
    <n v="11"/>
    <b v="1"/>
    <s v="music/indie rock"/>
    <n v="1"/>
    <n v="27.272727272727273"/>
    <s v="music"/>
    <s v="indie rock"/>
    <n v="14"/>
    <x v="2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n v="1408481176"/>
    <d v="2014-08-19T15:46:16"/>
    <b v="0"/>
    <n v="107"/>
    <b v="1"/>
    <s v="music/indie rock"/>
    <n v="1.0485714285714285"/>
    <n v="68.598130841121488"/>
    <s v="music"/>
    <s v="indie rock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n v="1286480070"/>
    <d v="2010-10-07T14:34:30"/>
    <b v="0"/>
    <n v="147"/>
    <b v="1"/>
    <s v="music/indie rock"/>
    <n v="1.0469999999999999"/>
    <n v="35.612244897959187"/>
    <s v="music"/>
    <s v="indie rock"/>
    <n v="62.39201388888614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n v="1295575001"/>
    <d v="2011-01-20T20:56:41"/>
    <b v="0"/>
    <n v="36"/>
    <b v="1"/>
    <s v="music/indie rock"/>
    <n v="2.2566666666666668"/>
    <n v="94.027777777777771"/>
    <s v="music"/>
    <s v="indie rock"/>
    <n v="30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n v="1345056003"/>
    <d v="2012-08-15T13:40:03"/>
    <b v="0"/>
    <n v="92"/>
    <b v="1"/>
    <s v="music/indie rock"/>
    <n v="1.0090416666666666"/>
    <n v="526.45652173913038"/>
    <s v="music"/>
    <s v="indie rock"/>
    <n v="48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n v="1444699549"/>
    <d v="2015-10-12T20:25:49"/>
    <b v="0"/>
    <n v="35"/>
    <b v="1"/>
    <s v="music/indie rock"/>
    <n v="1.4775"/>
    <n v="50.657142857142858"/>
    <s v="music"/>
    <s v="indie rock"/>
    <n v="14.148043981484079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n v="1308946136"/>
    <d v="2011-06-24T15:08:56"/>
    <b v="0"/>
    <n v="17"/>
    <b v="1"/>
    <s v="music/indie rock"/>
    <n v="1.3461099999999999"/>
    <n v="79.182941176470578"/>
    <s v="music"/>
    <s v="indie rock"/>
    <n v="30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n v="1342494445"/>
    <d v="2012-07-16T22:07:25"/>
    <b v="0"/>
    <n v="22"/>
    <b v="1"/>
    <s v="music/indie rock"/>
    <n v="1.0075000000000001"/>
    <n v="91.590909090909093"/>
    <s v="music"/>
    <s v="indie rock"/>
    <n v="3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n v="1384384136"/>
    <d v="2013-11-13T18:08:56"/>
    <b v="0"/>
    <n v="69"/>
    <b v="1"/>
    <s v="music/indie rock"/>
    <n v="1.00880375"/>
    <n v="116.96275362318841"/>
    <s v="music"/>
    <s v="indie rock"/>
    <n v="4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n v="1481564948"/>
    <d v="2016-12-12T12:49:08"/>
    <b v="0"/>
    <n v="10"/>
    <b v="0"/>
    <s v="games/video games"/>
    <n v="5.6800000000000002E-3"/>
    <n v="28.4"/>
    <s v="games"/>
    <s v="video games"/>
    <n v="3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n v="1481181169"/>
    <d v="2016-12-08T02:12:49"/>
    <b v="0"/>
    <n v="3"/>
    <b v="0"/>
    <s v="games/video games"/>
    <n v="3.875E-3"/>
    <n v="103.33333333333333"/>
    <s v="games"/>
    <s v="video games"/>
    <n v="3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n v="1263982307"/>
    <d v="2010-01-20T05:11:47"/>
    <b v="0"/>
    <n v="5"/>
    <b v="0"/>
    <s v="games/video games"/>
    <n v="0.1"/>
    <n v="10"/>
    <s v="games"/>
    <s v="video games"/>
    <n v="53.866122685183655"/>
    <x v="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n v="1286930435"/>
    <d v="2010-10-12T19:40:35"/>
    <b v="0"/>
    <n v="5"/>
    <b v="0"/>
    <s v="games/video games"/>
    <n v="0.10454545454545454"/>
    <n v="23"/>
    <s v="games"/>
    <s v="video games"/>
    <n v="48.180150462969323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n v="1436142833"/>
    <d v="2015-07-05T19:33:53"/>
    <b v="0"/>
    <n v="27"/>
    <b v="0"/>
    <s v="games/video games"/>
    <n v="1.4200000000000001E-2"/>
    <n v="31.555555555555557"/>
    <s v="games"/>
    <s v="video games"/>
    <n v="3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n v="1415488887"/>
    <d v="2014-11-08T18:21:27"/>
    <b v="0"/>
    <n v="2"/>
    <b v="0"/>
    <s v="games/video games"/>
    <n v="5.0000000000000001E-4"/>
    <n v="5"/>
    <s v="games"/>
    <s v="video games"/>
    <n v="30"/>
    <x v="1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n v="1423570063"/>
    <d v="2015-02-10T07:07:43"/>
    <b v="0"/>
    <n v="236"/>
    <b v="0"/>
    <s v="games/video games"/>
    <n v="0.28842857142857142"/>
    <n v="34.220338983050844"/>
    <s v="games"/>
    <s v="video games"/>
    <n v="29.958333333343035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n v="1406140369"/>
    <d v="2014-07-23T13:32:49"/>
    <b v="0"/>
    <n v="1"/>
    <b v="0"/>
    <s v="games/video games"/>
    <n v="1.6666666666666668E-3"/>
    <n v="25"/>
    <s v="games"/>
    <s v="video games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n v="1454978100"/>
    <d v="2016-02-08T19:35:00"/>
    <b v="0"/>
    <n v="12"/>
    <b v="0"/>
    <s v="games/video games"/>
    <n v="0.11799999999999999"/>
    <n v="19.666666666666668"/>
    <s v="games"/>
    <s v="video games"/>
    <n v="3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n v="1405130663"/>
    <d v="2014-07-11T21:04:23"/>
    <b v="0"/>
    <n v="4"/>
    <b v="0"/>
    <s v="games/video games"/>
    <n v="2.0238095238095236E-3"/>
    <n v="21.25"/>
    <s v="games"/>
    <s v="video games"/>
    <n v="3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n v="1434085091"/>
    <d v="2015-06-11T23:58:11"/>
    <b v="0"/>
    <n v="3"/>
    <b v="0"/>
    <s v="games/video games"/>
    <n v="0.05"/>
    <n v="8.3333333333333339"/>
    <s v="games"/>
    <s v="video games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n v="1388835692"/>
    <d v="2014-01-04T06:41:32"/>
    <b v="0"/>
    <n v="99"/>
    <b v="0"/>
    <s v="games/video games"/>
    <n v="2.1129899999999997E-2"/>
    <n v="21.34333333333333"/>
    <s v="games"/>
    <s v="video games"/>
    <n v="30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n v="1300328399"/>
    <d v="2011-03-16T21:19:59"/>
    <b v="0"/>
    <n v="3"/>
    <b v="0"/>
    <s v="games/video games"/>
    <n v="1.6E-2"/>
    <n v="5.333333333333333"/>
    <s v="games"/>
    <s v="video games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n v="1364505391"/>
    <d v="2013-03-28T16:16:31"/>
    <b v="0"/>
    <n v="3"/>
    <b v="0"/>
    <s v="games/video games"/>
    <n v="1.7333333333333333E-2"/>
    <n v="34.666666666666664"/>
    <s v="games"/>
    <s v="video games"/>
    <n v="3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n v="1346800033"/>
    <d v="2012-09-04T18:07:13"/>
    <b v="0"/>
    <n v="22"/>
    <b v="0"/>
    <s v="games/video games"/>
    <n v="9.5600000000000004E-2"/>
    <n v="21.727272727272727"/>
    <s v="games"/>
    <s v="video games"/>
    <n v="30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n v="1379592786"/>
    <d v="2013-09-19T07:13:06"/>
    <b v="0"/>
    <n v="4"/>
    <b v="0"/>
    <s v="games/video games"/>
    <n v="5.9612499999999998E-4"/>
    <n v="11.922499999999999"/>
    <s v="games"/>
    <s v="video games"/>
    <n v="3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n v="1415212229"/>
    <d v="2014-11-05T13:30:29"/>
    <b v="0"/>
    <n v="534"/>
    <b v="0"/>
    <s v="games/video games"/>
    <n v="0.28405999999999998"/>
    <n v="26.59737827715356"/>
    <s v="games"/>
    <s v="video games"/>
    <n v="30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n v="1381364339"/>
    <d v="2013-10-09T19:18:59"/>
    <b v="0"/>
    <n v="12"/>
    <b v="0"/>
    <s v="games/video games"/>
    <n v="0.128"/>
    <n v="10.666666666666666"/>
    <s v="games"/>
    <s v="video games"/>
    <n v="30.041666666664241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n v="1475604008"/>
    <d v="2016-10-04T13:00:08"/>
    <b v="0"/>
    <n v="56"/>
    <b v="0"/>
    <s v="games/video games"/>
    <n v="5.4199999999999998E-2"/>
    <n v="29.035714285714285"/>
    <s v="games"/>
    <s v="video games"/>
    <n v="30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n v="1355342424"/>
    <d v="2012-12-12T15:00:24"/>
    <b v="0"/>
    <n v="11"/>
    <b v="0"/>
    <s v="games/video games"/>
    <n v="1.1199999999999999E-3"/>
    <n v="50.909090909090907"/>
    <s v="games"/>
    <s v="video games"/>
    <n v="30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n v="1413351559"/>
    <d v="2014-10-15T00:39:19"/>
    <b v="0"/>
    <n v="0"/>
    <b v="0"/>
    <s v="games/video games"/>
    <n v="0"/>
    <e v="#DIV/0!"/>
    <s v="games"/>
    <s v="video games"/>
    <n v="30.041666666671517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n v="1449075010"/>
    <d v="2015-12-02T11:50:10"/>
    <b v="0"/>
    <n v="12"/>
    <b v="0"/>
    <s v="games/video games"/>
    <n v="5.7238095238095241E-2"/>
    <n v="50.083333333333336"/>
    <s v="games"/>
    <s v="video games"/>
    <n v="28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n v="1275599812"/>
    <d v="2010-06-03T16:16:52"/>
    <b v="0"/>
    <n v="5"/>
    <b v="0"/>
    <s v="games/video games"/>
    <n v="0.1125"/>
    <n v="45"/>
    <s v="games"/>
    <s v="video games"/>
    <n v="47.904953703698993"/>
    <x v="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n v="1376399240"/>
    <d v="2013-08-13T08:07:20"/>
    <b v="0"/>
    <n v="24"/>
    <b v="0"/>
    <s v="games/video games"/>
    <n v="1.7098591549295775E-2"/>
    <n v="25.291666666666668"/>
    <s v="games"/>
    <s v="video games"/>
    <n v="3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n v="1382938914"/>
    <d v="2013-10-28T00:41:54"/>
    <b v="0"/>
    <n v="89"/>
    <b v="0"/>
    <s v="games/video games"/>
    <n v="0.30433333333333334"/>
    <n v="51.292134831460672"/>
    <s v="games"/>
    <s v="video games"/>
    <n v="30.04166666666424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n v="1453997910"/>
    <d v="2016-01-28T11:18:30"/>
    <b v="0"/>
    <n v="1"/>
    <b v="0"/>
    <s v="games/video games"/>
    <n v="2.0000000000000001E-4"/>
    <n v="1"/>
    <s v="games"/>
    <s v="video games"/>
    <n v="14"/>
    <x v="2"/>
  </r>
  <r>
    <n v="2147"/>
    <s v="Johnny Rocketfingers 3"/>
    <s v="A Point and Click Adventure on Steroids."/>
    <n v="390000"/>
    <n v="2716"/>
    <x v="2"/>
    <s v="US"/>
    <s v="USD"/>
    <n v="1416125148"/>
    <d v="2014-11-16T03:05:48"/>
    <n v="1413356748"/>
    <d v="2014-10-15T02:05:48"/>
    <b v="0"/>
    <n v="55"/>
    <b v="0"/>
    <s v="games/video games"/>
    <n v="6.9641025641025639E-3"/>
    <n v="49.381818181818183"/>
    <s v="games"/>
    <s v="video games"/>
    <n v="32.041666666671517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n v="1425404182"/>
    <d v="2015-03-03T12:36:22"/>
    <b v="0"/>
    <n v="2"/>
    <b v="0"/>
    <s v="games/video games"/>
    <n v="0.02"/>
    <n v="1"/>
    <s v="games"/>
    <s v="video games"/>
    <n v="29.95833333332848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n v="1277512556"/>
    <d v="2010-06-25T19:35:56"/>
    <b v="0"/>
    <n v="0"/>
    <b v="0"/>
    <s v="games/video games"/>
    <n v="0"/>
    <e v="#DIV/0!"/>
    <s v="games"/>
    <s v="video games"/>
    <n v="34.975046296298387"/>
    <x v="0"/>
  </r>
  <r>
    <n v="2150"/>
    <s v="The Unknown Door"/>
    <s v="A pixel styled open world detective game."/>
    <n v="50000"/>
    <n v="405"/>
    <x v="2"/>
    <s v="NO"/>
    <s v="NOK"/>
    <n v="1468392599"/>
    <d v="2016-07-13T01:49:59"/>
    <n v="1465800599"/>
    <d v="2016-06-13T01:49:59"/>
    <b v="0"/>
    <n v="4"/>
    <b v="0"/>
    <s v="games/video games"/>
    <n v="8.0999999999999996E-3"/>
    <n v="101.25"/>
    <s v="games"/>
    <s v="video games"/>
    <n v="3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n v="1464639614"/>
    <d v="2016-05-30T15:20:14"/>
    <b v="0"/>
    <n v="6"/>
    <b v="0"/>
    <s v="games/video games"/>
    <n v="2.6222222222222224E-3"/>
    <n v="19.666666666666668"/>
    <s v="games"/>
    <s v="video games"/>
    <n v="30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n v="1392321509"/>
    <d v="2014-02-13T14:58:29"/>
    <b v="0"/>
    <n v="4"/>
    <b v="0"/>
    <s v="games/video games"/>
    <n v="1.6666666666666668E-3"/>
    <n v="12.5"/>
    <s v="games"/>
    <s v="video games"/>
    <n v="29.95833333332848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n v="1417470718"/>
    <d v="2014-12-01T16:51:58"/>
    <b v="0"/>
    <n v="4"/>
    <b v="0"/>
    <s v="games/video games"/>
    <n v="9.1244548809124457E-5"/>
    <n v="8.5"/>
    <s v="games"/>
    <s v="video games"/>
    <n v="39.42155092593020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n v="1389193827"/>
    <d v="2014-01-08T10:10:27"/>
    <b v="0"/>
    <n v="2"/>
    <b v="0"/>
    <s v="games/video games"/>
    <n v="8.0000000000000002E-3"/>
    <n v="1"/>
    <s v="games"/>
    <s v="video games"/>
    <n v="20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n v="1456854985"/>
    <d v="2016-03-01T12:56:25"/>
    <b v="0"/>
    <n v="5"/>
    <b v="0"/>
    <s v="games/video games"/>
    <n v="2.3E-2"/>
    <n v="23"/>
    <s v="games"/>
    <s v="video games"/>
    <n v="29.958333333335759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n v="1375475406"/>
    <d v="2013-08-02T15:30:06"/>
    <b v="0"/>
    <n v="83"/>
    <b v="0"/>
    <s v="games/video games"/>
    <n v="2.6660714285714284E-2"/>
    <n v="17.987951807228917"/>
    <s v="games"/>
    <s v="video games"/>
    <n v="45"/>
    <x v="0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n v="1479684783"/>
    <d v="2016-11-20T18:33:03"/>
    <b v="0"/>
    <n v="57"/>
    <b v="0"/>
    <s v="games/video games"/>
    <n v="0.28192"/>
    <n v="370.94736842105266"/>
    <s v="games"/>
    <s v="video games"/>
    <n v="32.351354166668898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n v="1356121774"/>
    <d v="2012-12-21T15:29:34"/>
    <b v="0"/>
    <n v="311"/>
    <b v="0"/>
    <s v="games/video games"/>
    <n v="6.5900366666666668E-2"/>
    <n v="63.569485530546629"/>
    <s v="games"/>
    <s v="video games"/>
    <n v="45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n v="1308245574"/>
    <d v="2011-06-16T12:32:54"/>
    <b v="0"/>
    <n v="2"/>
    <b v="0"/>
    <s v="games/video games"/>
    <n v="7.2222222222222219E-3"/>
    <n v="13"/>
    <s v="games"/>
    <s v="video games"/>
    <n v="30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n v="1334855105"/>
    <d v="2012-04-19T12:05:05"/>
    <b v="0"/>
    <n v="16"/>
    <b v="0"/>
    <s v="games/video games"/>
    <n v="8.5000000000000006E-3"/>
    <n v="5.3125"/>
    <s v="games"/>
    <s v="video games"/>
    <n v="30"/>
    <x v="1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n v="1440448059"/>
    <d v="2015-08-24T15:27:39"/>
    <b v="0"/>
    <n v="13"/>
    <b v="1"/>
    <s v="music/rock"/>
    <n v="1.1575"/>
    <n v="35.615384615384613"/>
    <s v="music"/>
    <s v="rock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n v="1403547791"/>
    <d v="2014-06-23T13:23:11"/>
    <b v="0"/>
    <n v="58"/>
    <b v="1"/>
    <s v="music/rock"/>
    <n v="1.1226666666666667"/>
    <n v="87.103448275862064"/>
    <s v="music"/>
    <s v="rock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n v="1429306520"/>
    <d v="2015-04-17T16:35:20"/>
    <b v="0"/>
    <n v="44"/>
    <b v="1"/>
    <s v="music/rock"/>
    <n v="1.3220000000000001"/>
    <n v="75.11363636363636"/>
    <s v="music"/>
    <s v="rock"/>
    <n v="51.26018518517958"/>
    <x v="3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n v="1464196414"/>
    <d v="2016-05-25T12:13:34"/>
    <b v="0"/>
    <n v="83"/>
    <b v="1"/>
    <s v="music/rock"/>
    <n v="1.0263636363636364"/>
    <n v="68.01204819277109"/>
    <s v="music"/>
    <s v="rock"/>
    <n v="30.44821759259502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n v="1457539235"/>
    <d v="2016-03-09T11:00:35"/>
    <b v="0"/>
    <n v="117"/>
    <b v="1"/>
    <s v="music/rock"/>
    <n v="1.3864000000000001"/>
    <n v="29.623931623931625"/>
    <s v="music"/>
    <s v="rock"/>
    <n v="29.958333333328483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n v="1413922018"/>
    <d v="2014-10-21T15:06:58"/>
    <b v="0"/>
    <n v="32"/>
    <b v="1"/>
    <s v="music/rock"/>
    <n v="1.466"/>
    <n v="91.625"/>
    <s v="music"/>
    <s v="rock"/>
    <n v="45.04166666666424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n v="1346463337"/>
    <d v="2012-08-31T20:35:37"/>
    <b v="0"/>
    <n v="8"/>
    <b v="1"/>
    <s v="music/rock"/>
    <n v="1.2"/>
    <n v="22.5"/>
    <s v="music"/>
    <s v="rock"/>
    <n v="14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n v="1484058261"/>
    <d v="2017-01-10T09:24:21"/>
    <b v="0"/>
    <n v="340"/>
    <b v="1"/>
    <s v="music/rock"/>
    <n v="1.215816111111111"/>
    <n v="64.366735294117646"/>
    <s v="music"/>
    <s v="rock"/>
    <n v="30.60809027777577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n v="1488214151"/>
    <d v="2017-02-27T11:49:11"/>
    <b v="0"/>
    <n v="7"/>
    <b v="1"/>
    <s v="music/rock"/>
    <n v="1"/>
    <n v="21.857142857142858"/>
    <s v="music"/>
    <s v="rock"/>
    <n v="3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n v="1436810422"/>
    <d v="2015-07-13T13:00:22"/>
    <b v="0"/>
    <n v="19"/>
    <b v="1"/>
    <s v="music/rock"/>
    <n v="1.8085714285714285"/>
    <n v="33.315789473684212"/>
    <s v="music"/>
    <s v="rock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n v="1431903495"/>
    <d v="2015-05-17T17:58:15"/>
    <b v="0"/>
    <n v="47"/>
    <b v="1"/>
    <s v="music/rock"/>
    <n v="1.0607500000000001"/>
    <n v="90.276595744680847"/>
    <s v="music"/>
    <s v="rock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n v="1426773320"/>
    <d v="2015-03-19T08:55:20"/>
    <b v="0"/>
    <n v="13"/>
    <b v="1"/>
    <s v="music/rock"/>
    <n v="1"/>
    <n v="76.92307692307692"/>
    <s v="music"/>
    <s v="rock"/>
    <n v="3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n v="1376066243"/>
    <d v="2013-08-09T11:37:23"/>
    <b v="0"/>
    <n v="90"/>
    <b v="1"/>
    <s v="music/rock"/>
    <n v="1.2692857142857144"/>
    <n v="59.233333333333334"/>
    <s v="music"/>
    <s v="rock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n v="1459861307"/>
    <d v="2016-04-05T08:01:47"/>
    <b v="0"/>
    <n v="63"/>
    <b v="1"/>
    <s v="music/rock"/>
    <n v="1.0297499999999999"/>
    <n v="65.38095238095238"/>
    <s v="music"/>
    <s v="rock"/>
    <n v="3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n v="1468455186"/>
    <d v="2016-07-13T19:13:06"/>
    <b v="0"/>
    <n v="26"/>
    <b v="1"/>
    <s v="music/rock"/>
    <n v="2.5"/>
    <n v="67.307692307692307"/>
    <s v="music"/>
    <s v="rock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n v="1427987509"/>
    <d v="2015-04-02T10:11:49"/>
    <b v="0"/>
    <n v="71"/>
    <b v="1"/>
    <s v="music/rock"/>
    <n v="1.2602"/>
    <n v="88.74647887323944"/>
    <s v="music"/>
    <s v="rock"/>
    <n v="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n v="1463032867"/>
    <d v="2016-05-12T01:01:07"/>
    <b v="0"/>
    <n v="38"/>
    <b v="1"/>
    <s v="music/rock"/>
    <n v="1.0012000000000001"/>
    <n v="65.868421052631575"/>
    <s v="music"/>
    <s v="rock"/>
    <n v="25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n v="1482160597"/>
    <d v="2016-12-19T10:16:37"/>
    <b v="0"/>
    <n v="859"/>
    <b v="1"/>
    <s v="music/rock"/>
    <n v="1.3864000000000001"/>
    <n v="40.349243306169967"/>
    <s v="music"/>
    <s v="rock"/>
    <n v="30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n v="1426133192"/>
    <d v="2015-03-11T23:06:32"/>
    <b v="0"/>
    <n v="21"/>
    <b v="1"/>
    <s v="music/rock"/>
    <n v="1.6140000000000001"/>
    <n v="76.857142857142861"/>
    <s v="music"/>
    <s v="rock"/>
    <n v="3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n v="1443801868"/>
    <d v="2015-10-02T11:04:28"/>
    <b v="0"/>
    <n v="78"/>
    <b v="1"/>
    <s v="music/rock"/>
    <n v="1.071842"/>
    <n v="68.707820512820518"/>
    <s v="music"/>
    <s v="rock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n v="1486426053"/>
    <d v="2017-02-06T19:07:33"/>
    <b v="0"/>
    <n v="53"/>
    <b v="1"/>
    <s v="games/tabletop games"/>
    <n v="1.5309999999999999"/>
    <n v="57.773584905660378"/>
    <s v="games"/>
    <s v="tabletop games"/>
    <n v="14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n v="1409261825"/>
    <d v="2014-08-28T16:37:05"/>
    <b v="0"/>
    <n v="356"/>
    <b v="1"/>
    <s v="games/tabletop games"/>
    <n v="5.2416666666666663"/>
    <n v="44.171348314606739"/>
    <s v="games"/>
    <s v="tabletop games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n v="1484037977"/>
    <d v="2017-01-10T03:46:17"/>
    <b v="0"/>
    <n v="279"/>
    <b v="1"/>
    <s v="games/tabletop games"/>
    <n v="4.8927777777777779"/>
    <n v="31.566308243727597"/>
    <s v="games"/>
    <s v="tabletop games"/>
    <n v="29.84285879628441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n v="1452530041"/>
    <d v="2016-01-11T11:34:01"/>
    <b v="1"/>
    <n v="266"/>
    <b v="1"/>
    <s v="games/tabletop games"/>
    <n v="2.8473999999999999"/>
    <n v="107.04511278195488"/>
    <s v="games"/>
    <s v="tabletop games"/>
    <n v="13.97637731481518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n v="1360830239"/>
    <d v="2013-02-14T03:23:59"/>
    <b v="0"/>
    <n v="623"/>
    <b v="1"/>
    <s v="games/tabletop games"/>
    <n v="18.569700000000001"/>
    <n v="149.03451043338683"/>
    <s v="games"/>
    <s v="tabletop games"/>
    <n v="4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n v="1470062743"/>
    <d v="2016-08-01T09:45:43"/>
    <b v="0"/>
    <n v="392"/>
    <b v="1"/>
    <s v="games/tabletop games"/>
    <n v="1.0967499999999999"/>
    <n v="55.956632653061227"/>
    <s v="games"/>
    <s v="tabletop games"/>
    <n v="36.468252314807614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n v="1425531666"/>
    <d v="2015-03-05T00:01:06"/>
    <b v="1"/>
    <n v="3562"/>
    <b v="1"/>
    <s v="games/tabletop games"/>
    <n v="10.146425000000001"/>
    <n v="56.970381807973048"/>
    <s v="games"/>
    <s v="tabletop games"/>
    <n v="28.95687500000349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n v="1474380241"/>
    <d v="2016-09-20T09:04:01"/>
    <b v="0"/>
    <n v="514"/>
    <b v="1"/>
    <s v="games/tabletop games"/>
    <n v="4.1217692027666546"/>
    <n v="44.056420233463037"/>
    <s v="games"/>
    <s v="tabletop games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n v="1460055300"/>
    <d v="2016-04-07T13:55:00"/>
    <b v="0"/>
    <n v="88"/>
    <b v="1"/>
    <s v="games/tabletop games"/>
    <n v="5.0324999999999998"/>
    <n v="68.625"/>
    <s v="games"/>
    <s v="tabletop games"/>
    <n v="14.12847222222626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n v="1455721204"/>
    <d v="2016-02-17T10:00:04"/>
    <b v="0"/>
    <n v="537"/>
    <b v="1"/>
    <s v="games/tabletop games"/>
    <n v="1.8461052631578947"/>
    <n v="65.318435754189949"/>
    <s v="games"/>
    <s v="tabletop games"/>
    <n v="34.66592592593224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n v="1486065627"/>
    <d v="2017-02-02T15:00:27"/>
    <b v="0"/>
    <n v="25"/>
    <b v="1"/>
    <s v="games/tabletop games"/>
    <n v="1.1973333333333334"/>
    <n v="35.92"/>
    <s v="games"/>
    <s v="tabletop games"/>
    <n v="1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n v="1479414344"/>
    <d v="2016-11-17T15:25:44"/>
    <b v="0"/>
    <n v="3238"/>
    <b v="1"/>
    <s v="games/tabletop games"/>
    <n v="10.812401666666668"/>
    <n v="40.070667078443485"/>
    <s v="games"/>
    <s v="tabletop games"/>
    <n v="28.107129629628616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n v="1477043072"/>
    <d v="2016-10-21T04:44:32"/>
    <b v="0"/>
    <n v="897"/>
    <b v="1"/>
    <s v="games/tabletop games"/>
    <n v="4.5237333333333334"/>
    <n v="75.647714604236342"/>
    <s v="games"/>
    <s v="tabletop games"/>
    <n v="30.801712962966121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n v="1456423890"/>
    <d v="2016-02-25T13:11:30"/>
    <b v="0"/>
    <n v="878"/>
    <b v="1"/>
    <s v="games/tabletop games"/>
    <n v="5.3737000000000004"/>
    <n v="61.203872437357631"/>
    <s v="games"/>
    <s v="tabletop games"/>
    <n v="29.958333333328483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n v="1436725900"/>
    <d v="2015-07-12T13:31:40"/>
    <b v="0"/>
    <n v="115"/>
    <b v="1"/>
    <s v="games/tabletop games"/>
    <n v="1.2032608695652174"/>
    <n v="48.130434782608695"/>
    <s v="games"/>
    <s v="tabletop games"/>
    <n v="3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n v="1478000502"/>
    <d v="2016-11-01T06:41:42"/>
    <b v="0"/>
    <n v="234"/>
    <b v="1"/>
    <s v="games/tabletop games"/>
    <n v="1.1383571428571428"/>
    <n v="68.106837606837601"/>
    <s v="games"/>
    <s v="tabletop games"/>
    <n v="30.80437500000698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n v="1422540059"/>
    <d v="2015-01-29T09:00:59"/>
    <b v="0"/>
    <n v="4330"/>
    <b v="1"/>
    <s v="games/tabletop games"/>
    <n v="9.5103109999999997"/>
    <n v="65.891300230946882"/>
    <s v="games"/>
    <s v="tabletop games"/>
    <n v="3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n v="1444911600"/>
    <d v="2015-10-15T07:20:00"/>
    <b v="0"/>
    <n v="651"/>
    <b v="1"/>
    <s v="games/tabletop games"/>
    <n v="1.3289249999999999"/>
    <n v="81.654377880184327"/>
    <s v="games"/>
    <s v="tabletop games"/>
    <n v="30.041666666664241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n v="1442311198"/>
    <d v="2015-09-15T04:59:58"/>
    <b v="1"/>
    <n v="251"/>
    <b v="1"/>
    <s v="games/tabletop games"/>
    <n v="1.4697777777777778"/>
    <n v="52.701195219123505"/>
    <s v="games"/>
    <s v="tabletop games"/>
    <n v="3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n v="1433775668"/>
    <d v="2015-06-08T10:01:08"/>
    <b v="0"/>
    <n v="263"/>
    <b v="1"/>
    <s v="games/tabletop games"/>
    <n v="5.4215"/>
    <n v="41.228136882129277"/>
    <s v="games"/>
    <s v="tabletop games"/>
    <n v="27.499212962968159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n v="1357157965"/>
    <d v="2013-01-02T15:19:25"/>
    <b v="0"/>
    <n v="28"/>
    <b v="1"/>
    <s v="music/electronic music"/>
    <n v="3.8271818181818182"/>
    <n v="15.035357142857142"/>
    <s v="music"/>
    <s v="electronic music"/>
    <n v="14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n v="1349209368"/>
    <d v="2012-10-02T15:22:48"/>
    <b v="0"/>
    <n v="721"/>
    <b v="1"/>
    <s v="music/electronic music"/>
    <n v="7.0418124999999998"/>
    <n v="39.066920943134534"/>
    <s v="music"/>
    <s v="electronic music"/>
    <n v="3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n v="1440535082"/>
    <d v="2015-08-25T15:38:02"/>
    <b v="0"/>
    <n v="50"/>
    <b v="1"/>
    <s v="music/electronic music"/>
    <n v="1.0954999999999999"/>
    <n v="43.82"/>
    <s v="music"/>
    <s v="electronic music"/>
    <n v="3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n v="1360222119"/>
    <d v="2013-02-07T02:28:39"/>
    <b v="0"/>
    <n v="73"/>
    <b v="1"/>
    <s v="music/electronic music"/>
    <n v="1.3286666666666667"/>
    <n v="27.301369863013697"/>
    <s v="music"/>
    <s v="electronic music"/>
    <n v="30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n v="1335987789"/>
    <d v="2012-05-02T14:43:09"/>
    <b v="0"/>
    <n v="27"/>
    <b v="1"/>
    <s v="music/electronic music"/>
    <n v="1.52"/>
    <n v="42.222222222222221"/>
    <s v="music"/>
    <s v="electronic music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n v="1333001424"/>
    <d v="2012-03-29T01:10:24"/>
    <b v="0"/>
    <n v="34"/>
    <b v="1"/>
    <s v="music/electronic music"/>
    <n v="1.0272727272727273"/>
    <n v="33.235294117647058"/>
    <s v="music"/>
    <s v="electronic music"/>
    <n v="18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n v="1381984773"/>
    <d v="2013-10-16T23:39:33"/>
    <b v="0"/>
    <n v="7"/>
    <b v="1"/>
    <s v="music/electronic music"/>
    <n v="1"/>
    <n v="285.71428571428572"/>
    <s v="music"/>
    <s v="electronic music"/>
    <n v="30.0416666666642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n v="1328649026"/>
    <d v="2012-02-07T16:10:26"/>
    <b v="0"/>
    <n v="24"/>
    <b v="1"/>
    <s v="music/electronic music"/>
    <n v="1.016"/>
    <n v="42.333333333333336"/>
    <s v="music"/>
    <s v="electronic music"/>
    <n v="59.284421296295477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n v="1396524644"/>
    <d v="2014-04-03T06:30:44"/>
    <b v="0"/>
    <n v="15"/>
    <b v="1"/>
    <s v="music/electronic music"/>
    <n v="1.508"/>
    <n v="50.266666666666666"/>
    <s v="music"/>
    <s v="electronic music"/>
    <n v="11.478657407409628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n v="1329442510"/>
    <d v="2012-02-16T20:35:10"/>
    <b v="0"/>
    <n v="72"/>
    <b v="1"/>
    <s v="music/electronic music"/>
    <n v="1.11425"/>
    <n v="61.902777777777779"/>
    <s v="music"/>
    <s v="electronic music"/>
    <n v="57.66724537036498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n v="1395168625"/>
    <d v="2014-03-18T13:50:25"/>
    <b v="0"/>
    <n v="120"/>
    <b v="1"/>
    <s v="music/electronic music"/>
    <n v="1.956"/>
    <n v="40.75"/>
    <s v="music"/>
    <s v="electronic music"/>
    <n v="22.505960648151813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n v="1380650177"/>
    <d v="2013-10-01T12:56:17"/>
    <b v="0"/>
    <n v="123"/>
    <b v="1"/>
    <s v="music/electronic music"/>
    <n v="1.1438333333333333"/>
    <n v="55.796747967479675"/>
    <s v="music"/>
    <s v="electronic music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n v="1429127379"/>
    <d v="2015-04-15T14:49:39"/>
    <b v="0"/>
    <n v="1"/>
    <b v="1"/>
    <s v="music/electronic music"/>
    <n v="2"/>
    <n v="10"/>
    <s v="music"/>
    <s v="electronic music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n v="1389121248"/>
    <d v="2014-01-07T14:00:48"/>
    <b v="0"/>
    <n v="24"/>
    <b v="1"/>
    <s v="music/electronic music"/>
    <n v="2.9250166666666666"/>
    <n v="73.125416666666666"/>
    <s v="music"/>
    <s v="electronic music"/>
    <n v="30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n v="1329671572"/>
    <d v="2012-02-19T12:12:52"/>
    <b v="0"/>
    <n v="33"/>
    <b v="1"/>
    <s v="music/electronic music"/>
    <n v="1.5636363636363637"/>
    <n v="26.060606060606062"/>
    <s v="music"/>
    <s v="electronic music"/>
    <n v="22.57370370370335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n v="1436464945"/>
    <d v="2015-07-09T13:02:25"/>
    <b v="0"/>
    <n v="14"/>
    <b v="1"/>
    <s v="music/electronic music"/>
    <n v="1.0566666666666666"/>
    <n v="22.642857142857142"/>
    <s v="music"/>
    <s v="electronic music"/>
    <n v="14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n v="1445539113"/>
    <d v="2015-10-22T13:38:33"/>
    <b v="0"/>
    <n v="9"/>
    <b v="1"/>
    <s v="music/electronic music"/>
    <n v="1.0119047619047619"/>
    <n v="47.222222222222221"/>
    <s v="music"/>
    <s v="electronic music"/>
    <n v="10.55656249999447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n v="1344281383"/>
    <d v="2012-08-06T14:29:43"/>
    <b v="0"/>
    <n v="76"/>
    <b v="1"/>
    <s v="music/electronic music"/>
    <n v="1.2283299999999999"/>
    <n v="32.324473684210524"/>
    <s v="music"/>
    <s v="electronic music"/>
    <n v="22.187696759261598"/>
    <x v="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n v="1437412512"/>
    <d v="2015-07-20T12:15:12"/>
    <b v="0"/>
    <n v="19"/>
    <b v="1"/>
    <s v="music/electronic music"/>
    <n v="1.0149999999999999"/>
    <n v="53.421052631578945"/>
    <s v="music"/>
    <s v="electronic music"/>
    <n v="3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n v="1372296436"/>
    <d v="2013-06-26T20:27:16"/>
    <b v="0"/>
    <n v="69"/>
    <b v="1"/>
    <s v="music/electronic music"/>
    <n v="1.0114285714285713"/>
    <n v="51.304347826086953"/>
    <s v="music"/>
    <s v="electronic music"/>
    <n v="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n v="1458748809"/>
    <d v="2016-03-23T11:00:09"/>
    <b v="0"/>
    <n v="218"/>
    <b v="1"/>
    <s v="games/tabletop games"/>
    <n v="1.0811999999999999"/>
    <n v="37.197247706422019"/>
    <s v="games"/>
    <s v="tabletop games"/>
    <n v="30.3332291666665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n v="1325184847"/>
    <d v="2011-12-29T13:54:07"/>
    <b v="0"/>
    <n v="30"/>
    <b v="1"/>
    <s v="games/tabletop games"/>
    <n v="1.6259999999999999"/>
    <n v="27.1"/>
    <s v="games"/>
    <s v="tabletop games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n v="1432826568"/>
    <d v="2015-05-28T10:22:48"/>
    <b v="0"/>
    <n v="100"/>
    <b v="1"/>
    <s v="games/tabletop games"/>
    <n v="1.0580000000000001"/>
    <n v="206.31"/>
    <s v="games"/>
    <s v="tabletop games"/>
    <n v="3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n v="1475337675"/>
    <d v="2016-10-01T11:01:15"/>
    <b v="0"/>
    <n v="296"/>
    <b v="1"/>
    <s v="games/tabletop games"/>
    <n v="2.4315000000000002"/>
    <n v="82.145270270270274"/>
    <s v="games"/>
    <s v="tabletop games"/>
    <n v="28.124131944452529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n v="1408734015"/>
    <d v="2014-08-22T14:00:15"/>
    <b v="0"/>
    <n v="1204"/>
    <b v="1"/>
    <s v="games/tabletop games"/>
    <n v="9.4483338095238096"/>
    <n v="164.79651993355483"/>
    <s v="games"/>
    <s v="tabletop games"/>
    <n v="30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n v="1452625822"/>
    <d v="2016-01-12T14:10:22"/>
    <b v="0"/>
    <n v="321"/>
    <b v="1"/>
    <s v="games/tabletop games"/>
    <n v="1.0846283333333333"/>
    <n v="60.820280373831778"/>
    <s v="games"/>
    <s v="tabletop games"/>
    <n v="30.40877314814861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n v="1381778555"/>
    <d v="2013-10-14T14:22:35"/>
    <b v="0"/>
    <n v="301"/>
    <b v="1"/>
    <s v="games/tabletop games"/>
    <n v="1.5737692307692308"/>
    <n v="67.970099667774093"/>
    <s v="games"/>
    <s v="tabletop games"/>
    <n v="30.0416666666715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n v="1437115236"/>
    <d v="2015-07-17T01:40:36"/>
    <b v="0"/>
    <n v="144"/>
    <b v="1"/>
    <s v="games/tabletop games"/>
    <n v="11.744899999999999"/>
    <n v="81.561805555555551"/>
    <s v="games"/>
    <s v="tabletop games"/>
    <n v="3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n v="1375113391"/>
    <d v="2013-07-29T10:56:31"/>
    <b v="0"/>
    <n v="539"/>
    <b v="1"/>
    <s v="games/tabletop games"/>
    <n v="1.7104755366949576"/>
    <n v="25.42547309833024"/>
    <s v="games"/>
    <s v="tabletop games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n v="1395868127"/>
    <d v="2014-03-26T16:08:47"/>
    <b v="0"/>
    <n v="498"/>
    <b v="1"/>
    <s v="games/tabletop games"/>
    <n v="1.2595294117647058"/>
    <n v="21.497991967871485"/>
    <s v="games"/>
    <s v="tabletop games"/>
    <n v="30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n v="1369864301"/>
    <d v="2013-05-29T16:51:41"/>
    <b v="0"/>
    <n v="1113"/>
    <b v="1"/>
    <s v="games/tabletop games"/>
    <n v="12.121296000000001"/>
    <n v="27.226630727762803"/>
    <s v="games"/>
    <s v="tabletop games"/>
    <n v="26.297442129631236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n v="1402945408"/>
    <d v="2014-06-16T14:03:28"/>
    <b v="0"/>
    <n v="988"/>
    <b v="1"/>
    <s v="games/tabletop games"/>
    <n v="4.9580000000000002"/>
    <n v="25.091093117408906"/>
    <s v="games"/>
    <s v="tabletop games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n v="1448269539"/>
    <d v="2015-11-23T04:05:39"/>
    <b v="0"/>
    <n v="391"/>
    <b v="1"/>
    <s v="games/tabletop games"/>
    <n v="3.3203999999999998"/>
    <n v="21.230179028132991"/>
    <s v="games"/>
    <s v="tabletop games"/>
    <n v="20.621076388895744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n v="1481053647"/>
    <d v="2016-12-06T14:47:27"/>
    <b v="0"/>
    <n v="28"/>
    <b v="1"/>
    <s v="games/tabletop games"/>
    <n v="11.65"/>
    <n v="41.607142857142854"/>
    <s v="games"/>
    <s v="tabletop games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n v="1424997111"/>
    <d v="2015-02-26T19:31:51"/>
    <b v="0"/>
    <n v="147"/>
    <b v="1"/>
    <s v="games/tabletop games"/>
    <n v="1.5331538461538461"/>
    <n v="135.58503401360545"/>
    <s v="games"/>
    <s v="tabletop games"/>
    <n v="29.958333333343035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n v="1451746123"/>
    <d v="2016-01-02T09:48:43"/>
    <b v="0"/>
    <n v="680"/>
    <b v="1"/>
    <s v="games/tabletop games"/>
    <n v="5.3710714285714287"/>
    <n v="22.116176470588236"/>
    <s v="games"/>
    <s v="tabletop games"/>
    <n v="30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n v="1412294683"/>
    <d v="2014-10-02T19:04:43"/>
    <b v="0"/>
    <n v="983"/>
    <b v="1"/>
    <s v="games/tabletop games"/>
    <n v="3.5292777777777777"/>
    <n v="64.625635808748726"/>
    <s v="games"/>
    <s v="tabletop games"/>
    <n v="40.329363425924385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n v="1486565716"/>
    <d v="2017-02-08T09:55:16"/>
    <b v="0"/>
    <n v="79"/>
    <b v="1"/>
    <s v="games/tabletop games"/>
    <n v="1.3740000000000001"/>
    <n v="69.569620253164558"/>
    <s v="games"/>
    <s v="tabletop games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n v="1382742014"/>
    <d v="2013-10-25T18:00:14"/>
    <b v="0"/>
    <n v="426"/>
    <b v="1"/>
    <s v="games/tabletop games"/>
    <n v="1.2802667999999999"/>
    <n v="75.133028169014082"/>
    <s v="games"/>
    <s v="tabletop games"/>
    <n v="36.20956018518336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n v="1458762544"/>
    <d v="2016-03-23T14:49:04"/>
    <b v="0"/>
    <n v="96"/>
    <b v="1"/>
    <s v="games/tabletop games"/>
    <n v="2.7067999999999999"/>
    <n v="140.97916666666666"/>
    <s v="games"/>
    <s v="tabletop games"/>
    <n v="30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n v="1485892300"/>
    <d v="2017-01-31T14:51:40"/>
    <b v="0"/>
    <n v="163"/>
    <b v="1"/>
    <s v="games/tabletop games"/>
    <n v="8.0640000000000001"/>
    <n v="49.472392638036808"/>
    <s v="games"/>
    <s v="tabletop games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n v="1382449733"/>
    <d v="2013-10-22T08:48:53"/>
    <b v="0"/>
    <n v="2525"/>
    <b v="1"/>
    <s v="games/tabletop games"/>
    <n v="13.600976000000001"/>
    <n v="53.865251485148519"/>
    <s v="games"/>
    <s v="tabletop games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n v="1488823290"/>
    <d v="2017-03-06T13:01:30"/>
    <b v="0"/>
    <n v="2035"/>
    <b v="1"/>
    <s v="games/tabletop games"/>
    <n v="9302.5"/>
    <n v="4.5712530712530715"/>
    <s v="games"/>
    <s v="tabletop games"/>
    <n v="6.3739583333372138"/>
    <x v="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n v="1475609946"/>
    <d v="2016-10-04T14:39:06"/>
    <b v="0"/>
    <n v="290"/>
    <b v="1"/>
    <s v="games/tabletop games"/>
    <n v="3.7702"/>
    <n v="65.00344827586207"/>
    <s v="games"/>
    <s v="tabletop games"/>
    <n v="12.03534722222684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n v="1390323617"/>
    <d v="2014-01-21T12:00:17"/>
    <b v="0"/>
    <n v="1980"/>
    <b v="1"/>
    <s v="games/tabletop games"/>
    <n v="26.47025"/>
    <n v="53.475252525252522"/>
    <s v="games"/>
    <s v="tabletop games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n v="1438801210"/>
    <d v="2015-08-05T14:00:10"/>
    <b v="0"/>
    <n v="57"/>
    <b v="1"/>
    <s v="games/tabletop games"/>
    <n v="1.0012000000000001"/>
    <n v="43.912280701754383"/>
    <s v="games"/>
    <s v="tabletop games"/>
    <n v="3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n v="1436975965"/>
    <d v="2015-07-15T10:59:25"/>
    <b v="0"/>
    <n v="380"/>
    <b v="1"/>
    <s v="games/tabletop games"/>
    <n v="1.0445405405405406"/>
    <n v="50.852631578947367"/>
    <s v="games"/>
    <s v="tabletop games"/>
    <n v="14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n v="1479157278"/>
    <d v="2016-11-14T16:01:18"/>
    <b v="0"/>
    <n v="128"/>
    <b v="1"/>
    <s v="games/tabletop games"/>
    <n v="1.0721428571428571"/>
    <n v="58.6328125"/>
    <s v="games"/>
    <s v="tabletop games"/>
    <n v="30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n v="1362329565"/>
    <d v="2013-03-03T11:52:45"/>
    <b v="0"/>
    <n v="180"/>
    <b v="1"/>
    <s v="games/tabletop games"/>
    <n v="1.6877142857142857"/>
    <n v="32.81666666666667"/>
    <s v="games"/>
    <s v="tabletop games"/>
    <n v="29.958333333335759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n v="1478131673"/>
    <d v="2016-11-02T19:07:53"/>
    <b v="0"/>
    <n v="571"/>
    <b v="1"/>
    <s v="games/tabletop games"/>
    <n v="9.7511200000000002"/>
    <n v="426.93169877408059"/>
    <s v="games"/>
    <s v="tabletop games"/>
    <n v="30.041666666664241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n v="1406362677"/>
    <d v="2014-07-26T03:17:57"/>
    <b v="0"/>
    <n v="480"/>
    <b v="1"/>
    <s v="games/tabletop games"/>
    <n v="1.3444929411764706"/>
    <n v="23.808729166666669"/>
    <s v="games"/>
    <s v="tabletop games"/>
    <n v="21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n v="1469173938"/>
    <d v="2016-07-22T02:52:18"/>
    <b v="0"/>
    <n v="249"/>
    <b v="1"/>
    <s v="games/tabletop games"/>
    <n v="2.722777777777778"/>
    <n v="98.413654618473899"/>
    <s v="games"/>
    <s v="tabletop games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n v="1445267347"/>
    <d v="2015-10-19T10:09:07"/>
    <b v="0"/>
    <n v="84"/>
    <b v="1"/>
    <s v="games/tabletop games"/>
    <n v="1.1268750000000001"/>
    <n v="107.32142857142857"/>
    <s v="games"/>
    <s v="tabletop games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n v="1484667168"/>
    <d v="2017-01-17T10:32:48"/>
    <b v="0"/>
    <n v="197"/>
    <b v="1"/>
    <s v="games/tabletop games"/>
    <n v="4.5979999999999999"/>
    <n v="11.67005076142132"/>
    <s v="games"/>
    <s v="tabletop games"/>
    <n v="7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n v="1460069451"/>
    <d v="2016-04-07T17:50:51"/>
    <b v="0"/>
    <n v="271"/>
    <b v="1"/>
    <s v="games/tabletop games"/>
    <n v="2.8665822784810127"/>
    <n v="41.782287822878232"/>
    <s v="games"/>
    <s v="tabletop games"/>
    <n v="3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n v="1478602246"/>
    <d v="2016-11-08T05:50:46"/>
    <b v="0"/>
    <n v="50"/>
    <b v="1"/>
    <s v="games/tabletop games"/>
    <n v="2.2270833333333333"/>
    <n v="21.38"/>
    <s v="games"/>
    <s v="tabletop games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n v="1463351329"/>
    <d v="2016-05-15T17:28:49"/>
    <b v="0"/>
    <n v="169"/>
    <b v="1"/>
    <s v="games/tabletop games"/>
    <n v="6.3613999999999997"/>
    <n v="94.103550295857985"/>
    <s v="games"/>
    <s v="tabletop games"/>
    <n v="35.021655092583387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n v="1431453687"/>
    <d v="2015-05-12T13:01:27"/>
    <b v="0"/>
    <n v="205"/>
    <b v="1"/>
    <s v="games/tabletop games"/>
    <n v="1.4650000000000001"/>
    <n v="15.721951219512196"/>
    <s v="games"/>
    <s v="tabletop games"/>
    <n v="3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n v="1480360736"/>
    <d v="2016-11-28T14:18:56"/>
    <b v="0"/>
    <n v="206"/>
    <b v="1"/>
    <s v="games/tabletop games"/>
    <n v="18.670999999999999"/>
    <n v="90.635922330097088"/>
    <s v="games"/>
    <s v="tabletop games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n v="1393287850"/>
    <d v="2014-02-24T19:24:10"/>
    <b v="0"/>
    <n v="84"/>
    <b v="1"/>
    <s v="games/tabletop games"/>
    <n v="3.2692000000000001"/>
    <n v="97.297619047619051"/>
    <s v="games"/>
    <s v="tabletop games"/>
    <n v="29.958333333335759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n v="1485278620"/>
    <d v="2017-01-24T12:23:40"/>
    <b v="0"/>
    <n v="210"/>
    <b v="1"/>
    <s v="games/tabletop games"/>
    <n v="7.7949999999999999"/>
    <n v="37.11904761904762"/>
    <s v="games"/>
    <s v="tabletop games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n v="1413295358"/>
    <d v="2014-10-14T09:02:38"/>
    <b v="0"/>
    <n v="181"/>
    <b v="1"/>
    <s v="games/tabletop games"/>
    <n v="1.5415151515151515"/>
    <n v="28.104972375690608"/>
    <s v="games"/>
    <s v="tabletop games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n v="1420919913"/>
    <d v="2015-01-10T14:58:33"/>
    <b v="0"/>
    <n v="60"/>
    <b v="1"/>
    <s v="games/tabletop games"/>
    <n v="1.1554666666666666"/>
    <n v="144.43333333333334"/>
    <s v="games"/>
    <s v="tabletop games"/>
    <n v="2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n v="1462543114"/>
    <d v="2016-05-06T08:58:34"/>
    <b v="0"/>
    <n v="445"/>
    <b v="1"/>
    <s v="games/tabletop games"/>
    <n v="1.8003333333333333"/>
    <n v="24.274157303370785"/>
    <s v="games"/>
    <s v="tabletop games"/>
    <n v="16.542662037041737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n v="1479241707"/>
    <d v="2016-11-15T15:28:27"/>
    <b v="0"/>
    <n v="17"/>
    <b v="1"/>
    <s v="games/tabletop games"/>
    <n v="2.9849999999999999"/>
    <n v="35.117647058823529"/>
    <s v="games"/>
    <s v="tabletop games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n v="1460235592"/>
    <d v="2016-04-09T15:59:52"/>
    <b v="0"/>
    <n v="194"/>
    <b v="1"/>
    <s v="games/tabletop games"/>
    <n v="3.2026666666666666"/>
    <n v="24.762886597938145"/>
    <s v="games"/>
    <s v="tabletop games"/>
    <n v="17.208425925920892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n v="1416945297"/>
    <d v="2014-11-25T14:54:57"/>
    <b v="0"/>
    <n v="404"/>
    <b v="1"/>
    <s v="games/tabletop games"/>
    <n v="3.80525"/>
    <n v="188.37871287128712"/>
    <s v="games"/>
    <s v="tabletop games"/>
    <n v="25.211840277785086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n v="1486691915"/>
    <d v="2017-02-09T20:58:35"/>
    <b v="0"/>
    <n v="194"/>
    <b v="1"/>
    <s v="games/tabletop games"/>
    <n v="1.026"/>
    <n v="148.08247422680412"/>
    <s v="games"/>
    <s v="tabletop games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n v="1486745663"/>
    <d v="2017-02-10T11:54:23"/>
    <b v="0"/>
    <n v="902"/>
    <b v="1"/>
    <s v="games/tabletop games"/>
    <n v="18.016400000000001"/>
    <n v="49.934589800443462"/>
    <s v="games"/>
    <s v="tabletop games"/>
    <n v="24.50390046295797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n v="1482353513"/>
    <d v="2016-12-21T15:51:53"/>
    <b v="0"/>
    <n v="1670"/>
    <b v="1"/>
    <s v="games/tabletop games"/>
    <n v="7.2024800000000004"/>
    <n v="107.82155688622754"/>
    <s v="games"/>
    <s v="tabletop games"/>
    <n v="20.04660879629955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n v="1478736004"/>
    <d v="2016-11-09T19:00:04"/>
    <b v="0"/>
    <n v="1328"/>
    <b v="1"/>
    <s v="games/tabletop games"/>
    <n v="2.8309000000000002"/>
    <n v="42.63403614457831"/>
    <s v="games"/>
    <s v="tabletop games"/>
    <n v="3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n v="1446914836"/>
    <d v="2015-11-07T11:47:16"/>
    <b v="0"/>
    <n v="944"/>
    <b v="1"/>
    <s v="games/tabletop games"/>
    <n v="13.566000000000001"/>
    <n v="14.370762711864407"/>
    <s v="games"/>
    <s v="tabletop games"/>
    <n v="3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n v="1487164242"/>
    <d v="2017-02-15T08:10:42"/>
    <b v="0"/>
    <n v="147"/>
    <b v="1"/>
    <s v="games/tabletop games"/>
    <n v="2.2035999999999998"/>
    <n v="37.476190476190474"/>
    <s v="games"/>
    <s v="tabletop games"/>
    <n v="24.95833333334303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n v="1390564857"/>
    <d v="2014-01-24T07:00:57"/>
    <b v="0"/>
    <n v="99"/>
    <b v="1"/>
    <s v="games/tabletop games"/>
    <n v="1.196"/>
    <n v="30.202020202020201"/>
    <s v="games"/>
    <s v="tabletop games"/>
    <n v="3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n v="1416667679"/>
    <d v="2014-11-22T09:47:59"/>
    <b v="0"/>
    <n v="79"/>
    <b v="1"/>
    <s v="games/tabletop games"/>
    <n v="4.0776923076923079"/>
    <n v="33.550632911392405"/>
    <s v="games"/>
    <s v="tabletop games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n v="1386344289"/>
    <d v="2013-12-06T10:38:09"/>
    <b v="0"/>
    <n v="75"/>
    <b v="1"/>
    <s v="games/tabletop games"/>
    <n v="1.0581826105905425"/>
    <n v="64.74666666666667"/>
    <s v="games"/>
    <s v="tabletop games"/>
    <n v="30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n v="1327767423"/>
    <d v="2012-01-28T11:17:03"/>
    <b v="0"/>
    <n v="207"/>
    <b v="1"/>
    <s v="games/tabletop games"/>
    <n v="1.4108235294117648"/>
    <n v="57.932367149758456"/>
    <s v="games"/>
    <s v="tabletop games"/>
    <n v="30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n v="1448902867"/>
    <d v="2015-11-30T12:01:07"/>
    <b v="0"/>
    <n v="102"/>
    <b v="1"/>
    <s v="games/tabletop games"/>
    <n v="2.7069999999999999"/>
    <n v="53.078431372549019"/>
    <s v="games"/>
    <s v="tabletop games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n v="1421436099"/>
    <d v="2015-01-16T14:21:39"/>
    <b v="0"/>
    <n v="32"/>
    <b v="1"/>
    <s v="games/tabletop games"/>
    <n v="1.538"/>
    <n v="48.0625"/>
    <s v="games"/>
    <s v="tabletop games"/>
    <n v="18.35996527778479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n v="1439909991"/>
    <d v="2015-08-18T09:59:51"/>
    <b v="0"/>
    <n v="480"/>
    <b v="1"/>
    <s v="games/tabletop games"/>
    <n v="4.0357653061224488"/>
    <n v="82.396874999999994"/>
    <s v="games"/>
    <s v="tabletop games"/>
    <n v="3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n v="1306219897"/>
    <d v="2011-05-24T01:51:37"/>
    <b v="0"/>
    <n v="11"/>
    <b v="1"/>
    <s v="music/rock"/>
    <n v="1.85"/>
    <n v="50.454545454545453"/>
    <s v="music"/>
    <s v="rock"/>
    <n v="61.998877314814308"/>
    <x v="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n v="1447560686"/>
    <d v="2015-11-14T23:11:26"/>
    <b v="0"/>
    <n v="12"/>
    <b v="1"/>
    <s v="music/rock"/>
    <n v="1.8533333333333333"/>
    <n v="115.83333333333333"/>
    <s v="music"/>
    <s v="rock"/>
    <n v="60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n v="1331348404"/>
    <d v="2012-03-09T22:00:04"/>
    <b v="0"/>
    <n v="48"/>
    <b v="1"/>
    <s v="music/rock"/>
    <n v="1.0085533333333332"/>
    <n v="63.03458333333333"/>
    <s v="music"/>
    <s v="rock"/>
    <n v="59.95833333333575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n v="1297451245"/>
    <d v="2011-02-11T14:07:25"/>
    <b v="0"/>
    <n v="59"/>
    <b v="1"/>
    <s v="music/rock"/>
    <n v="1.0622116666666668"/>
    <n v="108.02152542372882"/>
    <s v="music"/>
    <s v="rock"/>
    <n v="28.369849537033588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n v="1338352043"/>
    <d v="2012-05-29T23:27:23"/>
    <b v="0"/>
    <n v="79"/>
    <b v="1"/>
    <s v="music/rock"/>
    <n v="1.2136666666666667"/>
    <n v="46.088607594936711"/>
    <s v="music"/>
    <s v="rock"/>
    <n v="3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n v="1376003254"/>
    <d v="2013-08-08T18:07:34"/>
    <b v="0"/>
    <n v="14"/>
    <b v="1"/>
    <s v="music/rock"/>
    <n v="1.0006666666666666"/>
    <n v="107.21428571428571"/>
    <s v="music"/>
    <s v="rock"/>
    <n v="28.20238425926072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n v="1401724860"/>
    <d v="2014-06-02T11:01:00"/>
    <b v="0"/>
    <n v="106"/>
    <b v="1"/>
    <s v="music/rock"/>
    <n v="1.1997755555555556"/>
    <n v="50.9338679245283"/>
    <s v="music"/>
    <s v="rock"/>
    <n v="21"/>
    <x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n v="1339098689"/>
    <d v="2012-06-07T14:51:29"/>
    <b v="0"/>
    <n v="25"/>
    <b v="1"/>
    <s v="music/rock"/>
    <n v="1.0009999999999999"/>
    <n v="40.04"/>
    <s v="music"/>
    <s v="rock"/>
    <n v="18.922581018516212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n v="1382659060"/>
    <d v="2013-10-24T18:57:40"/>
    <b v="0"/>
    <n v="25"/>
    <b v="1"/>
    <s v="music/rock"/>
    <n v="1.0740000000000001"/>
    <n v="64.44"/>
    <s v="music"/>
    <s v="rock"/>
    <n v="42.9752314814832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n v="1252908330"/>
    <d v="2009-09-14T01:05:30"/>
    <b v="0"/>
    <n v="29"/>
    <b v="1"/>
    <s v="music/rock"/>
    <n v="1.0406666666666666"/>
    <n v="53.827586206896555"/>
    <s v="music"/>
    <s v="rock"/>
    <n v="78.454513888893416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n v="1332199618"/>
    <d v="2012-03-19T18:26:58"/>
    <b v="0"/>
    <n v="43"/>
    <b v="1"/>
    <s v="music/rock"/>
    <n v="1.728"/>
    <n v="100.46511627906976"/>
    <s v="music"/>
    <s v="rock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n v="1332175476"/>
    <d v="2012-03-19T11:44:36"/>
    <b v="0"/>
    <n v="46"/>
    <b v="1"/>
    <s v="music/rock"/>
    <n v="1.072505"/>
    <n v="46.630652173913049"/>
    <s v="music"/>
    <s v="rock"/>
    <n v="30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n v="1346345999"/>
    <d v="2012-08-30T11:59:59"/>
    <b v="0"/>
    <n v="27"/>
    <b v="1"/>
    <s v="music/rock"/>
    <n v="1.0823529411764705"/>
    <n v="34.074074074074076"/>
    <s v="music"/>
    <s v="rock"/>
    <n v="25.4576504629658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n v="1356110480"/>
    <d v="2012-12-21T12:21:20"/>
    <b v="0"/>
    <n v="112"/>
    <b v="1"/>
    <s v="music/rock"/>
    <n v="1.4608079999999999"/>
    <n v="65.214642857142863"/>
    <s v="music"/>
    <s v="rock"/>
    <n v="3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n v="1356648856"/>
    <d v="2012-12-27T17:54:16"/>
    <b v="0"/>
    <n v="34"/>
    <b v="1"/>
    <s v="music/rock"/>
    <n v="1.2524999999999999"/>
    <n v="44.205882352941174"/>
    <s v="music"/>
    <s v="rock"/>
    <n v="30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n v="1326994426"/>
    <d v="2012-01-19T12:33:46"/>
    <b v="0"/>
    <n v="145"/>
    <b v="1"/>
    <s v="music/rock"/>
    <n v="1.4907142857142857"/>
    <n v="71.965517241379317"/>
    <s v="music"/>
    <s v="rock"/>
    <n v="3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n v="1328749249"/>
    <d v="2012-02-08T20:00:49"/>
    <b v="0"/>
    <n v="19"/>
    <b v="1"/>
    <s v="music/rock"/>
    <n v="1.006"/>
    <n v="52.94736842105263"/>
    <s v="music"/>
    <s v="rock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n v="1393272633"/>
    <d v="2014-02-24T15:10:33"/>
    <b v="0"/>
    <n v="288"/>
    <b v="1"/>
    <s v="music/rock"/>
    <n v="1.0507333333333333"/>
    <n v="109.45138888888889"/>
    <s v="music"/>
    <s v="rock"/>
    <n v="29.958333333335759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n v="1295657209"/>
    <d v="2011-01-21T19:46:49"/>
    <b v="0"/>
    <n v="14"/>
    <b v="1"/>
    <s v="music/rock"/>
    <n v="3.5016666666666665"/>
    <n v="75.035714285714292"/>
    <s v="music"/>
    <s v="rock"/>
    <n v="15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n v="1339694816"/>
    <d v="2012-06-14T12:26:56"/>
    <b v="0"/>
    <n v="7"/>
    <b v="1"/>
    <s v="music/rock"/>
    <n v="1.0125"/>
    <n v="115.71428571428571"/>
    <s v="music"/>
    <s v="rock"/>
    <n v="14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n v="1369193496"/>
    <d v="2013-05-21T22:31:36"/>
    <b v="1"/>
    <n v="211"/>
    <b v="1"/>
    <s v="music/indie rock"/>
    <n v="1.336044"/>
    <n v="31.659810426540286"/>
    <s v="music"/>
    <s v="indie rock"/>
    <n v="30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n v="1385585434"/>
    <d v="2013-11-27T15:50:34"/>
    <b v="1"/>
    <n v="85"/>
    <b v="1"/>
    <s v="music/indie rock"/>
    <n v="1.7065217391304348"/>
    <n v="46.176470588235297"/>
    <s v="music"/>
    <s v="indie rock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n v="1320287996"/>
    <d v="2011-11-02T21:39:56"/>
    <b v="1"/>
    <n v="103"/>
    <b v="1"/>
    <s v="music/indie rock"/>
    <n v="1.0935829457364341"/>
    <n v="68.481650485436887"/>
    <s v="music"/>
    <s v="indie rock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n v="1290281691"/>
    <d v="2010-11-20T14:34:51"/>
    <b v="1"/>
    <n v="113"/>
    <b v="1"/>
    <s v="music/indie rock"/>
    <n v="1.0070033333333335"/>
    <n v="53.469203539823013"/>
    <s v="music"/>
    <s v="indie rock"/>
    <n v="41.39177083333197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n v="1405356072"/>
    <d v="2014-07-14T11:41:12"/>
    <b v="1"/>
    <n v="167"/>
    <b v="1"/>
    <s v="music/indie rock"/>
    <n v="1.0122777777777778"/>
    <n v="109.10778443113773"/>
    <s v="music"/>
    <s v="indie rock"/>
    <n v="25.054722222223063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n v="1328760129"/>
    <d v="2012-02-08T23:02:09"/>
    <b v="1"/>
    <n v="73"/>
    <b v="1"/>
    <s v="music/indie rock"/>
    <n v="1.0675857142857144"/>
    <n v="51.185616438356163"/>
    <s v="music"/>
    <s v="indie rock"/>
    <n v="30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n v="1333653333"/>
    <d v="2012-04-05T14:15:33"/>
    <b v="1"/>
    <n v="75"/>
    <b v="1"/>
    <s v="music/indie rock"/>
    <n v="1.0665777537961894"/>
    <n v="27.936800000000002"/>
    <s v="music"/>
    <s v="indie rock"/>
    <n v="29.999942129630654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n v="1406847996"/>
    <d v="2014-07-31T18:06:36"/>
    <b v="1"/>
    <n v="614"/>
    <b v="1"/>
    <s v="music/indie rock"/>
    <n v="1.0130622"/>
    <n v="82.496921824104234"/>
    <s v="music"/>
    <s v="indie rock"/>
    <n v="28.078749999993306"/>
    <x v="1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n v="1359848537"/>
    <d v="2013-02-02T18:42:17"/>
    <b v="1"/>
    <n v="107"/>
    <b v="1"/>
    <s v="music/indie rock"/>
    <n v="1.0667450000000001"/>
    <n v="59.817476635514019"/>
    <s v="music"/>
    <s v="indie rock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n v="1361300615"/>
    <d v="2013-02-19T14:03:35"/>
    <b v="1"/>
    <n v="1224"/>
    <b v="1"/>
    <s v="music/indie rock"/>
    <n v="4.288397837837838"/>
    <n v="64.816470588235291"/>
    <s v="music"/>
    <s v="indie rock"/>
    <n v="29.958333333335759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n v="1396829189"/>
    <d v="2014-04-06T19:06:29"/>
    <b v="1"/>
    <n v="104"/>
    <b v="1"/>
    <s v="music/indie rock"/>
    <n v="1.0411111111111111"/>
    <n v="90.09615384615384"/>
    <s v="music"/>
    <s v="indie rock"/>
    <n v="30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n v="1395155478"/>
    <d v="2014-03-18T10:11:18"/>
    <b v="1"/>
    <n v="79"/>
    <b v="1"/>
    <s v="music/indie rock"/>
    <n v="1.0786666666666667"/>
    <n v="40.962025316455694"/>
    <s v="music"/>
    <s v="indie rock"/>
    <n v="31.325486111112696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n v="1333494026"/>
    <d v="2012-04-03T18:00:26"/>
    <b v="1"/>
    <n v="157"/>
    <b v="1"/>
    <s v="music/indie rock"/>
    <n v="1.7584040000000001"/>
    <n v="56.000127388535034"/>
    <s v="music"/>
    <s v="indie rock"/>
    <n v="30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n v="1336482857"/>
    <d v="2012-05-08T08:14:17"/>
    <b v="1"/>
    <n v="50"/>
    <b v="1"/>
    <s v="music/indie rock"/>
    <n v="1.5697000000000001"/>
    <n v="37.672800000000002"/>
    <s v="music"/>
    <s v="indie rock"/>
    <n v="3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n v="1333646743"/>
    <d v="2012-04-05T12:25:43"/>
    <b v="1"/>
    <n v="64"/>
    <b v="1"/>
    <s v="music/indie rock"/>
    <n v="1.026"/>
    <n v="40.078125"/>
    <s v="music"/>
    <s v="indie rock"/>
    <n v="30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n v="1253726650"/>
    <d v="2009-09-23T12:24:10"/>
    <b v="1"/>
    <n v="200"/>
    <b v="1"/>
    <s v="music/indie rock"/>
    <n v="1.0404266666666666"/>
    <n v="78.031999999999996"/>
    <s v="music"/>
    <s v="indie rock"/>
    <n v="77.041550925925549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n v="1263474049"/>
    <d v="2010-01-14T08:00:49"/>
    <b v="1"/>
    <n v="22"/>
    <b v="1"/>
    <s v="music/indie rock"/>
    <n v="1.04"/>
    <n v="18.90909090909091"/>
    <s v="music"/>
    <s v="indie rock"/>
    <n v="31.66609953704028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n v="1251214014"/>
    <d v="2009-08-25T10:26:54"/>
    <b v="1"/>
    <n v="163"/>
    <b v="1"/>
    <s v="music/indie rock"/>
    <n v="1.2105999999999999"/>
    <n v="37.134969325153371"/>
    <s v="music"/>
    <s v="indie rock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n v="1384480685"/>
    <d v="2013-11-14T20:58:05"/>
    <b v="1"/>
    <n v="77"/>
    <b v="1"/>
    <s v="music/indie rock"/>
    <n v="1.077"/>
    <n v="41.961038961038959"/>
    <s v="music"/>
    <s v="indie rock"/>
    <n v="30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n v="1393443400"/>
    <d v="2014-02-26T14:36:40"/>
    <b v="1"/>
    <n v="89"/>
    <b v="1"/>
    <s v="music/indie rock"/>
    <n v="1.0866"/>
    <n v="61.044943820224717"/>
    <s v="music"/>
    <s v="indie rock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n v="1488694501"/>
    <d v="2017-03-05T01:15:01"/>
    <b v="0"/>
    <n v="64"/>
    <b v="0"/>
    <s v="food/small batch"/>
    <n v="0.39120962394619685"/>
    <n v="64.53125"/>
    <s v="food"/>
    <s v="small batch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n v="1489181369"/>
    <d v="2017-03-10T16:29:29"/>
    <b v="0"/>
    <n v="4"/>
    <b v="0"/>
    <s v="food/small batch"/>
    <n v="3.1481481481481478E-2"/>
    <n v="21.25"/>
    <s v="food"/>
    <s v="small batch"/>
    <n v="29.95833333332848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n v="1489428447"/>
    <d v="2017-03-13T13:07:27"/>
    <b v="0"/>
    <n v="4"/>
    <b v="0"/>
    <s v="food/small batch"/>
    <n v="0.48"/>
    <n v="30"/>
    <s v="food"/>
    <s v="small batch"/>
    <n v="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n v="1487970885"/>
    <d v="2017-02-24T16:14:45"/>
    <b v="0"/>
    <n v="61"/>
    <b v="0"/>
    <s v="food/small batch"/>
    <n v="0.20733333333333334"/>
    <n v="25.491803278688526"/>
    <s v="food"/>
    <s v="small batch"/>
    <n v="29.9583333333284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n v="1488241931"/>
    <d v="2017-02-27T19:32:11"/>
    <b v="0"/>
    <n v="7"/>
    <b v="0"/>
    <s v="food/small batch"/>
    <n v="0.08"/>
    <n v="11.428571428571429"/>
    <s v="food"/>
    <s v="small batch"/>
    <n v="29.9583333333357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n v="1489106948"/>
    <d v="2017-03-09T19:49:08"/>
    <b v="0"/>
    <n v="1"/>
    <b v="0"/>
    <s v="food/small batch"/>
    <n v="7.1999999999999998E-3"/>
    <n v="108"/>
    <s v="food"/>
    <s v="small batch"/>
    <n v="51.674212962956517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n v="1406066440"/>
    <d v="2014-07-22T17:00:40"/>
    <b v="1"/>
    <n v="3355"/>
    <b v="1"/>
    <s v="food/small batch"/>
    <n v="5.2609431428571432"/>
    <n v="54.883162444113267"/>
    <s v="food"/>
    <s v="small batch"/>
    <n v="3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n v="1431715537"/>
    <d v="2015-05-15T13:45:37"/>
    <b v="1"/>
    <n v="537"/>
    <b v="1"/>
    <s v="food/small batch"/>
    <n v="2.5445000000000002"/>
    <n v="47.383612662942269"/>
    <s v="food"/>
    <s v="small batch"/>
    <n v="3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n v="1403017146"/>
    <d v="2014-06-17T09:59:06"/>
    <b v="1"/>
    <n v="125"/>
    <b v="1"/>
    <s v="food/small batch"/>
    <n v="1.0591999999999999"/>
    <n v="211.84"/>
    <s v="food"/>
    <s v="small batch"/>
    <n v="3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n v="1448400943"/>
    <d v="2015-11-24T16:35:43"/>
    <b v="1"/>
    <n v="163"/>
    <b v="1"/>
    <s v="food/small batch"/>
    <n v="1.0242285714285715"/>
    <n v="219.92638036809817"/>
    <s v="food"/>
    <s v="small batch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n v="1405728490"/>
    <d v="2014-07-18T19:08:10"/>
    <b v="1"/>
    <n v="283"/>
    <b v="1"/>
    <s v="food/small batch"/>
    <n v="1.4431375"/>
    <n v="40.795406360424032"/>
    <s v="food"/>
    <s v="small batch"/>
    <n v="3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n v="1420643071"/>
    <d v="2015-01-07T10:04:31"/>
    <b v="1"/>
    <n v="352"/>
    <b v="1"/>
    <s v="food/small batch"/>
    <n v="1.06308"/>
    <n v="75.502840909090907"/>
    <s v="food"/>
    <s v="small batch"/>
    <n v="3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n v="1399563390"/>
    <d v="2014-05-08T10:36:30"/>
    <b v="1"/>
    <n v="94"/>
    <b v="1"/>
    <s v="food/small batch"/>
    <n v="2.1216666666666666"/>
    <n v="13.542553191489361"/>
    <s v="food"/>
    <s v="small batch"/>
    <n v="21.09270833332993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n v="1412611498"/>
    <d v="2014-10-06T11:04:58"/>
    <b v="1"/>
    <n v="67"/>
    <b v="1"/>
    <s v="food/small batch"/>
    <n v="1.0195000000000001"/>
    <n v="60.865671641791046"/>
    <s v="food"/>
    <s v="small batch"/>
    <n v="30.06182870370685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n v="1399902243"/>
    <d v="2014-05-12T08:44:03"/>
    <b v="1"/>
    <n v="221"/>
    <b v="1"/>
    <s v="food/small batch"/>
    <n v="1.0227200000000001"/>
    <n v="115.69230769230769"/>
    <s v="food"/>
    <s v="small batch"/>
    <n v="3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n v="1390860695"/>
    <d v="2014-01-27T17:11:35"/>
    <b v="1"/>
    <n v="2165"/>
    <b v="1"/>
    <s v="food/small batch"/>
    <n v="5.2073254999999996"/>
    <n v="48.104623556581984"/>
    <s v="food"/>
    <s v="small batch"/>
    <n v="4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n v="1401204143"/>
    <d v="2014-05-27T10:22:23"/>
    <b v="1"/>
    <n v="179"/>
    <b v="1"/>
    <s v="food/small batch"/>
    <n v="1.1065833333333333"/>
    <n v="74.184357541899445"/>
    <s v="food"/>
    <s v="small batch"/>
    <n v="3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n v="1401485484"/>
    <d v="2014-05-30T16:31:24"/>
    <b v="1"/>
    <n v="123"/>
    <b v="1"/>
    <s v="food/small batch"/>
    <n v="1.0114333333333334"/>
    <n v="123.34552845528455"/>
    <s v="food"/>
    <s v="small batch"/>
    <n v="3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n v="1479496309"/>
    <d v="2016-11-18T14:11:49"/>
    <b v="1"/>
    <n v="1104"/>
    <b v="1"/>
    <s v="food/small batch"/>
    <n v="2.9420799999999998"/>
    <n v="66.623188405797094"/>
    <s v="food"/>
    <s v="small batch"/>
    <n v="30.532766203708888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n v="1475249138"/>
    <d v="2016-09-30T10:25:38"/>
    <b v="1"/>
    <n v="403"/>
    <b v="1"/>
    <s v="food/small batch"/>
    <n v="1.0577749999999999"/>
    <n v="104.99007444168734"/>
    <s v="food"/>
    <s v="small batch"/>
    <n v="30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n v="1434137504"/>
    <d v="2015-06-12T14:31:44"/>
    <b v="0"/>
    <n v="0"/>
    <b v="0"/>
    <s v="technology/web"/>
    <n v="0"/>
    <e v="#DIV/0!"/>
    <s v="technology"/>
    <s v="web"/>
    <n v="3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n v="1410799870"/>
    <d v="2014-09-15T11:51:10"/>
    <b v="0"/>
    <n v="0"/>
    <b v="0"/>
    <s v="technology/web"/>
    <n v="0"/>
    <e v="#DIV/0!"/>
    <s v="technology"/>
    <s v="web"/>
    <n v="20.506134259259852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n v="1447962505"/>
    <d v="2015-11-19T14:48:25"/>
    <b v="0"/>
    <n v="1"/>
    <b v="0"/>
    <s v="technology/web"/>
    <n v="0.03"/>
    <n v="300"/>
    <s v="technology"/>
    <s v="web"/>
    <n v="49.999016203699284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n v="1464197269"/>
    <d v="2016-05-25T12:27:49"/>
    <b v="0"/>
    <n v="1"/>
    <b v="0"/>
    <s v="technology/web"/>
    <n v="1E-3"/>
    <n v="1"/>
    <s v="technology"/>
    <s v="web"/>
    <n v="3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n v="1424822556"/>
    <d v="2015-02-24T19:02:36"/>
    <b v="0"/>
    <n v="0"/>
    <b v="0"/>
    <s v="technology/web"/>
    <n v="0"/>
    <e v="#DIV/0!"/>
    <s v="technology"/>
    <s v="web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n v="1472843431"/>
    <d v="2016-09-02T14:10:31"/>
    <b v="0"/>
    <n v="3"/>
    <b v="0"/>
    <s v="technology/web"/>
    <n v="6.4999999999999997E-4"/>
    <n v="13"/>
    <s v="technology"/>
    <s v="web"/>
    <n v="4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n v="1469543676"/>
    <d v="2016-07-26T09:34:36"/>
    <b v="0"/>
    <n v="1"/>
    <b v="0"/>
    <s v="technology/web"/>
    <n v="1.4999999999999999E-2"/>
    <n v="15"/>
    <s v="technology"/>
    <s v="web"/>
    <n v="30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n v="1450822938"/>
    <d v="2015-12-22T17:22:18"/>
    <b v="0"/>
    <n v="5"/>
    <b v="0"/>
    <s v="technology/web"/>
    <n v="3.8571428571428572E-3"/>
    <n v="54"/>
    <s v="technology"/>
    <s v="web"/>
    <n v="6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n v="1436812628"/>
    <d v="2015-07-13T13:37:08"/>
    <b v="0"/>
    <n v="0"/>
    <b v="0"/>
    <s v="technology/web"/>
    <n v="0"/>
    <e v="#DIV/0!"/>
    <s v="technology"/>
    <s v="web"/>
    <n v="29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n v="1480882370"/>
    <d v="2016-12-04T15:12:50"/>
    <b v="0"/>
    <n v="0"/>
    <b v="0"/>
    <s v="technology/web"/>
    <n v="0"/>
    <e v="#DIV/0!"/>
    <s v="technology"/>
    <s v="web"/>
    <n v="3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n v="1427768739"/>
    <d v="2015-03-30T21:25:39"/>
    <b v="0"/>
    <n v="7"/>
    <b v="0"/>
    <s v="technology/web"/>
    <n v="5.7142857142857143E-3"/>
    <n v="15.428571428571429"/>
    <s v="technology"/>
    <s v="web"/>
    <n v="3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n v="1428419552"/>
    <d v="2015-04-07T10:12:32"/>
    <b v="0"/>
    <n v="0"/>
    <b v="0"/>
    <s v="technology/web"/>
    <n v="0"/>
    <e v="#DIV/0!"/>
    <s v="technology"/>
    <s v="web"/>
    <n v="6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n v="1428596022"/>
    <d v="2015-04-09T11:13:42"/>
    <b v="0"/>
    <n v="0"/>
    <b v="0"/>
    <s v="technology/web"/>
    <n v="0"/>
    <e v="#DIV/0!"/>
    <s v="technology"/>
    <s v="web"/>
    <n v="12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n v="1415726460"/>
    <d v="2014-11-11T12:21:00"/>
    <b v="0"/>
    <n v="1"/>
    <b v="0"/>
    <s v="technology/web"/>
    <n v="7.1428571428571429E-4"/>
    <n v="25"/>
    <s v="technology"/>
    <s v="web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n v="1428012136"/>
    <d v="2015-04-02T17:02:16"/>
    <b v="0"/>
    <n v="2"/>
    <b v="0"/>
    <s v="technology/web"/>
    <n v="6.875E-3"/>
    <n v="27.5"/>
    <s v="technology"/>
    <s v="web"/>
    <n v="3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n v="1430938104"/>
    <d v="2015-05-06T13:48:24"/>
    <b v="0"/>
    <n v="0"/>
    <b v="0"/>
    <s v="technology/web"/>
    <n v="0"/>
    <e v="#DIV/0!"/>
    <s v="technology"/>
    <s v="web"/>
    <n v="3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n v="1442501578"/>
    <d v="2015-09-17T09:52:58"/>
    <b v="0"/>
    <n v="0"/>
    <b v="0"/>
    <s v="technology/web"/>
    <n v="0"/>
    <e v="#DIV/0!"/>
    <s v="technology"/>
    <s v="web"/>
    <n v="3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n v="1417818036"/>
    <d v="2014-12-05T17:20:36"/>
    <b v="0"/>
    <n v="0"/>
    <b v="0"/>
    <s v="technology/web"/>
    <n v="0"/>
    <e v="#DIV/0!"/>
    <s v="technology"/>
    <s v="web"/>
    <n v="56.09611111111007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n v="1433432124"/>
    <d v="2015-06-04T10:35:24"/>
    <b v="0"/>
    <n v="3"/>
    <b v="0"/>
    <s v="technology/web"/>
    <n v="0.14680000000000001"/>
    <n v="367"/>
    <s v="technology"/>
    <s v="web"/>
    <n v="60"/>
    <x v="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n v="1452272280"/>
    <d v="2016-01-08T11:58:00"/>
    <b v="0"/>
    <n v="1"/>
    <b v="0"/>
    <s v="technology/web"/>
    <n v="4.0000000000000002E-4"/>
    <n v="2"/>
    <s v="technology"/>
    <s v="web"/>
    <n v="3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n v="1459975008"/>
    <d v="2016-04-06T15:36:48"/>
    <b v="0"/>
    <n v="0"/>
    <b v="0"/>
    <s v="technology/web"/>
    <n v="0"/>
    <e v="#DIV/0!"/>
    <s v="technology"/>
    <s v="web"/>
    <n v="24.057777777779847"/>
    <x v="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n v="1415723470"/>
    <d v="2014-11-11T11:31:10"/>
    <b v="0"/>
    <n v="2"/>
    <b v="0"/>
    <s v="technology/web"/>
    <n v="0.2857142857142857"/>
    <n v="60"/>
    <s v="technology"/>
    <s v="web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n v="1447460200"/>
    <d v="2015-11-13T19:16:40"/>
    <b v="0"/>
    <n v="0"/>
    <b v="0"/>
    <s v="technology/web"/>
    <n v="0"/>
    <e v="#DIV/0!"/>
    <s v="technology"/>
    <s v="web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n v="1441146356"/>
    <d v="2015-09-01T17:25:56"/>
    <b v="0"/>
    <n v="0"/>
    <b v="0"/>
    <s v="technology/web"/>
    <n v="0"/>
    <e v="#DIV/0!"/>
    <s v="technology"/>
    <s v="web"/>
    <n v="55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n v="1449596425"/>
    <d v="2015-12-08T12:40:25"/>
    <b v="0"/>
    <n v="0"/>
    <b v="0"/>
    <s v="technology/web"/>
    <n v="0"/>
    <e v="#DIV/0!"/>
    <s v="technology"/>
    <s v="web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n v="1442839533"/>
    <d v="2015-09-21T07:45:33"/>
    <b v="0"/>
    <n v="27"/>
    <b v="0"/>
    <s v="technology/web"/>
    <n v="0.1052"/>
    <n v="97.407407407407405"/>
    <s v="technology"/>
    <s v="web"/>
    <n v="3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n v="1456442216"/>
    <d v="2016-02-25T18:16:56"/>
    <b v="0"/>
    <n v="14"/>
    <b v="0"/>
    <s v="technology/web"/>
    <n v="1.34E-2"/>
    <n v="47.857142857142854"/>
    <s v="technology"/>
    <s v="web"/>
    <n v="59.958333333335759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n v="1425143965"/>
    <d v="2015-02-28T12:19:25"/>
    <b v="0"/>
    <n v="2"/>
    <b v="0"/>
    <s v="technology/web"/>
    <n v="2.5000000000000001E-3"/>
    <n v="50"/>
    <s v="technology"/>
    <s v="web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n v="1452540611"/>
    <d v="2016-01-11T14:30:11"/>
    <b v="0"/>
    <n v="0"/>
    <b v="0"/>
    <s v="technology/web"/>
    <n v="0"/>
    <e v="#DIV/0!"/>
    <s v="technology"/>
    <s v="web"/>
    <n v="3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n v="1416285141"/>
    <d v="2014-11-17T23:32:21"/>
    <b v="0"/>
    <n v="4"/>
    <b v="0"/>
    <s v="technology/web"/>
    <n v="3.2799999999999999E-3"/>
    <n v="20.5"/>
    <s v="technology"/>
    <s v="web"/>
    <n v="30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n v="1432665596"/>
    <d v="2015-05-26T13:39:56"/>
    <b v="0"/>
    <n v="0"/>
    <b v="0"/>
    <s v="technology/web"/>
    <n v="0"/>
    <e v="#DIV/0!"/>
    <s v="technology"/>
    <s v="web"/>
    <n v="3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n v="1427247571"/>
    <d v="2015-03-24T20:39:31"/>
    <b v="0"/>
    <n v="6"/>
    <b v="0"/>
    <s v="technology/web"/>
    <n v="3.272727272727273E-2"/>
    <n v="30"/>
    <s v="technology"/>
    <s v="web"/>
    <n v="3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n v="1438271624"/>
    <d v="2015-07-30T10:53:44"/>
    <b v="0"/>
    <n v="1"/>
    <b v="0"/>
    <s v="technology/web"/>
    <n v="5.8823529411764708E-5"/>
    <n v="50"/>
    <s v="technology"/>
    <s v="web"/>
    <n v="3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n v="1421180060"/>
    <d v="2015-01-13T15:14:20"/>
    <b v="0"/>
    <n v="1"/>
    <b v="0"/>
    <s v="technology/web"/>
    <n v="4.5454545454545455E-4"/>
    <n v="10"/>
    <s v="technology"/>
    <s v="web"/>
    <n v="3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n v="1470859437"/>
    <d v="2016-08-10T15:03:57"/>
    <b v="0"/>
    <n v="0"/>
    <b v="0"/>
    <s v="technology/web"/>
    <n v="0"/>
    <e v="#DIV/0!"/>
    <s v="technology"/>
    <s v="web"/>
    <n v="30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n v="1447193566"/>
    <d v="2015-11-10T17:12:46"/>
    <b v="0"/>
    <n v="4"/>
    <b v="0"/>
    <s v="technology/web"/>
    <n v="0.10877666666666666"/>
    <n v="81.582499999999996"/>
    <s v="technology"/>
    <s v="web"/>
    <n v="3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n v="1477515183"/>
    <d v="2016-10-26T15:53:03"/>
    <b v="0"/>
    <n v="0"/>
    <b v="0"/>
    <s v="technology/web"/>
    <n v="0"/>
    <e v="#DIV/0!"/>
    <s v="technology"/>
    <s v="web"/>
    <n v="30.041666666671517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n v="1438042730"/>
    <d v="2015-07-27T19:18:50"/>
    <b v="0"/>
    <n v="0"/>
    <b v="0"/>
    <s v="technology/web"/>
    <n v="0"/>
    <e v="#DIV/0!"/>
    <s v="technology"/>
    <s v="web"/>
    <n v="29"/>
    <x v="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n v="1440116616"/>
    <d v="2015-08-20T19:23:36"/>
    <b v="0"/>
    <n v="0"/>
    <b v="0"/>
    <s v="technology/web"/>
    <n v="0"/>
    <e v="#DIV/0!"/>
    <s v="technology"/>
    <s v="web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n v="1441134142"/>
    <d v="2015-09-01T14:02:22"/>
    <b v="0"/>
    <n v="3"/>
    <b v="0"/>
    <s v="technology/web"/>
    <n v="3.6666666666666666E-3"/>
    <n v="18.333333333333332"/>
    <s v="technology"/>
    <s v="web"/>
    <n v="3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n v="1426112848"/>
    <d v="2015-03-11T17:27:28"/>
    <b v="0"/>
    <n v="7"/>
    <b v="0"/>
    <s v="technology/web"/>
    <n v="1.8193398957730169E-2"/>
    <n v="224.42857142857142"/>
    <s v="technology"/>
    <s v="web"/>
    <n v="3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n v="1436502603"/>
    <d v="2015-07-09T23:30:03"/>
    <b v="0"/>
    <n v="2"/>
    <b v="0"/>
    <s v="technology/web"/>
    <n v="2.5000000000000001E-2"/>
    <n v="37.5"/>
    <s v="technology"/>
    <s v="web"/>
    <n v="25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n v="1421976107"/>
    <d v="2015-01-22T20:21:47"/>
    <b v="0"/>
    <n v="3"/>
    <b v="0"/>
    <s v="technology/web"/>
    <n v="4.3499999999999997E-2"/>
    <n v="145"/>
    <s v="technology"/>
    <s v="web"/>
    <n v="3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n v="1413337043"/>
    <d v="2014-10-14T20:37:23"/>
    <b v="0"/>
    <n v="8"/>
    <b v="0"/>
    <s v="technology/web"/>
    <n v="8.0000000000000002E-3"/>
    <n v="1"/>
    <s v="technology"/>
    <s v="web"/>
    <n v="30.04166666667151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n v="1436201432"/>
    <d v="2015-07-06T11:50:32"/>
    <b v="0"/>
    <n v="7"/>
    <b v="0"/>
    <s v="technology/web"/>
    <n v="1.2123076923076924E-2"/>
    <n v="112.57142857142857"/>
    <s v="technology"/>
    <s v="web"/>
    <n v="3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n v="1415736424"/>
    <d v="2014-11-11T15:07:04"/>
    <b v="0"/>
    <n v="0"/>
    <b v="0"/>
    <s v="technology/web"/>
    <n v="0"/>
    <e v="#DIV/0!"/>
    <s v="technology"/>
    <s v="web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n v="1465311740"/>
    <d v="2016-06-07T10:02:20"/>
    <b v="0"/>
    <n v="3"/>
    <b v="0"/>
    <s v="technology/web"/>
    <n v="6.8399999999999997E-3"/>
    <n v="342"/>
    <s v="technology"/>
    <s v="web"/>
    <n v="4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n v="1418761759"/>
    <d v="2014-12-16T15:29:19"/>
    <b v="0"/>
    <n v="8"/>
    <b v="0"/>
    <s v="technology/web"/>
    <n v="1.2513513513513513E-2"/>
    <n v="57.875"/>
    <s v="technology"/>
    <s v="web"/>
    <n v="29.95811342592060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n v="1435160452"/>
    <d v="2015-06-24T10:40:52"/>
    <b v="0"/>
    <n v="1"/>
    <b v="0"/>
    <s v="technology/web"/>
    <n v="1.8749999999999999E-3"/>
    <n v="30"/>
    <s v="technology"/>
    <s v="web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n v="1416896264"/>
    <d v="2014-11-25T01:17:44"/>
    <b v="0"/>
    <n v="0"/>
    <b v="0"/>
    <s v="technology/web"/>
    <n v="0"/>
    <e v="#DIV/0!"/>
    <s v="technology"/>
    <s v="web"/>
    <n v="4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n v="1425236644"/>
    <d v="2015-03-01T14:04:04"/>
    <b v="0"/>
    <n v="1"/>
    <b v="0"/>
    <s v="technology/web"/>
    <n v="1.25E-3"/>
    <n v="25"/>
    <s v="technology"/>
    <s v="web"/>
    <n v="29.958333333343035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n v="1443495223"/>
    <d v="2015-09-28T21:53:43"/>
    <b v="0"/>
    <n v="0"/>
    <b v="0"/>
    <s v="technology/web"/>
    <n v="0"/>
    <e v="#DIV/0!"/>
    <s v="technology"/>
    <s v="web"/>
    <n v="3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n v="1436456017"/>
    <d v="2015-07-09T10:33:37"/>
    <b v="0"/>
    <n v="1"/>
    <b v="0"/>
    <s v="technology/web"/>
    <n v="5.0000000000000001E-4"/>
    <n v="50"/>
    <s v="technology"/>
    <s v="web"/>
    <n v="3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n v="1422348093"/>
    <d v="2015-01-27T03:41:33"/>
    <b v="0"/>
    <n v="2"/>
    <b v="0"/>
    <s v="technology/web"/>
    <n v="5.9999999999999995E-4"/>
    <n v="1.5"/>
    <s v="technology"/>
    <s v="web"/>
    <n v="3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n v="1481597687"/>
    <d v="2016-12-12T21:54:47"/>
    <b v="0"/>
    <n v="0"/>
    <b v="0"/>
    <s v="technology/web"/>
    <n v="0"/>
    <e v="#DIV/0!"/>
    <s v="technology"/>
    <s v="web"/>
    <n v="28.251539351847896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n v="1442348558"/>
    <d v="2015-09-15T15:22:38"/>
    <b v="0"/>
    <n v="1"/>
    <b v="0"/>
    <s v="technology/web"/>
    <n v="2E-3"/>
    <n v="10"/>
    <s v="technology"/>
    <s v="web"/>
    <n v="3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n v="1417641256"/>
    <d v="2014-12-03T16:14:16"/>
    <b v="0"/>
    <n v="0"/>
    <b v="0"/>
    <s v="technology/web"/>
    <n v="0"/>
    <e v="#DIV/0!"/>
    <s v="technology"/>
    <s v="web"/>
    <n v="30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n v="1433282384"/>
    <d v="2015-06-02T16:59:44"/>
    <b v="0"/>
    <n v="0"/>
    <b v="0"/>
    <s v="technology/web"/>
    <n v="0"/>
    <e v="#DIV/0!"/>
    <s v="technology"/>
    <s v="web"/>
    <n v="3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n v="1415910506"/>
    <d v="2014-11-13T15:28:26"/>
    <b v="0"/>
    <n v="0"/>
    <b v="0"/>
    <s v="technology/web"/>
    <n v="0"/>
    <e v="#DIV/0!"/>
    <s v="technology"/>
    <s v="web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n v="1458023164"/>
    <d v="2016-03-15T01:26:04"/>
    <b v="0"/>
    <n v="0"/>
    <b v="0"/>
    <s v="technology/web"/>
    <n v="0"/>
    <e v="#DIV/0!"/>
    <s v="technology"/>
    <s v="web"/>
    <n v="30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n v="1452023096"/>
    <d v="2016-01-05T14:44:56"/>
    <b v="0"/>
    <n v="9"/>
    <b v="0"/>
    <s v="food/food trucks"/>
    <n v="7.1785714285714283E-3"/>
    <n v="22.333333333333332"/>
    <s v="food"/>
    <s v="food trucks"/>
    <n v="60"/>
    <x v="3"/>
  </r>
  <r>
    <n v="2402"/>
    <s v="Cupcake Truck Unite"/>
    <s v="Small town, delicious treats, and a mobile truck"/>
    <n v="12000"/>
    <n v="52"/>
    <x v="2"/>
    <s v="US"/>
    <s v="USD"/>
    <n v="1431533931"/>
    <d v="2015-05-13T11:18:51"/>
    <n v="1428941931"/>
    <d v="2015-04-13T11:18:51"/>
    <b v="0"/>
    <n v="1"/>
    <b v="0"/>
    <s v="food/food trucks"/>
    <n v="4.3333333333333331E-3"/>
    <n v="52"/>
    <s v="food"/>
    <s v="food trucks"/>
    <n v="3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n v="1454188258"/>
    <d v="2016-01-30T16:10:58"/>
    <b v="0"/>
    <n v="12"/>
    <b v="0"/>
    <s v="food/food trucks"/>
    <n v="0.16833333333333333"/>
    <n v="16.833333333333332"/>
    <s v="food"/>
    <s v="food trucks"/>
    <n v="59.958333333335759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n v="1449190607"/>
    <d v="2015-12-03T19:56:47"/>
    <b v="0"/>
    <n v="0"/>
    <b v="0"/>
    <s v="food/food trucks"/>
    <n v="0"/>
    <e v="#DIV/0!"/>
    <s v="food"/>
    <s v="food trucks"/>
    <n v="3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n v="1471096975"/>
    <d v="2016-08-13T09:02:55"/>
    <b v="0"/>
    <n v="20"/>
    <b v="0"/>
    <s v="food/food trucks"/>
    <n v="0.22520000000000001"/>
    <n v="56.3"/>
    <s v="food"/>
    <s v="food trucks"/>
    <n v="21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n v="1418179190"/>
    <d v="2014-12-09T21:39:50"/>
    <b v="0"/>
    <n v="16"/>
    <b v="0"/>
    <s v="food/food trucks"/>
    <n v="0.41384615384615386"/>
    <n v="84.0625"/>
    <s v="food"/>
    <s v="food trucks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n v="1426772928"/>
    <d v="2015-03-19T08:48:48"/>
    <b v="0"/>
    <n v="33"/>
    <b v="0"/>
    <s v="food/food trucks"/>
    <n v="0.25259090909090909"/>
    <n v="168.39393939393941"/>
    <s v="food"/>
    <s v="food trucks"/>
    <n v="22.674444444448454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n v="1412652157"/>
    <d v="2014-10-06T22:22:37"/>
    <b v="0"/>
    <n v="2"/>
    <b v="0"/>
    <s v="food/food trucks"/>
    <n v="2E-3"/>
    <n v="15"/>
    <s v="food"/>
    <s v="food trucks"/>
    <n v="30.04166666667151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n v="1437339675"/>
    <d v="2015-07-19T16:01:15"/>
    <b v="0"/>
    <n v="6"/>
    <b v="0"/>
    <s v="food/food trucks"/>
    <n v="1.84E-2"/>
    <n v="76.666666666666671"/>
    <s v="food"/>
    <s v="food trucks"/>
    <n v="3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n v="1439027275"/>
    <d v="2015-08-08T04:47:55"/>
    <b v="0"/>
    <n v="0"/>
    <b v="0"/>
    <s v="food/food trucks"/>
    <n v="0"/>
    <e v="#DIV/0!"/>
    <s v="food"/>
    <s v="food trucks"/>
    <n v="3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n v="1437932082"/>
    <d v="2015-07-26T12:34:42"/>
    <b v="0"/>
    <n v="3"/>
    <b v="0"/>
    <s v="food/food trucks"/>
    <n v="6.0400000000000002E-3"/>
    <n v="50.333333333333336"/>
    <s v="food"/>
    <s v="food trucks"/>
    <n v="3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n v="1476294073"/>
    <d v="2016-10-12T12:41:13"/>
    <b v="0"/>
    <n v="0"/>
    <b v="0"/>
    <s v="food/food trucks"/>
    <n v="0"/>
    <e v="#DIV/0!"/>
    <s v="food"/>
    <s v="food trucks"/>
    <n v="45.041666666671517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n v="1398911882"/>
    <d v="2014-04-30T21:38:02"/>
    <b v="0"/>
    <n v="3"/>
    <b v="0"/>
    <s v="food/food trucks"/>
    <n v="8.3333333333333332E-3"/>
    <n v="8.3333333333333339"/>
    <s v="food"/>
    <s v="food trucks"/>
    <n v="30.86942129629460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n v="1436805660"/>
    <d v="2015-07-13T11:41:00"/>
    <b v="0"/>
    <n v="13"/>
    <b v="0"/>
    <s v="food/food trucks"/>
    <n v="3.0666666666666665E-2"/>
    <n v="35.384615384615387"/>
    <s v="food"/>
    <s v="food trucks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n v="1466023346"/>
    <d v="2016-06-15T15:42:26"/>
    <b v="0"/>
    <n v="6"/>
    <b v="0"/>
    <s v="food/food trucks"/>
    <n v="5.5833333333333334E-3"/>
    <n v="55.833333333333336"/>
    <s v="food"/>
    <s v="food trucks"/>
    <n v="30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n v="1421343743"/>
    <d v="2015-01-15T12:42:23"/>
    <b v="0"/>
    <n v="1"/>
    <b v="0"/>
    <s v="food/food trucks"/>
    <n v="2.5000000000000001E-4"/>
    <n v="5"/>
    <s v="food"/>
    <s v="food trucks"/>
    <n v="57.88723379629664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n v="1405113187"/>
    <d v="2014-07-11T16:13:07"/>
    <b v="0"/>
    <n v="0"/>
    <b v="0"/>
    <s v="food/food trucks"/>
    <n v="0"/>
    <e v="#DIV/0!"/>
    <s v="food"/>
    <s v="food trucks"/>
    <n v="30"/>
    <x v="1"/>
  </r>
  <r>
    <n v="2418"/>
    <s v="Mexican food truck"/>
    <s v="I want to start my food truck business."/>
    <n v="25000"/>
    <n v="5"/>
    <x v="2"/>
    <s v="US"/>
    <s v="USD"/>
    <n v="1427225644"/>
    <d v="2015-03-24T14:34:04"/>
    <n v="1422045244"/>
    <d v="2015-01-23T15:34:04"/>
    <b v="0"/>
    <n v="5"/>
    <b v="0"/>
    <s v="food/food trucks"/>
    <n v="2.0000000000000001E-4"/>
    <n v="1"/>
    <s v="food"/>
    <s v="food trucks"/>
    <n v="59.958333333343035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n v="1419097389"/>
    <d v="2014-12-20T12:43:09"/>
    <b v="0"/>
    <n v="0"/>
    <b v="0"/>
    <s v="food/food trucks"/>
    <n v="0"/>
    <e v="#DIV/0!"/>
    <s v="food"/>
    <s v="food trucks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n v="1410396095"/>
    <d v="2014-09-10T19:41:35"/>
    <b v="0"/>
    <n v="36"/>
    <b v="0"/>
    <s v="food/food trucks"/>
    <n v="0.14825133372851215"/>
    <n v="69.472222222222229"/>
    <s v="food"/>
    <s v="food trucks"/>
    <n v="60.041666666664241"/>
    <x v="4"/>
  </r>
  <r>
    <n v="2421"/>
    <s v="hot dog cart"/>
    <s v="help me start Merrill's first hot dog cart in this empty lot"/>
    <n v="6000"/>
    <n v="1"/>
    <x v="2"/>
    <s v="US"/>
    <s v="USD"/>
    <n v="1424536196"/>
    <d v="2015-02-21T11:29:56"/>
    <n v="1421944196"/>
    <d v="2015-01-22T11:29:56"/>
    <b v="0"/>
    <n v="1"/>
    <b v="0"/>
    <s v="food/food trucks"/>
    <n v="1.6666666666666666E-4"/>
    <n v="1"/>
    <s v="food"/>
    <s v="food trucks"/>
    <n v="3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n v="1423502636"/>
    <d v="2015-02-09T12:23:56"/>
    <b v="0"/>
    <n v="1"/>
    <b v="0"/>
    <s v="food/food trucks"/>
    <n v="2E-3"/>
    <n v="1"/>
    <s v="food"/>
    <s v="food trucks"/>
    <n v="29.958333333343035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n v="1417452890"/>
    <d v="2014-12-01T11:54:50"/>
    <b v="0"/>
    <n v="1"/>
    <b v="0"/>
    <s v="food/food trucks"/>
    <n v="1.3333333333333334E-4"/>
    <n v="8"/>
    <s v="food"/>
    <s v="food trucks"/>
    <n v="3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n v="1411853108"/>
    <d v="2014-09-27T16:25:08"/>
    <b v="0"/>
    <n v="9"/>
    <b v="0"/>
    <s v="food/food trucks"/>
    <n v="1.24E-2"/>
    <n v="34.444444444444443"/>
    <s v="food"/>
    <s v="food trucks"/>
    <n v="3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n v="1463090149"/>
    <d v="2016-05-12T16:55:49"/>
    <b v="0"/>
    <n v="1"/>
    <b v="0"/>
    <s v="food/food trucks"/>
    <n v="2.8571428571428574E-4"/>
    <n v="1"/>
    <s v="food"/>
    <s v="food trucks"/>
    <n v="15.005682870367309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n v="1433822692"/>
    <d v="2015-06-08T23:04:52"/>
    <b v="0"/>
    <n v="0"/>
    <b v="0"/>
    <s v="food/food trucks"/>
    <n v="0"/>
    <e v="#DIV/0!"/>
    <s v="food"/>
    <s v="food trucks"/>
    <n v="60"/>
    <x v="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n v="1455262733"/>
    <d v="2016-02-12T02:38:53"/>
    <b v="0"/>
    <n v="1"/>
    <b v="0"/>
    <s v="food/food trucks"/>
    <n v="2.0000000000000002E-5"/>
    <n v="1"/>
    <s v="food"/>
    <s v="food trucks"/>
    <n v="39.95833333334303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n v="1423594151"/>
    <d v="2015-02-10T13:49:11"/>
    <b v="0"/>
    <n v="1"/>
    <b v="0"/>
    <s v="food/food trucks"/>
    <n v="2.8571428571428571E-5"/>
    <n v="1"/>
    <s v="food"/>
    <s v="food trucks"/>
    <n v="29.95833333332848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n v="1483131966"/>
    <d v="2016-12-30T16:06:06"/>
    <b v="0"/>
    <n v="4"/>
    <b v="0"/>
    <s v="food/food trucks"/>
    <n v="1.4321428571428572E-2"/>
    <n v="501.25"/>
    <s v="food"/>
    <s v="food trucks"/>
    <n v="36.81798611111298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n v="1452654504"/>
    <d v="2016-01-12T22:08:24"/>
    <b v="0"/>
    <n v="2"/>
    <b v="0"/>
    <s v="food/food trucks"/>
    <n v="7.0000000000000001E-3"/>
    <n v="10.5"/>
    <s v="food"/>
    <s v="food trucks"/>
    <n v="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n v="1461896613"/>
    <d v="2016-04-28T21:23:33"/>
    <b v="0"/>
    <n v="2"/>
    <b v="0"/>
    <s v="food/food trucks"/>
    <n v="2.0000000000000002E-5"/>
    <n v="1"/>
    <s v="food"/>
    <s v="food trucks"/>
    <n v="60"/>
    <x v="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n v="1423199697"/>
    <d v="2015-02-06T00:14:57"/>
    <b v="0"/>
    <n v="2"/>
    <b v="0"/>
    <s v="food/food trucks"/>
    <n v="1.4285714285714287E-4"/>
    <n v="1"/>
    <s v="food"/>
    <s v="food trucks"/>
    <n v="3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n v="1454016943"/>
    <d v="2016-01-28T16:35:43"/>
    <b v="0"/>
    <n v="0"/>
    <b v="0"/>
    <s v="food/food trucks"/>
    <n v="0"/>
    <e v="#DIV/0!"/>
    <s v="food"/>
    <s v="food trucks"/>
    <n v="30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n v="1435206474"/>
    <d v="2015-06-24T23:27:54"/>
    <b v="0"/>
    <n v="2"/>
    <b v="0"/>
    <s v="food/food trucks"/>
    <n v="1.2999999999999999E-3"/>
    <n v="13"/>
    <s v="food"/>
    <s v="food trucks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n v="1441435186"/>
    <d v="2015-09-05T01:39:46"/>
    <b v="0"/>
    <n v="4"/>
    <b v="0"/>
    <s v="food/food trucks"/>
    <n v="4.8960000000000002E-3"/>
    <n v="306"/>
    <s v="food"/>
    <s v="food trucks"/>
    <n v="3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n v="1448894770"/>
    <d v="2015-11-30T09:46:10"/>
    <b v="0"/>
    <n v="2"/>
    <b v="0"/>
    <s v="food/food trucks"/>
    <n v="3.8461538461538462E-4"/>
    <n v="22.5"/>
    <s v="food"/>
    <s v="food trucks"/>
    <n v="60"/>
    <x v="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n v="1422400188"/>
    <d v="2015-01-27T18:09:48"/>
    <b v="0"/>
    <n v="0"/>
    <b v="0"/>
    <s v="food/food trucks"/>
    <n v="0"/>
    <e v="#DIV/0!"/>
    <s v="food"/>
    <s v="food trucks"/>
    <n v="48.78486111111124"/>
    <x v="3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n v="1444341462"/>
    <d v="2015-10-08T16:57:42"/>
    <b v="0"/>
    <n v="1"/>
    <b v="0"/>
    <s v="food/food trucks"/>
    <n v="3.3333333333333335E-3"/>
    <n v="50"/>
    <s v="food"/>
    <s v="food trucks"/>
    <n v="60.041666666671517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n v="1442605129"/>
    <d v="2015-09-18T14:38:49"/>
    <b v="0"/>
    <n v="0"/>
    <b v="0"/>
    <s v="food/food trucks"/>
    <n v="0"/>
    <e v="#DIV/0!"/>
    <s v="food"/>
    <s v="food trucks"/>
    <n v="3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n v="1452807313"/>
    <d v="2016-01-14T16:35:13"/>
    <b v="0"/>
    <n v="2"/>
    <b v="0"/>
    <s v="food/food trucks"/>
    <n v="2E-3"/>
    <n v="5"/>
    <s v="food"/>
    <s v="food trucks"/>
    <n v="30"/>
    <x v="1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n v="1435806054"/>
    <d v="2015-07-01T22:00:54"/>
    <b v="0"/>
    <n v="109"/>
    <b v="1"/>
    <s v="food/small batch"/>
    <n v="1.0788"/>
    <n v="74.22935779816514"/>
    <s v="food"/>
    <s v="small batch"/>
    <n v="21.082013888888469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n v="1424188828"/>
    <d v="2015-02-17T11:00:28"/>
    <b v="0"/>
    <n v="372"/>
    <b v="1"/>
    <s v="food/small batch"/>
    <n v="1.2594166666666666"/>
    <n v="81.252688172043008"/>
    <s v="food"/>
    <s v="small batch"/>
    <n v="29.958333333343035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n v="1405522822"/>
    <d v="2014-07-16T10:00:22"/>
    <b v="0"/>
    <n v="311"/>
    <b v="1"/>
    <s v="food/small batch"/>
    <n v="2.0251494999999999"/>
    <n v="130.23469453376205"/>
    <s v="food"/>
    <s v="small batch"/>
    <n v="3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n v="1461607591"/>
    <d v="2016-04-25T13:06:31"/>
    <b v="0"/>
    <n v="61"/>
    <b v="1"/>
    <s v="food/small batch"/>
    <n v="1.0860000000000001"/>
    <n v="53.409836065573771"/>
    <s v="food"/>
    <s v="small batch"/>
    <n v="30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n v="1440650021"/>
    <d v="2015-08-26T23:33:41"/>
    <b v="0"/>
    <n v="115"/>
    <b v="1"/>
    <s v="food/small batch"/>
    <n v="1.728"/>
    <n v="75.130434782608702"/>
    <s v="food"/>
    <s v="small batch"/>
    <n v="3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n v="1477578471"/>
    <d v="2016-10-27T09:27:51"/>
    <b v="0"/>
    <n v="111"/>
    <b v="1"/>
    <s v="food/small batch"/>
    <n v="1.6798"/>
    <n v="75.666666666666671"/>
    <s v="food"/>
    <s v="small batch"/>
    <n v="30.04166666667151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n v="1476184593"/>
    <d v="2016-10-11T06:16:33"/>
    <b v="0"/>
    <n v="337"/>
    <b v="1"/>
    <s v="food/small batch"/>
    <n v="4.2720000000000002"/>
    <n v="31.691394658753708"/>
    <s v="food"/>
    <s v="small batch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n v="1472110513"/>
    <d v="2016-08-25T02:35:13"/>
    <b v="0"/>
    <n v="9"/>
    <b v="1"/>
    <s v="food/small batch"/>
    <n v="1.075"/>
    <n v="47.777777777777779"/>
    <s v="food"/>
    <s v="small batch"/>
    <n v="5.917210648156469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n v="1414725915"/>
    <d v="2014-10-30T22:25:15"/>
    <b v="0"/>
    <n v="120"/>
    <b v="1"/>
    <s v="food/small batch"/>
    <n v="1.08"/>
    <n v="90"/>
    <s v="food"/>
    <s v="small batch"/>
    <n v="30.04166666666424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n v="1411177456"/>
    <d v="2014-09-19T20:44:16"/>
    <b v="0"/>
    <n v="102"/>
    <b v="1"/>
    <s v="food/small batch"/>
    <n v="1.0153353333333335"/>
    <n v="149.31401960784314"/>
    <s v="food"/>
    <s v="small batch"/>
    <n v="38.060231481482333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n v="1487022490"/>
    <d v="2017-02-13T16:48:10"/>
    <b v="0"/>
    <n v="186"/>
    <b v="1"/>
    <s v="food/small batch"/>
    <n v="1.1545000000000001"/>
    <n v="62.06989247311828"/>
    <s v="food"/>
    <s v="small batch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n v="1448914500"/>
    <d v="2015-11-30T15:15:00"/>
    <b v="0"/>
    <n v="15"/>
    <b v="1"/>
    <s v="food/small batch"/>
    <n v="1.335"/>
    <n v="53.4"/>
    <s v="food"/>
    <s v="small batch"/>
    <n v="29.11458333332848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n v="1483461409"/>
    <d v="2017-01-03T11:36:49"/>
    <b v="0"/>
    <n v="67"/>
    <b v="1"/>
    <s v="food/small batch"/>
    <n v="1.5469999999999999"/>
    <n v="69.268656716417908"/>
    <s v="food"/>
    <s v="small batch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n v="1486183808"/>
    <d v="2017-02-03T23:50:08"/>
    <b v="0"/>
    <n v="130"/>
    <b v="1"/>
    <s v="food/small batch"/>
    <n v="1.0084571428571429"/>
    <n v="271.50769230769231"/>
    <s v="food"/>
    <s v="small batch"/>
    <n v="35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n v="1458758750"/>
    <d v="2016-03-23T13:45:50"/>
    <b v="0"/>
    <n v="16"/>
    <b v="1"/>
    <s v="food/small batch"/>
    <n v="1.82"/>
    <n v="34.125"/>
    <s v="food"/>
    <s v="small batch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n v="1485471839"/>
    <d v="2017-01-26T18:03:59"/>
    <b v="0"/>
    <n v="67"/>
    <b v="1"/>
    <s v="food/small batch"/>
    <n v="1.8086666666666666"/>
    <n v="40.492537313432834"/>
    <s v="food"/>
    <s v="small batch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n v="1456237656"/>
    <d v="2016-02-23T09:27:36"/>
    <b v="0"/>
    <n v="124"/>
    <b v="1"/>
    <s v="food/small batch"/>
    <n v="1.0230434782608695"/>
    <n v="189.75806451612902"/>
    <s v="food"/>
    <s v="small batch"/>
    <n v="29.958333333335759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n v="1462481718"/>
    <d v="2016-05-05T15:55:18"/>
    <b v="0"/>
    <n v="80"/>
    <b v="1"/>
    <s v="food/small batch"/>
    <n v="1.1017999999999999"/>
    <n v="68.862499999999997"/>
    <s v="food"/>
    <s v="small batch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n v="1454858285"/>
    <d v="2016-02-07T10:18:05"/>
    <b v="0"/>
    <n v="282"/>
    <b v="1"/>
    <s v="food/small batch"/>
    <n v="1.0225"/>
    <n v="108.77659574468085"/>
    <s v="food"/>
    <s v="small batch"/>
    <n v="44.95833333332848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n v="1480480167"/>
    <d v="2016-11-29T23:29:27"/>
    <b v="0"/>
    <n v="68"/>
    <b v="1"/>
    <s v="food/small batch"/>
    <n v="1.0078823529411765"/>
    <n v="125.98529411764706"/>
    <s v="food"/>
    <s v="small batch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n v="1314577097"/>
    <d v="2011-08-28T19:18:17"/>
    <b v="0"/>
    <n v="86"/>
    <b v="1"/>
    <s v="music/indie rock"/>
    <n v="1.038"/>
    <n v="90.523255813953483"/>
    <s v="music"/>
    <s v="indie rock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n v="1340944096"/>
    <d v="2012-06-28T23:28:16"/>
    <b v="0"/>
    <n v="115"/>
    <b v="1"/>
    <s v="music/indie rock"/>
    <n v="1.1070833333333334"/>
    <n v="28.880434782608695"/>
    <s v="music"/>
    <s v="indie rock"/>
    <n v="20"/>
    <x v="1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n v="1362710425"/>
    <d v="2013-03-07T21:40:25"/>
    <b v="0"/>
    <n v="75"/>
    <b v="1"/>
    <s v="music/indie rock"/>
    <n v="1.1625000000000001"/>
    <n v="31"/>
    <s v="music"/>
    <s v="indie rock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n v="1441143397"/>
    <d v="2015-09-01T16:36:37"/>
    <b v="0"/>
    <n v="43"/>
    <b v="1"/>
    <s v="music/indie rock"/>
    <n v="1.111"/>
    <n v="51.674418604651166"/>
    <s v="music"/>
    <s v="indie rock"/>
    <n v="28.911377314812853"/>
    <x v="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n v="1345828548"/>
    <d v="2012-08-24T12:15:48"/>
    <b v="0"/>
    <n v="48"/>
    <b v="1"/>
    <s v="music/indie rock"/>
    <n v="1.8014285714285714"/>
    <n v="26.270833333333332"/>
    <s v="music"/>
    <s v="indie rock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n v="1365474453"/>
    <d v="2013-04-08T21:27:33"/>
    <b v="0"/>
    <n v="52"/>
    <b v="1"/>
    <s v="music/indie rock"/>
    <n v="1"/>
    <n v="48.07692307692308"/>
    <s v="music"/>
    <s v="indie rock"/>
    <n v="3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n v="1335473931"/>
    <d v="2012-04-26T15:58:51"/>
    <b v="0"/>
    <n v="43"/>
    <b v="1"/>
    <s v="music/indie rock"/>
    <n v="1.1850000000000001"/>
    <n v="27.558139534883722"/>
    <s v="music"/>
    <s v="indie rock"/>
    <n v="13.83413194444438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n v="1348285321"/>
    <d v="2012-09-21T22:42:01"/>
    <b v="0"/>
    <n v="58"/>
    <b v="1"/>
    <s v="music/indie rock"/>
    <n v="1.0721700000000001"/>
    <n v="36.97137931034483"/>
    <s v="music"/>
    <s v="indie rock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n v="1295000329"/>
    <d v="2011-01-14T05:18:49"/>
    <b v="0"/>
    <n v="47"/>
    <b v="1"/>
    <s v="music/indie rock"/>
    <n v="1.1366666666666667"/>
    <n v="29.021276595744681"/>
    <s v="music"/>
    <s v="indie rock"/>
    <n v="2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n v="1335232055"/>
    <d v="2012-04-23T20:47:35"/>
    <b v="0"/>
    <n v="36"/>
    <b v="1"/>
    <s v="music/indie rock"/>
    <n v="1.0316400000000001"/>
    <n v="28.65666666666667"/>
    <s v="music"/>
    <s v="indie rock"/>
    <n v="3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n v="1324079392"/>
    <d v="2011-12-16T18:49:52"/>
    <b v="0"/>
    <n v="17"/>
    <b v="1"/>
    <s v="music/indie rock"/>
    <n v="1.28"/>
    <n v="37.647058823529413"/>
    <s v="music"/>
    <s v="indie rock"/>
    <n v="4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n v="1277433980"/>
    <d v="2010-06-24T21:46:20"/>
    <b v="0"/>
    <n v="104"/>
    <b v="1"/>
    <s v="music/indie rock"/>
    <n v="1.3576026666666667"/>
    <n v="97.904038461538462"/>
    <s v="music"/>
    <s v="indie rock"/>
    <n v="70.928240740737238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n v="1349978269"/>
    <d v="2012-10-11T12:57:49"/>
    <b v="0"/>
    <n v="47"/>
    <b v="1"/>
    <s v="music/indie rock"/>
    <n v="1"/>
    <n v="42.553191489361701"/>
    <s v="music"/>
    <s v="indie rock"/>
    <n v="30.04166666666424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n v="1282868176"/>
    <d v="2010-08-26T19:16:16"/>
    <b v="0"/>
    <n v="38"/>
    <b v="1"/>
    <s v="music/indie rock"/>
    <n v="1.0000360000000001"/>
    <n v="131.58368421052631"/>
    <s v="music"/>
    <s v="indie rock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n v="1273647255"/>
    <d v="2010-05-12T01:54:15"/>
    <b v="0"/>
    <n v="81"/>
    <b v="1"/>
    <s v="music/indie rock"/>
    <n v="1.0471999999999999"/>
    <n v="32.320987654320987"/>
    <s v="music"/>
    <s v="indie rock"/>
    <n v="59.628993055550382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n v="1412149970"/>
    <d v="2014-10-01T02:52:50"/>
    <b v="0"/>
    <n v="55"/>
    <b v="1"/>
    <s v="music/indie rock"/>
    <n v="1.050225"/>
    <n v="61.103999999999999"/>
    <s v="music"/>
    <s v="indie rock"/>
    <n v="33.04166666667151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n v="1340901345"/>
    <d v="2012-06-28T11:35:45"/>
    <b v="0"/>
    <n v="41"/>
    <b v="1"/>
    <s v="music/indie rock"/>
    <n v="1.7133333333333334"/>
    <n v="31.341463414634145"/>
    <s v="music"/>
    <s v="indie rock"/>
    <n v="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n v="1355525313"/>
    <d v="2012-12-14T17:48:33"/>
    <b v="0"/>
    <n v="79"/>
    <b v="1"/>
    <s v="music/indie rock"/>
    <n v="1.2749999999999999"/>
    <n v="129.1139240506329"/>
    <s v="music"/>
    <s v="indie rock"/>
    <n v="30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n v="1342545994"/>
    <d v="2012-07-17T12:26:34"/>
    <b v="0"/>
    <n v="16"/>
    <b v="1"/>
    <s v="music/indie rock"/>
    <n v="1.3344333333333334"/>
    <n v="25.020624999999999"/>
    <s v="music"/>
    <s v="indie rock"/>
    <n v="10.356550925927877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n v="1439332084"/>
    <d v="2015-08-11T17:28:04"/>
    <b v="0"/>
    <n v="8"/>
    <b v="1"/>
    <s v="music/indie rock"/>
    <n v="1"/>
    <n v="250"/>
    <s v="music"/>
    <s v="indie rock"/>
    <n v="6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n v="1333207808"/>
    <d v="2012-03-31T10:30:08"/>
    <b v="0"/>
    <n v="95"/>
    <b v="1"/>
    <s v="music/indie rock"/>
    <n v="1.1291099999999998"/>
    <n v="47.541473684210523"/>
    <s v="music"/>
    <s v="indie rock"/>
    <n v="30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n v="1308336383"/>
    <d v="2011-06-17T13:46:23"/>
    <b v="0"/>
    <n v="25"/>
    <b v="1"/>
    <s v="music/indie rock"/>
    <n v="1.0009999999999999"/>
    <n v="40.04"/>
    <s v="music"/>
    <s v="indie rock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n v="1330711203"/>
    <d v="2012-03-02T13:00:03"/>
    <b v="0"/>
    <n v="19"/>
    <b v="1"/>
    <s v="music/indie rock"/>
    <n v="1.1372727272727272"/>
    <n v="65.84210526315789"/>
    <s v="music"/>
    <s v="indie rock"/>
    <n v="59.958333333335759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n v="1313532003"/>
    <d v="2011-08-16T17:00:03"/>
    <b v="0"/>
    <n v="90"/>
    <b v="1"/>
    <s v="music/indie rock"/>
    <n v="1.1931742857142855"/>
    <n v="46.401222222222216"/>
    <s v="music"/>
    <s v="indie rock"/>
    <n v="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n v="1315439879"/>
    <d v="2011-09-07T18:57:59"/>
    <b v="0"/>
    <n v="41"/>
    <b v="1"/>
    <s v="music/indie rock"/>
    <n v="1.0325"/>
    <n v="50.365853658536587"/>
    <s v="music"/>
    <s v="indie rock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n v="1332521976"/>
    <d v="2012-03-23T11:59:36"/>
    <b v="0"/>
    <n v="30"/>
    <b v="1"/>
    <s v="music/indie rock"/>
    <n v="2.6566666666666667"/>
    <n v="26.566666666666666"/>
    <s v="music"/>
    <s v="indie rock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n v="1335491997"/>
    <d v="2012-04-26T20:59:57"/>
    <b v="0"/>
    <n v="38"/>
    <b v="1"/>
    <s v="music/indie rock"/>
    <n v="1.0005066666666667"/>
    <n v="39.493684210526318"/>
    <s v="music"/>
    <s v="indie rock"/>
    <n v="3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n v="1318864308"/>
    <d v="2011-10-17T10:11:48"/>
    <b v="0"/>
    <n v="65"/>
    <b v="1"/>
    <s v="music/indie rock"/>
    <n v="1.0669999999999999"/>
    <n v="49.246153846153845"/>
    <s v="music"/>
    <s v="indie rock"/>
    <n v="30.04166666666424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n v="1365525239"/>
    <d v="2013-04-09T11:33:59"/>
    <b v="0"/>
    <n v="75"/>
    <b v="1"/>
    <s v="music/indie rock"/>
    <n v="1.3367142857142857"/>
    <n v="62.38"/>
    <s v="music"/>
    <s v="indie rock"/>
    <n v="30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n v="1335245276"/>
    <d v="2012-04-24T00:27:56"/>
    <b v="0"/>
    <n v="16"/>
    <b v="1"/>
    <s v="music/indie rock"/>
    <n v="1.214"/>
    <n v="37.9375"/>
    <s v="music"/>
    <s v="indie rock"/>
    <n v="60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n v="1293739714"/>
    <d v="2010-12-30T15:08:34"/>
    <b v="0"/>
    <n v="10"/>
    <b v="1"/>
    <s v="music/indie rock"/>
    <n v="1.032"/>
    <n v="51.6"/>
    <s v="music"/>
    <s v="indie rock"/>
    <n v="16.237800925919146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n v="1335397188"/>
    <d v="2012-04-25T18:39:48"/>
    <b v="0"/>
    <n v="27"/>
    <b v="1"/>
    <s v="music/indie rock"/>
    <n v="1.25"/>
    <n v="27.777777777777779"/>
    <s v="music"/>
    <s v="indie rock"/>
    <n v="51.43000000000029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n v="1363320140"/>
    <d v="2013-03-14T23:02:20"/>
    <b v="0"/>
    <n v="259"/>
    <b v="1"/>
    <s v="music/indie rock"/>
    <n v="1.2869999999999999"/>
    <n v="99.382239382239376"/>
    <s v="music"/>
    <s v="indie rock"/>
    <n v="45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n v="1335194944"/>
    <d v="2012-04-23T10:29:04"/>
    <b v="0"/>
    <n v="39"/>
    <b v="1"/>
    <s v="music/indie rock"/>
    <n v="1.0100533333333332"/>
    <n v="38.848205128205123"/>
    <s v="music"/>
    <s v="indie rock"/>
    <n v="30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n v="1336430575"/>
    <d v="2012-05-07T17:42:55"/>
    <b v="0"/>
    <n v="42"/>
    <b v="1"/>
    <s v="music/indie rock"/>
    <n v="1.2753666666666665"/>
    <n v="45.548809523809524"/>
    <s v="music"/>
    <s v="indie rock"/>
    <n v="30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n v="1361577292"/>
    <d v="2013-02-22T18:54:52"/>
    <b v="0"/>
    <n v="10"/>
    <b v="1"/>
    <s v="music/indie rock"/>
    <n v="1"/>
    <n v="600"/>
    <s v="music"/>
    <s v="indie rock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n v="1309986338"/>
    <d v="2011-07-06T16:05:38"/>
    <b v="0"/>
    <n v="56"/>
    <b v="1"/>
    <s v="music/indie rock"/>
    <n v="1.127715"/>
    <n v="80.551071428571419"/>
    <s v="music"/>
    <s v="indie rock"/>
    <n v="30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n v="1421190787"/>
    <d v="2015-01-13T18:13:07"/>
    <b v="0"/>
    <n v="20"/>
    <b v="1"/>
    <s v="music/indie rock"/>
    <n v="1.056"/>
    <n v="52.8"/>
    <s v="music"/>
    <s v="indie rock"/>
    <n v="14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n v="1352820837"/>
    <d v="2012-11-13T10:33:57"/>
    <b v="0"/>
    <n v="170"/>
    <b v="1"/>
    <s v="music/indie rock"/>
    <n v="2.0262500000000001"/>
    <n v="47.676470588235297"/>
    <s v="music"/>
    <s v="indie rock"/>
    <n v="48.101423611115024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n v="1337884375"/>
    <d v="2012-05-24T13:32:55"/>
    <b v="0"/>
    <n v="29"/>
    <b v="1"/>
    <s v="music/indie rock"/>
    <n v="1.1333333333333333"/>
    <n v="23.448275862068964"/>
    <s v="music"/>
    <s v="indie rock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n v="1440787104"/>
    <d v="2015-08-28T13:38:24"/>
    <b v="0"/>
    <n v="7"/>
    <b v="0"/>
    <s v="food/restaurants"/>
    <n v="2.5545454545454545E-2"/>
    <n v="40.142857142857146"/>
    <s v="food"/>
    <s v="restaurants"/>
    <n v="3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n v="1407440918"/>
    <d v="2014-08-07T14:48:38"/>
    <b v="0"/>
    <n v="5"/>
    <b v="0"/>
    <s v="food/restaurants"/>
    <n v="7.8181818181818181E-4"/>
    <n v="17.2"/>
    <s v="food"/>
    <s v="restaurants"/>
    <n v="45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n v="1462743308"/>
    <d v="2016-05-08T16:35:08"/>
    <b v="0"/>
    <n v="0"/>
    <b v="0"/>
    <s v="food/restaurants"/>
    <n v="0"/>
    <e v="#DIV/0!"/>
    <s v="food"/>
    <s v="restaurants"/>
    <n v="29.97976851851854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n v="1413418934"/>
    <d v="2014-10-15T19:22:14"/>
    <b v="0"/>
    <n v="0"/>
    <b v="0"/>
    <s v="food/restaurants"/>
    <n v="0"/>
    <e v="#DIV/0!"/>
    <s v="food"/>
    <s v="restaurants"/>
    <n v="30.041666666671517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n v="1423704016"/>
    <d v="2015-02-11T20:20:16"/>
    <b v="0"/>
    <n v="0"/>
    <b v="0"/>
    <s v="food/restaurants"/>
    <n v="0"/>
    <e v="#DIV/0!"/>
    <s v="food"/>
    <s v="restaurants"/>
    <n v="29.958333333335759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n v="1441955269"/>
    <d v="2015-09-11T02:07:49"/>
    <b v="0"/>
    <n v="2"/>
    <b v="0"/>
    <s v="food/restaurants"/>
    <n v="6.0000000000000001E-3"/>
    <n v="15"/>
    <s v="food"/>
    <s v="restaurants"/>
    <n v="22.577905092592118"/>
    <x v="1"/>
  </r>
  <r>
    <n v="2507"/>
    <s v="Help Cafe Talavera get a New Kitchen!"/>
    <s v="Unique dishes for a unique city!."/>
    <n v="42850"/>
    <n v="0"/>
    <x v="2"/>
    <s v="US"/>
    <s v="USD"/>
    <n v="1431308704"/>
    <d v="2015-05-10T20:45:04"/>
    <n v="1428716704"/>
    <d v="2015-04-10T20:45:04"/>
    <b v="0"/>
    <n v="0"/>
    <b v="0"/>
    <s v="food/restaurants"/>
    <n v="0"/>
    <e v="#DIV/0!"/>
    <s v="food"/>
    <s v="restaurants"/>
    <n v="3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n v="1405464634"/>
    <d v="2014-07-15T17:50:34"/>
    <b v="0"/>
    <n v="0"/>
    <b v="0"/>
    <s v="food/restaurants"/>
    <n v="0"/>
    <e v="#DIV/0!"/>
    <s v="food"/>
    <s v="restaurants"/>
    <n v="3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n v="1424719549"/>
    <d v="2015-02-23T14:25:49"/>
    <b v="0"/>
    <n v="28"/>
    <b v="0"/>
    <s v="food/restaurants"/>
    <n v="1.0526315789473684E-2"/>
    <n v="35.714285714285715"/>
    <s v="food"/>
    <s v="restaurants"/>
    <n v="55.95833333333575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n v="1426463772"/>
    <d v="2015-03-15T18:56:12"/>
    <b v="0"/>
    <n v="2"/>
    <b v="0"/>
    <s v="food/restaurants"/>
    <n v="1.5E-3"/>
    <n v="37.5"/>
    <s v="food"/>
    <s v="restaurants"/>
    <n v="60"/>
    <x v="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n v="1451731413"/>
    <d v="2016-01-02T05:43:33"/>
    <b v="0"/>
    <n v="0"/>
    <b v="0"/>
    <s v="food/restaurants"/>
    <n v="0"/>
    <e v="#DIV/0!"/>
    <s v="food"/>
    <s v="restaurants"/>
    <n v="30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n v="1417208561"/>
    <d v="2014-11-28T16:02:41"/>
    <b v="0"/>
    <n v="0"/>
    <b v="0"/>
    <s v="food/restaurants"/>
    <n v="0"/>
    <e v="#DIV/0!"/>
    <s v="food"/>
    <s v="restaurants"/>
    <n v="15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n v="1482883789"/>
    <d v="2016-12-27T19:09:49"/>
    <b v="0"/>
    <n v="0"/>
    <b v="0"/>
    <s v="food/restaurants"/>
    <n v="0"/>
    <e v="#DIV/0!"/>
    <s v="food"/>
    <s v="restaurants"/>
    <n v="60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n v="1407057677"/>
    <d v="2014-08-03T04:21:17"/>
    <b v="0"/>
    <n v="4"/>
    <b v="0"/>
    <s v="food/restaurants"/>
    <n v="1.7500000000000002E-2"/>
    <n v="52.5"/>
    <s v="food"/>
    <s v="restaurants"/>
    <n v="17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n v="1422043753"/>
    <d v="2015-01-23T15:09:13"/>
    <b v="0"/>
    <n v="12"/>
    <b v="0"/>
    <s v="food/restaurants"/>
    <n v="0.186"/>
    <n v="77.5"/>
    <s v="food"/>
    <s v="restaurants"/>
    <n v="3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n v="1414683652"/>
    <d v="2014-10-30T10:40:52"/>
    <b v="0"/>
    <n v="0"/>
    <b v="0"/>
    <s v="food/restaurants"/>
    <n v="0"/>
    <e v="#DIV/0!"/>
    <s v="food"/>
    <s v="restaurants"/>
    <n v="30.041666666671517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n v="1424200530"/>
    <d v="2015-02-17T14:15:30"/>
    <b v="0"/>
    <n v="33"/>
    <b v="0"/>
    <s v="food/restaurants"/>
    <n v="9.8166666666666666E-2"/>
    <n v="53.545454545454547"/>
    <s v="food"/>
    <s v="restaurants"/>
    <n v="29.95833333332848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n v="1413303628"/>
    <d v="2014-10-14T11:20:28"/>
    <b v="0"/>
    <n v="0"/>
    <b v="0"/>
    <s v="food/restaurants"/>
    <n v="0"/>
    <e v="#DIV/0!"/>
    <s v="food"/>
    <s v="restaurants"/>
    <n v="30.041666666664241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n v="1403149404"/>
    <d v="2014-06-18T22:43:24"/>
    <b v="0"/>
    <n v="4"/>
    <b v="0"/>
    <s v="food/restaurants"/>
    <n v="4.3333333333333331E-4"/>
    <n v="16.25"/>
    <s v="food"/>
    <s v="restaurants"/>
    <n v="30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n v="1472567085"/>
    <d v="2016-08-30T09:24:45"/>
    <b v="0"/>
    <n v="0"/>
    <b v="0"/>
    <s v="food/restaurants"/>
    <n v="0"/>
    <e v="#DIV/0!"/>
    <s v="food"/>
    <s v="restaurants"/>
    <n v="46.205729166656965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n v="1442963621"/>
    <d v="2015-09-22T18:13:41"/>
    <b v="0"/>
    <n v="132"/>
    <b v="1"/>
    <s v="music/classical music"/>
    <n v="1.0948792000000001"/>
    <n v="103.68174242424243"/>
    <s v="music"/>
    <s v="classical music"/>
    <n v="2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n v="1459431960"/>
    <d v="2016-03-31T08:46:00"/>
    <b v="0"/>
    <n v="27"/>
    <b v="1"/>
    <s v="music/classical music"/>
    <n v="1"/>
    <n v="185.18518518518519"/>
    <s v="music"/>
    <s v="classical music"/>
    <n v="22.045833333329938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n v="1413674692"/>
    <d v="2014-10-18T18:24:52"/>
    <b v="0"/>
    <n v="26"/>
    <b v="1"/>
    <s v="music/classical music"/>
    <n v="1.5644444444444445"/>
    <n v="54.153846153846153"/>
    <s v="music"/>
    <s v="classical music"/>
    <n v="30.041666666671517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n v="1416338557"/>
    <d v="2014-11-18T14:22:37"/>
    <b v="0"/>
    <n v="43"/>
    <b v="1"/>
    <s v="music/classical music"/>
    <n v="1.016"/>
    <n v="177.2093023255814"/>
    <s v="music"/>
    <s v="classical music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n v="1338322571"/>
    <d v="2012-05-29T15:16:11"/>
    <b v="0"/>
    <n v="80"/>
    <b v="1"/>
    <s v="music/classical music"/>
    <n v="1.00325"/>
    <n v="100.325"/>
    <s v="music"/>
    <s v="classical music"/>
    <n v="30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n v="1415585474"/>
    <d v="2014-11-09T21:11:14"/>
    <b v="0"/>
    <n v="33"/>
    <b v="1"/>
    <s v="music/classical music"/>
    <n v="1.1294999999999999"/>
    <n v="136.90909090909091"/>
    <s v="music"/>
    <s v="classical music"/>
    <n v="28.116504629630072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n v="1380477691"/>
    <d v="2013-09-29T13:01:31"/>
    <b v="0"/>
    <n v="71"/>
    <b v="1"/>
    <s v="music/classical music"/>
    <n v="1.02125"/>
    <n v="57.535211267605632"/>
    <s v="music"/>
    <s v="classical music"/>
    <n v="18.414918981485243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n v="1438459303"/>
    <d v="2015-08-01T15:01:43"/>
    <b v="0"/>
    <n v="81"/>
    <b v="1"/>
    <s v="music/classical music"/>
    <n v="1.0724974999999999"/>
    <n v="52.962839506172834"/>
    <s v="music"/>
    <s v="classical music"/>
    <n v="18.623807870360906"/>
    <x v="1"/>
  </r>
  <r>
    <n v="2529"/>
    <s v="UrbanArias is DC's Contemporary Opera Company"/>
    <s v="Opera. Short. New."/>
    <n v="6000"/>
    <n v="6257"/>
    <x v="0"/>
    <s v="US"/>
    <s v="USD"/>
    <n v="1332636975"/>
    <d v="2012-03-24T19:56:15"/>
    <n v="1328752575"/>
    <d v="2012-02-08T20:56:15"/>
    <b v="0"/>
    <n v="76"/>
    <b v="1"/>
    <s v="music/classical music"/>
    <n v="1.0428333333333333"/>
    <n v="82.328947368421055"/>
    <s v="music"/>
    <s v="classical music"/>
    <n v="44.9583333333357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n v="1426711505"/>
    <d v="2015-03-18T15:45:05"/>
    <b v="0"/>
    <n v="48"/>
    <b v="1"/>
    <s v="music/classical music"/>
    <n v="1"/>
    <n v="135.41666666666666"/>
    <s v="music"/>
    <s v="classical music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n v="1437668354"/>
    <d v="2015-07-23T11:19:14"/>
    <b v="0"/>
    <n v="61"/>
    <b v="1"/>
    <s v="music/classical music"/>
    <n v="1.004"/>
    <n v="74.06557377049181"/>
    <s v="music"/>
    <s v="classical music"/>
    <n v="22.485949074078235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n v="1342556566"/>
    <d v="2012-07-17T15:22:46"/>
    <b v="0"/>
    <n v="60"/>
    <b v="1"/>
    <s v="music/classical music"/>
    <n v="1.26125"/>
    <n v="84.083333333333329"/>
    <s v="music"/>
    <s v="classical music"/>
    <n v="3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n v="1359568911"/>
    <d v="2013-01-30T13:01:51"/>
    <b v="0"/>
    <n v="136"/>
    <b v="1"/>
    <s v="music/classical music"/>
    <n v="1.1066666666666667"/>
    <n v="61.029411764705884"/>
    <s v="music"/>
    <s v="classical music"/>
    <n v="29.99950231481489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n v="1257871712"/>
    <d v="2009-11-10T11:48:32"/>
    <b v="0"/>
    <n v="14"/>
    <b v="1"/>
    <s v="music/classical music"/>
    <n v="1.05"/>
    <n v="150"/>
    <s v="music"/>
    <s v="classical music"/>
    <n v="51.549629629625997"/>
    <x v="3"/>
  </r>
  <r>
    <n v="2535"/>
    <s v="Mark Hayes Requiem Recording"/>
    <s v="Mark Hayes: Requiem Recording"/>
    <n v="20000"/>
    <n v="20755"/>
    <x v="0"/>
    <s v="US"/>
    <s v="USD"/>
    <n v="1417463945"/>
    <d v="2014-12-01T14:59:05"/>
    <n v="1414781945"/>
    <d v="2014-10-31T13:59:05"/>
    <b v="0"/>
    <n v="78"/>
    <b v="1"/>
    <s v="music/classical music"/>
    <n v="1.03775"/>
    <n v="266.08974358974359"/>
    <s v="music"/>
    <s v="classical music"/>
    <n v="31.04166666666424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n v="1373337166"/>
    <d v="2013-07-08T21:32:46"/>
    <b v="0"/>
    <n v="4"/>
    <b v="1"/>
    <s v="music/classical music"/>
    <n v="1.1599999999999999"/>
    <n v="7.25"/>
    <s v="music"/>
    <s v="classical music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n v="1307028855"/>
    <d v="2011-06-02T10:34:15"/>
    <b v="0"/>
    <n v="11"/>
    <b v="1"/>
    <s v="music/classical music"/>
    <n v="1.1000000000000001"/>
    <n v="100"/>
    <s v="music"/>
    <s v="classical music"/>
    <n v="6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n v="1359029661"/>
    <d v="2013-01-24T07:14:21"/>
    <b v="0"/>
    <n v="185"/>
    <b v="1"/>
    <s v="music/classical music"/>
    <n v="1.130176111111111"/>
    <n v="109.96308108108107"/>
    <s v="music"/>
    <s v="classical music"/>
    <n v="30.69767361111007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n v="1417729152"/>
    <d v="2014-12-04T16:39:12"/>
    <b v="0"/>
    <n v="59"/>
    <b v="1"/>
    <s v="music/classical music"/>
    <n v="1.0024999999999999"/>
    <n v="169.91525423728814"/>
    <s v="music"/>
    <s v="classical music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n v="1314720721"/>
    <d v="2011-08-30T11:12:01"/>
    <b v="0"/>
    <n v="27"/>
    <b v="1"/>
    <s v="music/classical music"/>
    <n v="1.034"/>
    <n v="95.740740740740748"/>
    <s v="music"/>
    <s v="classical music"/>
    <n v="60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n v="1375008418"/>
    <d v="2013-07-28T05:46:58"/>
    <b v="0"/>
    <n v="63"/>
    <b v="1"/>
    <s v="music/classical music"/>
    <n v="1.0702857142857143"/>
    <n v="59.460317460317462"/>
    <s v="music"/>
    <s v="classical music"/>
    <n v="60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n v="1377252857"/>
    <d v="2013-08-23T05:14:17"/>
    <b v="0"/>
    <n v="13"/>
    <b v="1"/>
    <s v="music/classical music"/>
    <n v="1.0357142857142858"/>
    <n v="55.769230769230766"/>
    <s v="music"/>
    <s v="classical music"/>
    <n v="38.7393865740741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n v="1291257298"/>
    <d v="2010-12-01T21:34:58"/>
    <b v="0"/>
    <n v="13"/>
    <b v="1"/>
    <s v="music/classical music"/>
    <n v="1.5640000000000001"/>
    <n v="30.076923076923077"/>
    <s v="music"/>
    <s v="classical music"/>
    <n v="31.017384259263054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n v="1339158569"/>
    <d v="2012-06-08T07:29:29"/>
    <b v="0"/>
    <n v="57"/>
    <b v="1"/>
    <s v="music/classical music"/>
    <n v="1.0082"/>
    <n v="88.438596491228068"/>
    <s v="music"/>
    <s v="classical music"/>
    <n v="30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n v="1421983138"/>
    <d v="2015-01-22T22:18:58"/>
    <b v="0"/>
    <n v="61"/>
    <b v="1"/>
    <s v="music/classical music"/>
    <n v="1.9530000000000001"/>
    <n v="64.032786885245898"/>
    <s v="music"/>
    <s v="classical music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n v="1378586179"/>
    <d v="2013-09-07T15:36:19"/>
    <b v="0"/>
    <n v="65"/>
    <b v="1"/>
    <s v="music/classical music"/>
    <n v="1.1171428571428572"/>
    <n v="60.153846153846153"/>
    <s v="music"/>
    <s v="classical music"/>
    <n v="27.349780092597939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n v="1330972403"/>
    <d v="2012-03-05T13:33:23"/>
    <b v="0"/>
    <n v="134"/>
    <b v="1"/>
    <s v="music/classical music"/>
    <n v="1.1985454545454546"/>
    <n v="49.194029850746269"/>
    <s v="music"/>
    <s v="classical music"/>
    <n v="29.958333333335759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n v="1473087637"/>
    <d v="2016-09-05T10:00:37"/>
    <b v="0"/>
    <n v="37"/>
    <b v="1"/>
    <s v="music/classical music"/>
    <n v="1.0185"/>
    <n v="165.16216216216216"/>
    <s v="music"/>
    <s v="classical music"/>
    <n v="24.559988425920892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n v="1366999870"/>
    <d v="2013-04-26T13:11:10"/>
    <b v="0"/>
    <n v="37"/>
    <b v="1"/>
    <s v="music/classical music"/>
    <n v="1.0280254777070064"/>
    <n v="43.621621621621621"/>
    <s v="music"/>
    <s v="classical music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n v="1439392406"/>
    <d v="2015-08-12T10:13:26"/>
    <b v="0"/>
    <n v="150"/>
    <b v="1"/>
    <s v="music/classical music"/>
    <n v="1.0084615384615385"/>
    <n v="43.7"/>
    <s v="music"/>
    <s v="classical music"/>
    <n v="56.531643518523197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n v="1329890585"/>
    <d v="2012-02-22T01:03:05"/>
    <b v="0"/>
    <n v="56"/>
    <b v="1"/>
    <s v="music/classical music"/>
    <n v="1.0273469387755103"/>
    <n v="67.419642857142861"/>
    <s v="music"/>
    <s v="classical music"/>
    <n v="28.614525462966412"/>
    <x v="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n v="1486149981"/>
    <d v="2017-02-03T14:26:21"/>
    <b v="0"/>
    <n v="18"/>
    <b v="1"/>
    <s v="music/classical music"/>
    <n v="1.0649999999999999"/>
    <n v="177.5"/>
    <s v="music"/>
    <s v="classical music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n v="1343018807"/>
    <d v="2012-07-22T23:46:47"/>
    <b v="0"/>
    <n v="60"/>
    <b v="1"/>
    <s v="music/classical music"/>
    <n v="1.5553333333333332"/>
    <n v="38.883333333333333"/>
    <s v="music"/>
    <s v="classical music"/>
    <n v="60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n v="1430445163"/>
    <d v="2015-04-30T20:52:43"/>
    <b v="0"/>
    <n v="67"/>
    <b v="1"/>
    <s v="music/classical music"/>
    <n v="1.228"/>
    <n v="54.985074626865675"/>
    <s v="music"/>
    <s v="classical music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n v="1335541393"/>
    <d v="2012-04-27T10:43:13"/>
    <b v="0"/>
    <n v="35"/>
    <b v="1"/>
    <s v="music/classical music"/>
    <n v="1.0734999999999999"/>
    <n v="61.342857142857142"/>
    <s v="music"/>
    <s v="classical music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n v="1352504857"/>
    <d v="2012-11-09T18:47:37"/>
    <b v="0"/>
    <n v="34"/>
    <b v="1"/>
    <s v="music/classical music"/>
    <n v="1.0550335570469798"/>
    <n v="23.117647058823529"/>
    <s v="music"/>
    <s v="classical music"/>
    <n v="45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n v="1397584386"/>
    <d v="2014-04-15T12:53:06"/>
    <b v="0"/>
    <n v="36"/>
    <b v="1"/>
    <s v="music/classical music"/>
    <n v="1.1844444444444444"/>
    <n v="29.611111111111111"/>
    <s v="music"/>
    <s v="classical music"/>
    <n v="3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n v="1427747906"/>
    <d v="2015-03-30T15:38:26"/>
    <b v="0"/>
    <n v="18"/>
    <b v="1"/>
    <s v="music/classical music"/>
    <n v="1.0888"/>
    <n v="75.611111111111114"/>
    <s v="music"/>
    <s v="classical music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n v="1318539484"/>
    <d v="2011-10-13T15:58:04"/>
    <b v="0"/>
    <n v="25"/>
    <b v="1"/>
    <s v="music/classical music"/>
    <n v="1.1125"/>
    <n v="35.6"/>
    <s v="music"/>
    <s v="classical music"/>
    <n v="32.943703703705978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n v="1423090174"/>
    <d v="2015-02-04T17:49:34"/>
    <b v="0"/>
    <n v="21"/>
    <b v="1"/>
    <s v="music/classical music"/>
    <n v="1.0009999999999999"/>
    <n v="143"/>
    <s v="music"/>
    <s v="classical music"/>
    <n v="3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n v="1442148089"/>
    <d v="2015-09-13T07:41:29"/>
    <b v="0"/>
    <n v="0"/>
    <b v="0"/>
    <s v="food/food trucks"/>
    <n v="0"/>
    <e v="#DIV/0!"/>
    <s v="food"/>
    <s v="food trucks"/>
    <n v="3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n v="1471005339"/>
    <d v="2016-08-12T07:35:39"/>
    <b v="0"/>
    <n v="3"/>
    <b v="0"/>
    <s v="food/food trucks"/>
    <n v="7.4999999999999997E-3"/>
    <n v="25"/>
    <s v="food"/>
    <s v="food trucks"/>
    <n v="60"/>
    <x v="3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n v="1433042451"/>
    <d v="2015-05-30T22:20:51"/>
    <b v="0"/>
    <n v="0"/>
    <b v="0"/>
    <s v="food/food trucks"/>
    <n v="0"/>
    <e v="#DIV/0!"/>
    <s v="food"/>
    <s v="food trucks"/>
    <n v="6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n v="1404262699"/>
    <d v="2014-07-01T19:58:19"/>
    <b v="0"/>
    <n v="0"/>
    <b v="0"/>
    <s v="food/food trucks"/>
    <n v="0"/>
    <e v="#DIV/0!"/>
    <s v="food"/>
    <s v="food trucks"/>
    <n v="3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n v="1457710589"/>
    <d v="2016-03-11T10:36:29"/>
    <b v="0"/>
    <n v="1"/>
    <b v="0"/>
    <s v="food/food trucks"/>
    <n v="0.01"/>
    <n v="100"/>
    <s v="food"/>
    <s v="food trucks"/>
    <n v="59.21771990740671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n v="1406071948"/>
    <d v="2014-07-22T18:32:28"/>
    <b v="0"/>
    <n v="0"/>
    <b v="0"/>
    <s v="food/food trucks"/>
    <n v="0"/>
    <e v="#DIV/0!"/>
    <s v="food"/>
    <s v="food trucks"/>
    <n v="3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n v="1427231138"/>
    <d v="2015-03-24T16:05:38"/>
    <b v="0"/>
    <n v="2"/>
    <b v="0"/>
    <s v="food/food trucks"/>
    <n v="2.6666666666666666E-3"/>
    <n v="60"/>
    <s v="food"/>
    <s v="food trucks"/>
    <n v="3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n v="1470153594"/>
    <d v="2016-08-02T10:59:54"/>
    <b v="0"/>
    <n v="1"/>
    <b v="0"/>
    <s v="food/food trucks"/>
    <n v="5.0000000000000001E-3"/>
    <n v="50"/>
    <s v="food"/>
    <s v="food trucks"/>
    <n v="3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n v="1439865112"/>
    <d v="2015-08-17T21:31:52"/>
    <b v="0"/>
    <n v="2"/>
    <b v="0"/>
    <s v="food/food trucks"/>
    <n v="2.2307692307692306E-2"/>
    <n v="72.5"/>
    <s v="food"/>
    <s v="food trucks"/>
    <n v="3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n v="1483998035"/>
    <d v="2017-01-09T16:40:35"/>
    <b v="0"/>
    <n v="2"/>
    <b v="0"/>
    <s v="food/food trucks"/>
    <n v="8.4285714285714294E-3"/>
    <n v="29.5"/>
    <s v="food"/>
    <s v="food trucks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n v="1458461521"/>
    <d v="2016-03-20T03:12:01"/>
    <b v="0"/>
    <n v="4"/>
    <b v="0"/>
    <s v="food/food trucks"/>
    <n v="2.5000000000000001E-3"/>
    <n v="62.5"/>
    <s v="food"/>
    <s v="food trucks"/>
    <n v="60"/>
    <x v="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n v="1426301517"/>
    <d v="2015-03-13T21:51:57"/>
    <b v="0"/>
    <n v="0"/>
    <b v="0"/>
    <s v="food/food trucks"/>
    <n v="0"/>
    <e v="#DIV/0!"/>
    <s v="food"/>
    <s v="food trucks"/>
    <n v="3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n v="1404915149"/>
    <d v="2014-07-09T09:12:29"/>
    <b v="0"/>
    <n v="0"/>
    <b v="0"/>
    <s v="food/food trucks"/>
    <n v="0"/>
    <e v="#DIV/0!"/>
    <s v="food"/>
    <s v="food trucks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n v="1461786545"/>
    <d v="2016-04-27T14:49:05"/>
    <b v="0"/>
    <n v="0"/>
    <b v="0"/>
    <s v="food/food trucks"/>
    <n v="0"/>
    <e v="#DIV/0!"/>
    <s v="food"/>
    <s v="food trucks"/>
    <n v="21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n v="1418438194"/>
    <d v="2014-12-12T21:36:34"/>
    <b v="0"/>
    <n v="0"/>
    <b v="0"/>
    <s v="food/food trucks"/>
    <n v="0"/>
    <e v="#DIV/0!"/>
    <s v="food"/>
    <s v="food trucks"/>
    <n v="30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n v="1424823247"/>
    <d v="2015-02-24T19:14:07"/>
    <b v="0"/>
    <n v="0"/>
    <b v="0"/>
    <s v="food/food trucks"/>
    <n v="0"/>
    <e v="#DIV/0!"/>
    <s v="food"/>
    <s v="food trucks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n v="1405021297"/>
    <d v="2014-07-10T14:41:37"/>
    <b v="0"/>
    <n v="0"/>
    <b v="0"/>
    <s v="food/food trucks"/>
    <n v="0"/>
    <e v="#DIV/0!"/>
    <s v="food"/>
    <s v="food trucks"/>
    <n v="25"/>
    <x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n v="1440203579"/>
    <d v="2015-08-21T19:32:59"/>
    <b v="0"/>
    <n v="0"/>
    <b v="0"/>
    <s v="food/food trucks"/>
    <n v="0"/>
    <e v="#DIV/0!"/>
    <s v="food"/>
    <s v="food trucks"/>
    <n v="48.685428240729379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n v="1405626903"/>
    <d v="2014-07-17T14:55:03"/>
    <b v="0"/>
    <n v="12"/>
    <b v="0"/>
    <s v="food/food trucks"/>
    <n v="1.3849999999999999E-3"/>
    <n v="23.083333333333332"/>
    <s v="food"/>
    <s v="food trucks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n v="1429170603"/>
    <d v="2015-04-16T02:50:03"/>
    <b v="0"/>
    <n v="2"/>
    <b v="0"/>
    <s v="food/food trucks"/>
    <n v="6.0000000000000001E-3"/>
    <n v="25.5"/>
    <s v="food"/>
    <s v="food trucks"/>
    <n v="29.798576388886431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n v="1445094298"/>
    <d v="2015-10-17T10:04:58"/>
    <b v="0"/>
    <n v="11"/>
    <b v="0"/>
    <s v="food/food trucks"/>
    <n v="0.106"/>
    <n v="48.18181818181818"/>
    <s v="food"/>
    <s v="food trucks"/>
    <n v="30.041666666664241"/>
    <x v="0"/>
  </r>
  <r>
    <n v="2582"/>
    <s v="Drunken Wings"/>
    <s v="The place where chicken meets liquor for the first time!"/>
    <n v="90000"/>
    <n v="1"/>
    <x v="2"/>
    <s v="US"/>
    <s v="USD"/>
    <n v="1477784634"/>
    <d v="2016-10-29T18:43:54"/>
    <n v="1475192634"/>
    <d v="2016-09-29T18:43:54"/>
    <b v="0"/>
    <n v="1"/>
    <b v="0"/>
    <s v="food/food trucks"/>
    <n v="1.1111111111111112E-5"/>
    <n v="1"/>
    <s v="food"/>
    <s v="food trucks"/>
    <n v="30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n v="1421346480"/>
    <d v="2015-01-15T13:28:00"/>
    <b v="0"/>
    <n v="5"/>
    <b v="0"/>
    <s v="food/food trucks"/>
    <n v="5.0000000000000001E-3"/>
    <n v="1"/>
    <s v="food"/>
    <s v="food trucks"/>
    <n v="59.958333333328483"/>
    <x v="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n v="1431749369"/>
    <d v="2015-05-15T23:09:29"/>
    <b v="0"/>
    <n v="0"/>
    <b v="0"/>
    <s v="food/food trucks"/>
    <n v="0"/>
    <e v="#DIV/0!"/>
    <s v="food"/>
    <s v="food trucks"/>
    <n v="3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n v="1402009632"/>
    <d v="2014-06-05T18:07:12"/>
    <b v="0"/>
    <n v="1"/>
    <b v="0"/>
    <s v="food/food trucks"/>
    <n v="1.6666666666666668E-3"/>
    <n v="50"/>
    <s v="food"/>
    <s v="food trucks"/>
    <n v="30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n v="1448438136"/>
    <d v="2015-11-25T02:55:36"/>
    <b v="0"/>
    <n v="1"/>
    <b v="0"/>
    <s v="food/food trucks"/>
    <n v="1.6666666666666668E-3"/>
    <n v="5"/>
    <s v="food"/>
    <s v="food trucks"/>
    <n v="3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n v="1448899953"/>
    <d v="2015-11-30T11:12:33"/>
    <b v="0"/>
    <n v="6"/>
    <b v="0"/>
    <s v="food/food trucks"/>
    <n v="2.4340000000000001E-2"/>
    <n v="202.83333333333334"/>
    <s v="food"/>
    <s v="food trucks"/>
    <n v="3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n v="1423325626"/>
    <d v="2015-02-07T11:13:46"/>
    <b v="0"/>
    <n v="8"/>
    <b v="0"/>
    <s v="food/food trucks"/>
    <n v="3.8833333333333331E-2"/>
    <n v="29.125"/>
    <s v="food"/>
    <s v="food trucks"/>
    <n v="51.87516203703853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n v="1456145527"/>
    <d v="2016-02-22T07:52:07"/>
    <b v="0"/>
    <n v="1"/>
    <b v="0"/>
    <s v="food/food trucks"/>
    <n v="1E-4"/>
    <n v="5"/>
    <s v="food"/>
    <s v="food trucks"/>
    <n v="29.95833333333575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n v="1453212497"/>
    <d v="2016-01-19T09:08:17"/>
    <b v="0"/>
    <n v="0"/>
    <b v="0"/>
    <s v="food/food trucks"/>
    <n v="0"/>
    <e v="#DIV/0!"/>
    <s v="food"/>
    <s v="food trucks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n v="1452721524"/>
    <d v="2016-01-13T16:45:24"/>
    <b v="0"/>
    <n v="2"/>
    <b v="0"/>
    <s v="food/food trucks"/>
    <n v="1.7333333333333333E-2"/>
    <n v="13"/>
    <s v="food"/>
    <s v="food trucks"/>
    <n v="59.958333333335759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n v="1409944421"/>
    <d v="2014-09-05T14:13:41"/>
    <b v="0"/>
    <n v="1"/>
    <b v="0"/>
    <s v="food/food trucks"/>
    <n v="1.6666666666666668E-3"/>
    <n v="50"/>
    <s v="food"/>
    <s v="food trucks"/>
    <n v="30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n v="1427401026"/>
    <d v="2015-03-26T15:17:06"/>
    <b v="0"/>
    <n v="0"/>
    <b v="0"/>
    <s v="food/food trucks"/>
    <n v="0"/>
    <e v="#DIV/0!"/>
    <s v="food"/>
    <s v="food trucks"/>
    <n v="3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n v="1404861228"/>
    <d v="2014-07-08T18:13:48"/>
    <b v="0"/>
    <n v="1"/>
    <b v="0"/>
    <s v="food/food trucks"/>
    <n v="1.2500000000000001E-5"/>
    <n v="1"/>
    <s v="food"/>
    <s v="food trucks"/>
    <n v="30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n v="1485323500"/>
    <d v="2017-01-25T00:51:40"/>
    <b v="0"/>
    <n v="19"/>
    <b v="0"/>
    <s v="food/food trucks"/>
    <n v="0.12166666666666667"/>
    <n v="96.05263157894737"/>
    <s v="food"/>
    <s v="food trucks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n v="1404835009"/>
    <d v="2014-07-08T10:56:49"/>
    <b v="0"/>
    <n v="27"/>
    <b v="0"/>
    <s v="food/food trucks"/>
    <n v="0.23588571428571428"/>
    <n v="305.77777777777777"/>
    <s v="food"/>
    <s v="food trucks"/>
    <n v="3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n v="1463731917"/>
    <d v="2016-05-20T03:11:57"/>
    <b v="0"/>
    <n v="7"/>
    <b v="0"/>
    <s v="food/food trucks"/>
    <n v="5.6666666666666664E-2"/>
    <n v="12.142857142857142"/>
    <s v="food"/>
    <s v="food trucks"/>
    <n v="30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n v="1440447001"/>
    <d v="2015-08-24T15:10:01"/>
    <b v="0"/>
    <n v="14"/>
    <b v="0"/>
    <s v="food/food trucks"/>
    <n v="0.39"/>
    <n v="83.571428571428569"/>
    <s v="food"/>
    <s v="food trucks"/>
    <n v="3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n v="1403201147"/>
    <d v="2014-06-19T13:05:47"/>
    <b v="0"/>
    <n v="5"/>
    <b v="0"/>
    <s v="food/food trucks"/>
    <n v="9.9546510341776348E-3"/>
    <n v="18"/>
    <s v="food"/>
    <s v="food trucks"/>
    <n v="4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n v="1453757800"/>
    <d v="2016-01-25T16:36:40"/>
    <b v="0"/>
    <n v="30"/>
    <b v="0"/>
    <s v="food/food trucks"/>
    <n v="6.9320000000000007E-2"/>
    <n v="115.53333333333333"/>
    <s v="food"/>
    <s v="food trucks"/>
    <n v="59.95833333332848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n v="1346276349"/>
    <d v="2012-08-29T16:39:09"/>
    <b v="1"/>
    <n v="151"/>
    <b v="1"/>
    <s v="technology/space exploration"/>
    <n v="6.6139999999999999"/>
    <n v="21.900662251655628"/>
    <s v="technology"/>
    <s v="space exploration"/>
    <n v="14.263784722228593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n v="1412358968"/>
    <d v="2014-10-03T12:56:08"/>
    <b v="1"/>
    <n v="489"/>
    <b v="1"/>
    <s v="technology/space exploration"/>
    <n v="3.2609166666666667"/>
    <n v="80.022494887525568"/>
    <s v="technology"/>
    <s v="space exploration"/>
    <n v="40.141574074077653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n v="1386626054"/>
    <d v="2013-12-09T16:54:14"/>
    <b v="1"/>
    <n v="50"/>
    <b v="1"/>
    <s v="technology/space exploration"/>
    <n v="1.0148571428571429"/>
    <n v="35.520000000000003"/>
    <s v="technology"/>
    <s v="space exploration"/>
    <n v="14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n v="1333070023"/>
    <d v="2012-03-29T20:13:43"/>
    <b v="1"/>
    <n v="321"/>
    <b v="1"/>
    <s v="technology/space exploration"/>
    <n v="1.0421799999999999"/>
    <n v="64.933333333333323"/>
    <s v="technology"/>
    <s v="space exploration"/>
    <n v="3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n v="1463576390"/>
    <d v="2016-05-18T07:59:50"/>
    <b v="1"/>
    <n v="1762"/>
    <b v="1"/>
    <s v="technology/space exploration"/>
    <n v="1.0742157000000001"/>
    <n v="60.965703745743475"/>
    <s v="technology"/>
    <s v="space exploration"/>
    <n v="3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n v="1396026382"/>
    <d v="2014-03-28T12:06:22"/>
    <b v="1"/>
    <n v="385"/>
    <b v="1"/>
    <s v="technology/space exploration"/>
    <n v="1.1005454545454545"/>
    <n v="31.444155844155844"/>
    <s v="technology"/>
    <s v="space exploration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n v="1435611572"/>
    <d v="2015-06-29T15:59:32"/>
    <b v="1"/>
    <n v="398"/>
    <b v="1"/>
    <s v="technology/space exploration"/>
    <n v="4.077"/>
    <n v="81.949748743718587"/>
    <s v="technology"/>
    <s v="space exploration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n v="1485976468"/>
    <d v="2017-02-01T14:14:28"/>
    <b v="1"/>
    <n v="304"/>
    <b v="1"/>
    <s v="technology/space exploration"/>
    <n v="2.2392500000000002"/>
    <n v="58.92763157894737"/>
    <s v="technology"/>
    <s v="space exploration"/>
    <n v="41.19828703704115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n v="1339738951"/>
    <d v="2012-06-15T00:42:31"/>
    <b v="1"/>
    <n v="676"/>
    <b v="1"/>
    <s v="technology/space exploration"/>
    <n v="3.038011142857143"/>
    <n v="157.29347633136095"/>
    <s v="technology"/>
    <s v="space exploration"/>
    <n v="30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n v="1468444125"/>
    <d v="2016-07-13T16:08:45"/>
    <b v="1"/>
    <n v="577"/>
    <b v="1"/>
    <s v="technology/space exploration"/>
    <n v="1.4132510432681749"/>
    <n v="55.758509532062391"/>
    <s v="technology"/>
    <s v="space exploration"/>
    <n v="39.409895833334303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n v="1480493014"/>
    <d v="2016-11-30T03:03:34"/>
    <b v="1"/>
    <n v="3663"/>
    <b v="1"/>
    <s v="technology/space exploration"/>
    <n v="27.906363636363636"/>
    <n v="83.802893802893806"/>
    <s v="technology"/>
    <s v="space exploration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n v="1418095570"/>
    <d v="2014-12-08T22:26:10"/>
    <b v="1"/>
    <n v="294"/>
    <b v="1"/>
    <s v="technology/space exploration"/>
    <n v="1.7176130000000001"/>
    <n v="58.422210884353746"/>
    <s v="technology"/>
    <s v="space exploration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n v="1345664294"/>
    <d v="2012-08-22T14:38:14"/>
    <b v="1"/>
    <n v="28"/>
    <b v="1"/>
    <s v="technology/space exploration"/>
    <n v="1.0101333333333333"/>
    <n v="270.57142857142856"/>
    <s v="technology"/>
    <s v="space exploration"/>
    <n v="30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n v="1396371612"/>
    <d v="2014-04-01T12:00:12"/>
    <b v="1"/>
    <n v="100"/>
    <b v="1"/>
    <s v="technology/space exploration"/>
    <n v="1.02"/>
    <n v="107.1"/>
    <s v="technology"/>
    <s v="space exploration"/>
    <n v="28.499861111115024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n v="1458820564"/>
    <d v="2016-03-24T06:56:04"/>
    <b v="0"/>
    <n v="72"/>
    <b v="1"/>
    <s v="technology/space exploration"/>
    <n v="1.6976511744127936"/>
    <n v="47.180555555555557"/>
    <s v="technology"/>
    <s v="space exploration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n v="1437954729"/>
    <d v="2015-07-26T18:52:09"/>
    <b v="1"/>
    <n v="238"/>
    <b v="1"/>
    <s v="technology/space exploration"/>
    <n v="1.14534"/>
    <n v="120.30882352941177"/>
    <s v="technology"/>
    <s v="space exploration"/>
    <n v="3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n v="1411246751"/>
    <d v="2014-09-20T15:59:11"/>
    <b v="1"/>
    <n v="159"/>
    <b v="1"/>
    <s v="technology/space exploration"/>
    <n v="8.7759999999999998"/>
    <n v="27.59748427672956"/>
    <s v="technology"/>
    <s v="space exploration"/>
    <n v="30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n v="1443812461"/>
    <d v="2015-10-02T14:01:01"/>
    <b v="1"/>
    <n v="77"/>
    <b v="1"/>
    <s v="technology/space exploration"/>
    <n v="1.0538666666666667"/>
    <n v="205.2987012987013"/>
    <s v="technology"/>
    <s v="space exploration"/>
    <n v="60.041666666664241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n v="1443302004"/>
    <d v="2015-09-26T16:13:24"/>
    <b v="1"/>
    <n v="53"/>
    <b v="1"/>
    <s v="technology/space exploration"/>
    <n v="1.8839999999999999"/>
    <n v="35.547169811320757"/>
    <s v="technology"/>
    <s v="space exploration"/>
    <n v="26.574027777773154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n v="1441339242"/>
    <d v="2015-09-03T23:00:42"/>
    <b v="1"/>
    <n v="1251"/>
    <b v="1"/>
    <s v="technology/space exploration"/>
    <n v="1.436523076923077"/>
    <n v="74.639488409272587"/>
    <s v="technology"/>
    <s v="space exploration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n v="1429638988"/>
    <d v="2015-04-21T12:56:28"/>
    <b v="1"/>
    <n v="465"/>
    <b v="1"/>
    <s v="technology/space exploration"/>
    <n v="1.4588000000000001"/>
    <n v="47.058064516129029"/>
    <s v="technology"/>
    <s v="space exploration"/>
    <n v="3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n v="1479232216"/>
    <d v="2016-11-15T12:50:16"/>
    <b v="0"/>
    <n v="74"/>
    <b v="1"/>
    <s v="technology/space exploration"/>
    <n v="1.3118399999999999"/>
    <n v="26.591351351351353"/>
    <s v="technology"/>
    <s v="space exploration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n v="1479449366"/>
    <d v="2016-11-18T01:09:26"/>
    <b v="0"/>
    <n v="62"/>
    <b v="1"/>
    <s v="technology/space exploration"/>
    <n v="1.1399999999999999"/>
    <n v="36.774193548387096"/>
    <s v="technology"/>
    <s v="space exploration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n v="1345716422"/>
    <d v="2012-08-23T05:07:02"/>
    <b v="0"/>
    <n v="3468"/>
    <b v="1"/>
    <s v="technology/space exploration"/>
    <n v="13.794206249999998"/>
    <n v="31.820544982698959"/>
    <s v="technology"/>
    <s v="space exploration"/>
    <n v="2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n v="1476559608"/>
    <d v="2016-10-15T14:26:48"/>
    <b v="0"/>
    <n v="52"/>
    <b v="1"/>
    <s v="technology/space exploration"/>
    <n v="9.56"/>
    <n v="27.576923076923077"/>
    <s v="technology"/>
    <s v="space exploration"/>
    <n v="25.04166666665696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n v="1430751869"/>
    <d v="2015-05-04T10:04:29"/>
    <b v="0"/>
    <n v="50"/>
    <b v="1"/>
    <s v="technology/space exploration"/>
    <n v="1.1200000000000001"/>
    <n v="56"/>
    <s v="technology"/>
    <s v="space exploration"/>
    <n v="3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n v="1445975661"/>
    <d v="2015-10-27T14:54:21"/>
    <b v="0"/>
    <n v="45"/>
    <b v="1"/>
    <s v="technology/space exploration"/>
    <n v="6.4666666666666668"/>
    <n v="21.555555555555557"/>
    <s v="technology"/>
    <s v="space exploration"/>
    <n v="30.04166666667151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n v="1415661067"/>
    <d v="2014-11-10T18:11:07"/>
    <b v="0"/>
    <n v="21"/>
    <b v="1"/>
    <s v="technology/space exploration"/>
    <n v="1.1036948748510131"/>
    <n v="44.095238095238095"/>
    <s v="technology"/>
    <s v="space exploration"/>
    <n v="20"/>
    <x v="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n v="1429016122"/>
    <d v="2015-04-14T07:55:22"/>
    <b v="0"/>
    <n v="100"/>
    <b v="1"/>
    <s v="technology/space exploration"/>
    <n v="1.2774000000000001"/>
    <n v="63.87"/>
    <s v="technology"/>
    <s v="space exploration"/>
    <n v="3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n v="1464921112"/>
    <d v="2016-06-02T21:31:52"/>
    <b v="0"/>
    <n v="81"/>
    <b v="1"/>
    <s v="technology/space exploration"/>
    <n v="1.579"/>
    <n v="38.987654320987652"/>
    <s v="technology"/>
    <s v="space exploration"/>
    <n v="27.311203703706269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n v="1438488227"/>
    <d v="2015-08-01T23:03:47"/>
    <b v="0"/>
    <n v="286"/>
    <b v="1"/>
    <s v="technology/space exploration"/>
    <n v="1.1466525000000001"/>
    <n v="80.185489510489504"/>
    <s v="technology"/>
    <s v="space exploration"/>
    <n v="28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n v="1462325339"/>
    <d v="2016-05-03T20:28:59"/>
    <b v="0"/>
    <n v="42"/>
    <b v="1"/>
    <s v="technology/space exploration"/>
    <n v="1.3700934579439252"/>
    <n v="34.904761904761905"/>
    <s v="technology"/>
    <s v="space exploration"/>
    <n v="25"/>
    <x v="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n v="1390938332"/>
    <d v="2014-01-28T14:45:32"/>
    <b v="0"/>
    <n v="199"/>
    <b v="1"/>
    <s v="technology/space exploration"/>
    <n v="3.5461999999999998"/>
    <n v="89.100502512562812"/>
    <s v="technology"/>
    <s v="space exploration"/>
    <n v="30.13504629629460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n v="1472571921"/>
    <d v="2016-08-30T10:45:21"/>
    <b v="0"/>
    <n v="25"/>
    <b v="1"/>
    <s v="technology/space exploration"/>
    <n v="1.0602150537634409"/>
    <n v="39.44"/>
    <s v="technology"/>
    <s v="space exploration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n v="1422917361"/>
    <d v="2015-02-02T17:49:21"/>
    <b v="0"/>
    <n v="84"/>
    <b v="1"/>
    <s v="technology/space exploration"/>
    <n v="1"/>
    <n v="136.9047619047619"/>
    <s v="technology"/>
    <s v="space exploration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n v="1474641914"/>
    <d v="2016-09-23T09:45:14"/>
    <b v="0"/>
    <n v="50"/>
    <b v="1"/>
    <s v="technology/space exploration"/>
    <n v="1.873"/>
    <n v="37.46"/>
    <s v="technology"/>
    <s v="space exploration"/>
    <n v="22.426921296297223"/>
    <x v="1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n v="1474895475"/>
    <d v="2016-09-26T08:11:15"/>
    <b v="0"/>
    <n v="26"/>
    <b v="1"/>
    <s v="technology/space exploration"/>
    <n v="1.6619999999999999"/>
    <n v="31.96153846153846"/>
    <s v="technology"/>
    <s v="space exploration"/>
    <n v="16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n v="1418766895"/>
    <d v="2014-12-16T16:54:55"/>
    <b v="0"/>
    <n v="14"/>
    <b v="1"/>
    <s v="technology/space exploration"/>
    <n v="1.0172910662824208"/>
    <n v="25.214285714285715"/>
    <s v="technology"/>
    <s v="space exploration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n v="1421786748"/>
    <d v="2015-01-20T15:45:48"/>
    <b v="0"/>
    <n v="49"/>
    <b v="1"/>
    <s v="technology/space exploration"/>
    <n v="1.64"/>
    <n v="10.040816326530612"/>
    <s v="technology"/>
    <s v="space exploration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n v="1428551474"/>
    <d v="2015-04-08T22:51:14"/>
    <b v="0"/>
    <n v="69"/>
    <b v="1"/>
    <s v="technology/space exploration"/>
    <n v="1.0566666666666666"/>
    <n v="45.94202898550725"/>
    <s v="technology"/>
    <s v="space exploration"/>
    <n v="60"/>
    <x v="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n v="1409341863"/>
    <d v="2014-08-29T14:51:03"/>
    <b v="0"/>
    <n v="1"/>
    <b v="0"/>
    <s v="technology/space exploration"/>
    <n v="0.01"/>
    <n v="15"/>
    <s v="technology"/>
    <s v="space exploration"/>
    <n v="17.012465277781303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n v="1465970108"/>
    <d v="2016-06-15T00:55:08"/>
    <b v="0"/>
    <n v="0"/>
    <b v="0"/>
    <s v="technology/space exploration"/>
    <n v="0"/>
    <e v="#DIV/0!"/>
    <s v="technology"/>
    <s v="space exploration"/>
    <n v="30.04296296296524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n v="1479218315"/>
    <d v="2016-11-15T08:58:35"/>
    <b v="1"/>
    <n v="1501"/>
    <b v="0"/>
    <s v="technology/space exploration"/>
    <n v="0.33559730999999998"/>
    <n v="223.58248500999335"/>
    <s v="technology"/>
    <s v="space exploration"/>
    <n v="35.75028935185400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n v="1486580435"/>
    <d v="2017-02-08T14:00:35"/>
    <b v="1"/>
    <n v="52"/>
    <b v="0"/>
    <s v="technology/space exploration"/>
    <n v="2.053E-2"/>
    <n v="39.480769230769234"/>
    <s v="technology"/>
    <s v="space exploration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n v="1412885603"/>
    <d v="2014-10-09T15:13:23"/>
    <b v="1"/>
    <n v="23"/>
    <b v="0"/>
    <s v="technology/space exploration"/>
    <n v="0.105"/>
    <n v="91.304347826086953"/>
    <s v="technology"/>
    <s v="space exploration"/>
    <n v="30.0416666666642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n v="1439191869"/>
    <d v="2015-08-10T02:31:09"/>
    <b v="1"/>
    <n v="535"/>
    <b v="0"/>
    <s v="technology/space exploration"/>
    <n v="8.4172839999999999E-2"/>
    <n v="78.666205607476627"/>
    <s v="technology"/>
    <s v="space exploration"/>
    <n v="3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n v="1436941019"/>
    <d v="2015-07-15T01:16:59"/>
    <b v="0"/>
    <n v="3"/>
    <b v="0"/>
    <s v="technology/space exploration"/>
    <n v="1.44E-2"/>
    <n v="12"/>
    <s v="technology"/>
    <s v="space exploration"/>
    <n v="3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n v="1454951360"/>
    <d v="2016-02-08T12:09:20"/>
    <b v="0"/>
    <n v="6"/>
    <b v="0"/>
    <s v="technology/space exploration"/>
    <n v="8.8333333333333337E-3"/>
    <n v="17.666666666666668"/>
    <s v="technology"/>
    <s v="space exploration"/>
    <n v="30"/>
    <x v="1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n v="1449186941"/>
    <d v="2015-12-03T18:55:41"/>
    <b v="0"/>
    <n v="3"/>
    <b v="0"/>
    <s v="technology/space exploration"/>
    <n v="9.9200000000000004E-4"/>
    <n v="41.333333333333336"/>
    <s v="technology"/>
    <s v="space exploration"/>
    <n v="6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n v="1479740343"/>
    <d v="2016-11-21T09:59:03"/>
    <b v="0"/>
    <n v="5"/>
    <b v="0"/>
    <s v="technology/space exploration"/>
    <n v="5.966666666666667E-3"/>
    <n v="71.599999999999994"/>
    <s v="technology"/>
    <s v="space exploration"/>
    <n v="3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n v="1447960809"/>
    <d v="2015-11-19T14:20:09"/>
    <b v="0"/>
    <n v="17"/>
    <b v="0"/>
    <s v="technology/space exploration"/>
    <n v="1.8689285714285714E-2"/>
    <n v="307.8235294117647"/>
    <s v="technology"/>
    <s v="space exploration"/>
    <n v="28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n v="1415591325"/>
    <d v="2014-11-09T22:48:45"/>
    <b v="0"/>
    <n v="11"/>
    <b v="0"/>
    <s v="technology/space exploration"/>
    <n v="8.8500000000000002E-3"/>
    <n v="80.454545454545453"/>
    <s v="technology"/>
    <s v="space exploration"/>
    <n v="3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n v="1399909127"/>
    <d v="2014-05-12T10:38:47"/>
    <b v="0"/>
    <n v="70"/>
    <b v="0"/>
    <s v="technology/space exploration"/>
    <n v="0.1152156862745098"/>
    <n v="83.942857142857136"/>
    <s v="technology"/>
    <s v="space exploration"/>
    <n v="31.5147337962916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n v="1424442326"/>
    <d v="2015-02-20T09:25:26"/>
    <b v="0"/>
    <n v="6"/>
    <b v="0"/>
    <s v="technology/space exploration"/>
    <n v="5.1000000000000004E-4"/>
    <n v="8.5"/>
    <s v="technology"/>
    <s v="space exploration"/>
    <n v="59.958333333328483"/>
    <x v="3"/>
  </r>
  <r>
    <n v="2655"/>
    <s v="Balloons (Canceled)"/>
    <s v="Thank you for your support!"/>
    <n v="15000"/>
    <n v="3155"/>
    <x v="1"/>
    <s v="US"/>
    <s v="USD"/>
    <n v="1455048000"/>
    <d v="2016-02-09T15:00:00"/>
    <n v="1452631647"/>
    <d v="2016-01-12T15:47:27"/>
    <b v="0"/>
    <n v="43"/>
    <b v="0"/>
    <s v="technology/space exploration"/>
    <n v="0.21033333333333334"/>
    <n v="73.372093023255815"/>
    <s v="technology"/>
    <s v="space exploration"/>
    <n v="27.967048611106293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n v="1485966688"/>
    <d v="2017-02-01T11:31:28"/>
    <b v="0"/>
    <n v="152"/>
    <b v="0"/>
    <s v="technology/space exploration"/>
    <n v="0.11436666666666667"/>
    <n v="112.86184210526316"/>
    <s v="technology"/>
    <s v="space exploration"/>
    <n v="39.103148148155014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n v="1467325053"/>
    <d v="2016-06-30T17:17:33"/>
    <b v="0"/>
    <n v="59"/>
    <b v="0"/>
    <s v="technology/space exploration"/>
    <n v="0.18737933333333334"/>
    <n v="95.277627118644077"/>
    <s v="technology"/>
    <s v="space exploration"/>
    <n v="33.133645833331684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n v="1467321194"/>
    <d v="2016-06-30T16:13:14"/>
    <b v="0"/>
    <n v="4"/>
    <b v="0"/>
    <s v="technology/space exploration"/>
    <n v="9.2857142857142856E-4"/>
    <n v="22.75"/>
    <s v="technology"/>
    <s v="space exploration"/>
    <n v="30"/>
    <x v="1"/>
  </r>
  <r>
    <n v="2659"/>
    <s v="test (Canceled)"/>
    <s v="test"/>
    <n v="49000"/>
    <n v="1333"/>
    <x v="1"/>
    <s v="US"/>
    <s v="USD"/>
    <n v="1429321210"/>
    <d v="2015-04-17T20:40:10"/>
    <n v="1426729210"/>
    <d v="2015-03-18T20:40:10"/>
    <b v="0"/>
    <n v="10"/>
    <b v="0"/>
    <s v="technology/space exploration"/>
    <n v="2.720408163265306E-2"/>
    <n v="133.30000000000001"/>
    <s v="technology"/>
    <s v="space exploration"/>
    <n v="3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n v="1443200818"/>
    <d v="2015-09-25T12:06:58"/>
    <b v="0"/>
    <n v="5"/>
    <b v="0"/>
    <s v="technology/space exploration"/>
    <n v="9.5E-4"/>
    <n v="3.8"/>
    <s v="technology"/>
    <s v="space exploration"/>
    <n v="60.041666666664241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n v="1380150010"/>
    <d v="2013-09-25T18:00:10"/>
    <b v="0"/>
    <n v="60"/>
    <b v="1"/>
    <s v="technology/makerspaces"/>
    <n v="1.0289999999999999"/>
    <n v="85.75"/>
    <s v="technology"/>
    <s v="makerspaces"/>
    <n v="3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n v="1437587713"/>
    <d v="2015-07-22T12:55:13"/>
    <b v="0"/>
    <n v="80"/>
    <b v="1"/>
    <s v="technology/makerspaces"/>
    <n v="1.0680000000000001"/>
    <n v="267"/>
    <s v="technology"/>
    <s v="makerspaces"/>
    <n v="3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n v="1438873007"/>
    <d v="2015-08-06T09:56:47"/>
    <b v="0"/>
    <n v="56"/>
    <b v="1"/>
    <s v="technology/makerspaces"/>
    <n v="1.0459624999999999"/>
    <n v="373.55803571428572"/>
    <s v="technology"/>
    <s v="makerspaces"/>
    <n v="29.002233796294604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n v="1446683797"/>
    <d v="2015-11-04T19:36:37"/>
    <b v="0"/>
    <n v="104"/>
    <b v="1"/>
    <s v="technology/makerspaces"/>
    <n v="1.0342857142857143"/>
    <n v="174.03846153846155"/>
    <s v="technology"/>
    <s v="makerspaces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n v="1426886974"/>
    <d v="2015-03-20T16:29:34"/>
    <b v="0"/>
    <n v="46"/>
    <b v="1"/>
    <s v="technology/makerspaces"/>
    <n v="1.2314285714285715"/>
    <n v="93.695652173913047"/>
    <s v="technology"/>
    <s v="makerspaces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n v="1440008439"/>
    <d v="2015-08-19T13:20:39"/>
    <b v="0"/>
    <n v="206"/>
    <b v="1"/>
    <s v="technology/makerspaces"/>
    <n v="1.592951"/>
    <n v="77.327718446601949"/>
    <s v="technology"/>
    <s v="makerspaces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n v="1452550416"/>
    <d v="2016-01-11T17:13:36"/>
    <b v="0"/>
    <n v="18"/>
    <b v="1"/>
    <s v="technology/makerspaces"/>
    <n v="1.1066666666666667"/>
    <n v="92.222222222222229"/>
    <s v="technology"/>
    <s v="makerspaces"/>
    <n v="30"/>
    <x v="1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n v="1443449265"/>
    <d v="2015-09-28T09:07:45"/>
    <b v="0"/>
    <n v="28"/>
    <b v="1"/>
    <s v="technology/makerspaces"/>
    <n v="1.7070000000000001"/>
    <n v="60.964285714285715"/>
    <s v="technology"/>
    <s v="makerspaces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n v="1447203096"/>
    <d v="2015-11-10T19:51:36"/>
    <b v="0"/>
    <n v="11"/>
    <b v="1"/>
    <s v="technology/makerspaces"/>
    <n v="1.25125"/>
    <n v="91"/>
    <s v="technology"/>
    <s v="makerspaces"/>
    <n v="6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n v="1404174580"/>
    <d v="2014-06-30T19:29:40"/>
    <b v="1"/>
    <n v="60"/>
    <b v="0"/>
    <s v="technology/makerspaces"/>
    <n v="6.4158609339642042E-2"/>
    <n v="41.583333333333336"/>
    <s v="technology"/>
    <s v="makerspaces"/>
    <n v="28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n v="1416419916"/>
    <d v="2014-11-19T12:58:36"/>
    <b v="1"/>
    <n v="84"/>
    <b v="0"/>
    <s v="technology/makerspaces"/>
    <n v="0.11344"/>
    <n v="33.761904761904759"/>
    <s v="technology"/>
    <s v="makerspaces"/>
    <n v="30.069027777775773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n v="1449436390"/>
    <d v="2015-12-06T16:13:10"/>
    <b v="1"/>
    <n v="47"/>
    <b v="0"/>
    <s v="technology/makerspaces"/>
    <n v="0.33189999999999997"/>
    <n v="70.61702127659575"/>
    <s v="technology"/>
    <s v="makerspaces"/>
    <n v="21.365856481483206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n v="1412081999"/>
    <d v="2014-09-30T07:59:59"/>
    <b v="1"/>
    <n v="66"/>
    <b v="0"/>
    <s v="technology/makerspaces"/>
    <n v="0.27579999999999999"/>
    <n v="167.15151515151516"/>
    <s v="technology"/>
    <s v="makerspaces"/>
    <n v="29.406261574069504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n v="1465398670"/>
    <d v="2016-06-08T10:11:10"/>
    <b v="1"/>
    <n v="171"/>
    <b v="0"/>
    <s v="technology/makerspaces"/>
    <n v="0.62839999999999996"/>
    <n v="128.61988304093566"/>
    <s v="technology"/>
    <s v="makerspaces"/>
    <n v="26.574884259258397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n v="1413059689"/>
    <d v="2014-10-11T15:34:49"/>
    <b v="1"/>
    <n v="29"/>
    <b v="0"/>
    <s v="technology/makerspaces"/>
    <n v="7.5880000000000003E-2"/>
    <n v="65.41379310344827"/>
    <s v="technology"/>
    <s v="makerspaces"/>
    <n v="30.0416666666642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n v="1461337174"/>
    <d v="2016-04-22T09:59:34"/>
    <b v="0"/>
    <n v="9"/>
    <b v="0"/>
    <s v="technology/makerspaces"/>
    <n v="0.50380952380952382"/>
    <n v="117.55555555555556"/>
    <s v="technology"/>
    <s v="makerspaces"/>
    <n v="3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n v="1401756143"/>
    <d v="2014-06-02T19:42:23"/>
    <b v="0"/>
    <n v="27"/>
    <b v="0"/>
    <s v="technology/makerspaces"/>
    <n v="0.17512820512820512"/>
    <n v="126.48148148148148"/>
    <s v="technology"/>
    <s v="makerspaces"/>
    <n v="30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n v="1440529765"/>
    <d v="2015-08-25T14:09:25"/>
    <b v="0"/>
    <n v="2"/>
    <b v="0"/>
    <s v="technology/makerspaces"/>
    <n v="1.3750000000000001E-4"/>
    <n v="550"/>
    <s v="technology"/>
    <s v="makerspaces"/>
    <n v="3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n v="1422489694"/>
    <d v="2015-01-28T19:01:34"/>
    <b v="0"/>
    <n v="3"/>
    <b v="0"/>
    <s v="technology/makerspaces"/>
    <n v="3.3E-3"/>
    <n v="44"/>
    <s v="technology"/>
    <s v="makerspaces"/>
    <n v="30"/>
    <x v="1"/>
  </r>
  <r>
    <n v="2680"/>
    <s v="iHeart Pillow"/>
    <s v="iHeartPillow, Connecting loved ones"/>
    <n v="32000"/>
    <n v="276"/>
    <x v="2"/>
    <s v="ES"/>
    <s v="EUR"/>
    <n v="1459915491"/>
    <d v="2016-04-05T23:04:51"/>
    <n v="1457327091"/>
    <d v="2016-03-07T00:04:51"/>
    <b v="0"/>
    <n v="4"/>
    <b v="0"/>
    <s v="technology/makerspaces"/>
    <n v="8.6250000000000007E-3"/>
    <n v="69"/>
    <s v="technology"/>
    <s v="makerspaces"/>
    <n v="29.958333333328483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n v="1402867750"/>
    <d v="2014-06-15T16:29:10"/>
    <b v="0"/>
    <n v="2"/>
    <b v="0"/>
    <s v="food/food trucks"/>
    <n v="6.875E-3"/>
    <n v="27.5"/>
    <s v="food"/>
    <s v="food trucks"/>
    <n v="25"/>
    <x v="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n v="1413838540"/>
    <d v="2014-10-20T15:55:40"/>
    <b v="0"/>
    <n v="20"/>
    <b v="0"/>
    <s v="food/food trucks"/>
    <n v="0.28299999999999997"/>
    <n v="84.9"/>
    <s v="food"/>
    <s v="food trucks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n v="1422641240"/>
    <d v="2015-01-30T13:07:20"/>
    <b v="0"/>
    <n v="3"/>
    <b v="0"/>
    <s v="food/food trucks"/>
    <n v="2.3999999999999998E-3"/>
    <n v="12"/>
    <s v="food"/>
    <s v="food trucks"/>
    <n v="3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n v="1404165425"/>
    <d v="2014-06-30T16:57:05"/>
    <b v="0"/>
    <n v="4"/>
    <b v="0"/>
    <s v="food/food trucks"/>
    <n v="1.1428571428571429E-2"/>
    <n v="200"/>
    <s v="food"/>
    <s v="food trucks"/>
    <n v="4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n v="1424968930"/>
    <d v="2015-02-26T11:42:10"/>
    <b v="0"/>
    <n v="1"/>
    <b v="0"/>
    <s v="food/food trucks"/>
    <n v="2.0000000000000001E-4"/>
    <n v="10"/>
    <s v="food"/>
    <s v="food trucks"/>
    <n v="59.95833333334303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n v="1410391423"/>
    <d v="2014-09-10T18:23:43"/>
    <b v="0"/>
    <n v="0"/>
    <b v="0"/>
    <s v="food/food trucks"/>
    <n v="0"/>
    <e v="#DIV/0!"/>
    <s v="food"/>
    <s v="food trucks"/>
    <n v="20"/>
    <x v="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n v="1432999318"/>
    <d v="2015-05-30T10:21:58"/>
    <b v="0"/>
    <n v="0"/>
    <b v="0"/>
    <s v="food/food trucks"/>
    <n v="0"/>
    <e v="#DIV/0!"/>
    <s v="food"/>
    <s v="food trucks"/>
    <n v="30"/>
    <x v="1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n v="1422067870"/>
    <d v="2015-01-23T21:51:10"/>
    <b v="0"/>
    <n v="14"/>
    <b v="0"/>
    <s v="food/food trucks"/>
    <n v="1.48E-3"/>
    <n v="5.2857142857142856"/>
    <s v="food"/>
    <s v="food trucks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n v="1467327890"/>
    <d v="2016-06-30T18:04:50"/>
    <b v="0"/>
    <n v="1"/>
    <b v="0"/>
    <s v="food/food trucks"/>
    <n v="2.8571428571428571E-5"/>
    <n v="1"/>
    <s v="food"/>
    <s v="food trucks"/>
    <n v="3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n v="1429410676"/>
    <d v="2015-04-18T21:31:16"/>
    <b v="0"/>
    <n v="118"/>
    <b v="0"/>
    <s v="food/food trucks"/>
    <n v="0.107325"/>
    <n v="72.762711864406782"/>
    <s v="food"/>
    <s v="food trucks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n v="1427390557"/>
    <d v="2015-03-26T12:22:37"/>
    <b v="0"/>
    <n v="2"/>
    <b v="0"/>
    <s v="food/food trucks"/>
    <n v="5.3846153846153844E-4"/>
    <n v="17.5"/>
    <s v="food"/>
    <s v="food trucks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n v="1424678460"/>
    <d v="2015-02-23T03:01:00"/>
    <b v="0"/>
    <n v="1"/>
    <b v="0"/>
    <s v="food/food trucks"/>
    <n v="7.1428571428571426E-3"/>
    <n v="25"/>
    <s v="food"/>
    <s v="food trucks"/>
    <n v="29.958333333335759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n v="1405307966"/>
    <d v="2014-07-13T22:19:26"/>
    <b v="0"/>
    <n v="3"/>
    <b v="0"/>
    <s v="food/food trucks"/>
    <n v="8.0000000000000002E-3"/>
    <n v="13.333333333333334"/>
    <s v="food"/>
    <s v="food trucks"/>
    <n v="3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n v="1409109739"/>
    <d v="2014-08-26T22:22:19"/>
    <b v="0"/>
    <n v="1"/>
    <b v="0"/>
    <s v="food/food trucks"/>
    <n v="3.3333333333333335E-5"/>
    <n v="1"/>
    <s v="food"/>
    <s v="food trucks"/>
    <n v="30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n v="1423801318"/>
    <d v="2015-02-12T23:21:58"/>
    <b v="0"/>
    <n v="3"/>
    <b v="0"/>
    <s v="food/food trucks"/>
    <n v="4.7333333333333333E-3"/>
    <n v="23.666666666666668"/>
    <s v="food"/>
    <s v="food trucks"/>
    <n v="59.958333333335759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n v="1416600960"/>
    <d v="2014-11-21T15:16:00"/>
    <b v="0"/>
    <n v="38"/>
    <b v="0"/>
    <s v="food/food trucks"/>
    <n v="5.6500000000000002E-2"/>
    <n v="89.21052631578948"/>
    <s v="food"/>
    <s v="food trucks"/>
    <n v="3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n v="1435876423"/>
    <d v="2015-07-02T17:33:43"/>
    <b v="0"/>
    <n v="52"/>
    <b v="0"/>
    <s v="food/food trucks"/>
    <n v="0.26352173913043481"/>
    <n v="116.55769230769231"/>
    <s v="food"/>
    <s v="food trucks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n v="1401312808"/>
    <d v="2014-05-28T16:33:28"/>
    <b v="0"/>
    <n v="2"/>
    <b v="0"/>
    <s v="food/food trucks"/>
    <n v="3.2512500000000002E-3"/>
    <n v="13.005000000000001"/>
    <s v="food"/>
    <s v="food trucks"/>
    <n v="30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n v="1404941463"/>
    <d v="2014-07-09T16:31:03"/>
    <b v="0"/>
    <n v="0"/>
    <b v="0"/>
    <s v="food/food trucks"/>
    <n v="0"/>
    <e v="#DIV/0!"/>
    <s v="food"/>
    <s v="food trucks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n v="1408481972"/>
    <d v="2014-08-19T15:59:32"/>
    <b v="0"/>
    <n v="4"/>
    <b v="0"/>
    <s v="food/food trucks"/>
    <n v="7.0007000700070005E-3"/>
    <n v="17.5"/>
    <s v="food"/>
    <s v="food trucks"/>
    <n v="3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n v="1488911734"/>
    <d v="2017-03-07T13:35:34"/>
    <b v="0"/>
    <n v="46"/>
    <b v="0"/>
    <s v="theater/spaces"/>
    <n v="0.46176470588235297"/>
    <n v="34.130434782608695"/>
    <s v="theater"/>
    <s v="spaces"/>
    <n v="30.95833333333575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n v="1488827677"/>
    <d v="2017-03-06T14:14:37"/>
    <b v="1"/>
    <n v="26"/>
    <b v="0"/>
    <s v="theater/spaces"/>
    <n v="0.34410000000000002"/>
    <n v="132.34615384615384"/>
    <s v="theater"/>
    <s v="spaces"/>
    <n v="29.9583333333357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n v="1485016430"/>
    <d v="2017-01-21T11:33:50"/>
    <b v="0"/>
    <n v="45"/>
    <b v="0"/>
    <s v="theater/spaces"/>
    <n v="1.0375000000000001"/>
    <n v="922.22222222222217"/>
    <s v="theater"/>
    <s v="spaces"/>
    <n v="59.9583333333357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n v="1487709714"/>
    <d v="2017-02-21T15:41:54"/>
    <b v="0"/>
    <n v="7"/>
    <b v="0"/>
    <s v="theater/spaces"/>
    <n v="6.0263157894736845E-2"/>
    <n v="163.57142857142858"/>
    <s v="theater"/>
    <s v="spaces"/>
    <n v="42.958333333328483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n v="1486504758"/>
    <d v="2017-02-07T16:59:18"/>
    <b v="0"/>
    <n v="8"/>
    <b v="0"/>
    <s v="theater/spaces"/>
    <n v="0.10539393939393939"/>
    <n v="217.375"/>
    <s v="theater"/>
    <s v="spaces"/>
    <n v="44.958333333335759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n v="1410937483"/>
    <d v="2014-09-17T02:04:43"/>
    <b v="1"/>
    <n v="263"/>
    <b v="1"/>
    <s v="theater/spaces"/>
    <n v="1.1229714285714285"/>
    <n v="149.44486692015209"/>
    <s v="theater"/>
    <s v="spaces"/>
    <n v="28.996030092595902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n v="1367088443"/>
    <d v="2013-04-27T13:47:23"/>
    <b v="1"/>
    <n v="394"/>
    <b v="1"/>
    <s v="theater/spaces"/>
    <n v="3.50844625"/>
    <n v="71.237487309644663"/>
    <s v="theater"/>
    <s v="spaces"/>
    <n v="29.508067129630945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n v="1463935526"/>
    <d v="2016-05-22T11:45:26"/>
    <b v="1"/>
    <n v="1049"/>
    <b v="1"/>
    <s v="theater/spaces"/>
    <n v="2.3321535"/>
    <n v="44.464318398474738"/>
    <s v="theater"/>
    <s v="spaces"/>
    <n v="6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n v="1472528141"/>
    <d v="2016-08-29T22:35:41"/>
    <b v="1"/>
    <n v="308"/>
    <b v="1"/>
    <s v="theater/spaces"/>
    <n v="1.01606"/>
    <n v="164.94480519480518"/>
    <s v="theater"/>
    <s v="spaces"/>
    <n v="35.016192129631236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n v="1404797428"/>
    <d v="2014-07-08T00:30:28"/>
    <b v="1"/>
    <n v="1088"/>
    <b v="1"/>
    <s v="theater/spaces"/>
    <n v="1.5390035000000002"/>
    <n v="84.871516544117654"/>
    <s v="theater"/>
    <s v="spaces"/>
    <n v="31.85384259259444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n v="1400694790"/>
    <d v="2014-05-21T12:53:10"/>
    <b v="1"/>
    <n v="73"/>
    <b v="1"/>
    <s v="theater/spaces"/>
    <n v="1.007161125319693"/>
    <n v="53.945205479452056"/>
    <s v="theater"/>
    <s v="spaces"/>
    <n v="30.17210648147738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n v="1370568560"/>
    <d v="2013-06-06T20:29:20"/>
    <b v="1"/>
    <n v="143"/>
    <b v="1"/>
    <s v="theater/spaces"/>
    <n v="1.3138181818181818"/>
    <n v="50.531468531468533"/>
    <s v="theater"/>
    <s v="spaces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n v="1447515684"/>
    <d v="2015-11-14T10:41:24"/>
    <b v="1"/>
    <n v="1420"/>
    <b v="1"/>
    <s v="theater/spaces"/>
    <n v="1.0224133333333334"/>
    <n v="108.00140845070422"/>
    <s v="theater"/>
    <s v="spaces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n v="1474040596"/>
    <d v="2016-09-16T10:43:16"/>
    <b v="1"/>
    <n v="305"/>
    <b v="1"/>
    <s v="theater/spaces"/>
    <n v="1.1635599999999999"/>
    <n v="95.373770491803285"/>
    <s v="theater"/>
    <s v="spaces"/>
    <n v="28.3032870370370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n v="1453109628"/>
    <d v="2016-01-18T04:33:48"/>
    <b v="1"/>
    <n v="551"/>
    <b v="1"/>
    <s v="theater/spaces"/>
    <n v="2.6462241666666664"/>
    <n v="57.631016333938291"/>
    <s v="theater"/>
    <s v="spaces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n v="1441699193"/>
    <d v="2015-09-08T02:59:53"/>
    <b v="1"/>
    <n v="187"/>
    <b v="1"/>
    <s v="theater/spaces"/>
    <n v="1.1998010000000001"/>
    <n v="64.160481283422456"/>
    <s v="theater"/>
    <s v="spaces"/>
    <n v="3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n v="1414015049"/>
    <d v="2014-10-22T16:57:29"/>
    <b v="1"/>
    <n v="325"/>
    <b v="1"/>
    <s v="theater/spaces"/>
    <n v="1.2010400000000001"/>
    <n v="92.387692307692305"/>
    <s v="theater"/>
    <s v="spaces"/>
    <n v="45.04166666666424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n v="1459865945"/>
    <d v="2016-04-05T09:19:05"/>
    <b v="1"/>
    <n v="148"/>
    <b v="1"/>
    <s v="theater/spaces"/>
    <n v="1.0358333333333334"/>
    <n v="125.97972972972973"/>
    <s v="theater"/>
    <s v="spaces"/>
    <n v="28.3617476851795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n v="1455756294"/>
    <d v="2016-02-17T19:44:54"/>
    <b v="0"/>
    <n v="69"/>
    <b v="1"/>
    <s v="theater/spaces"/>
    <n v="1.0883333333333334"/>
    <n v="94.637681159420296"/>
    <s v="theater"/>
    <s v="spaces"/>
    <n v="59.95833333332848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n v="1476270653"/>
    <d v="2016-10-12T06:10:53"/>
    <b v="0"/>
    <n v="173"/>
    <b v="1"/>
    <s v="theater/spaces"/>
    <n v="1.1812400000000001"/>
    <n v="170.69942196531792"/>
    <s v="theater"/>
    <s v="spaces"/>
    <n v="30.04166666667151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n v="1375880598"/>
    <d v="2013-08-07T08:03:18"/>
    <b v="0"/>
    <n v="269"/>
    <b v="1"/>
    <s v="technology/hardware"/>
    <n v="14.62"/>
    <n v="40.762081784386616"/>
    <s v="technology"/>
    <s v="hardware"/>
    <n v="30.247708333328774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n v="1480538053"/>
    <d v="2016-11-30T15:34:13"/>
    <b v="0"/>
    <n v="185"/>
    <b v="1"/>
    <s v="technology/hardware"/>
    <n v="2.5253999999999999"/>
    <n v="68.254054054054052"/>
    <s v="technology"/>
    <s v="hardware"/>
    <n v="6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n v="1414872488"/>
    <d v="2014-11-01T15:08:08"/>
    <b v="0"/>
    <n v="176"/>
    <b v="1"/>
    <s v="technology/hardware"/>
    <n v="1.4005000000000001"/>
    <n v="95.48863636363636"/>
    <s v="technology"/>
    <s v="hardware"/>
    <n v="60.04166666666424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n v="1436860259"/>
    <d v="2015-07-14T02:50:59"/>
    <b v="0"/>
    <n v="1019"/>
    <b v="1"/>
    <s v="technology/hardware"/>
    <n v="2.9687520259319289"/>
    <n v="7.1902649656526005"/>
    <s v="technology"/>
    <s v="hardware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n v="1484070735"/>
    <d v="2017-01-10T12:52:15"/>
    <b v="0"/>
    <n v="113"/>
    <b v="1"/>
    <s v="technology/hardware"/>
    <n v="1.445425"/>
    <n v="511.65486725663715"/>
    <s v="technology"/>
    <s v="hardware"/>
    <n v="50"/>
    <x v="3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n v="1458741311"/>
    <d v="2016-03-23T08:55:11"/>
    <b v="0"/>
    <n v="404"/>
    <b v="1"/>
    <s v="technology/hardware"/>
    <n v="1.05745"/>
    <n v="261.74504950495049"/>
    <s v="technology"/>
    <s v="hardware"/>
    <n v="30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n v="1436804063"/>
    <d v="2015-07-13T11:14:23"/>
    <b v="0"/>
    <n v="707"/>
    <b v="1"/>
    <s v="technology/hardware"/>
    <n v="4.9321000000000002"/>
    <n v="69.760961810466767"/>
    <s v="technology"/>
    <s v="hardware"/>
    <n v="25"/>
    <x v="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n v="1448461434"/>
    <d v="2015-11-25T09:23:54"/>
    <b v="0"/>
    <n v="392"/>
    <b v="1"/>
    <s v="technology/hardware"/>
    <n v="2.0182666666666669"/>
    <n v="77.229591836734699"/>
    <s v="technology"/>
    <s v="hardware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n v="1427867197"/>
    <d v="2015-04-01T00:46:37"/>
    <b v="0"/>
    <n v="23"/>
    <b v="1"/>
    <s v="technology/hardware"/>
    <n v="1.0444"/>
    <n v="340.56521739130437"/>
    <s v="technology"/>
    <s v="hardware"/>
    <n v="3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n v="1363611575"/>
    <d v="2013-03-18T07:59:35"/>
    <b v="0"/>
    <n v="682"/>
    <b v="1"/>
    <s v="technology/hardware"/>
    <n v="1.7029262962962963"/>
    <n v="67.417903225806455"/>
    <s v="technology"/>
    <s v="hardware"/>
    <n v="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n v="1408624622"/>
    <d v="2014-08-21T07:37:02"/>
    <b v="0"/>
    <n v="37"/>
    <b v="1"/>
    <s v="technology/hardware"/>
    <n v="1.0430333333333333"/>
    <n v="845.70270270270271"/>
    <s v="technology"/>
    <s v="hardware"/>
    <n v="57.64094907406979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n v="1366917828"/>
    <d v="2013-04-25T14:23:48"/>
    <b v="0"/>
    <n v="146"/>
    <b v="1"/>
    <s v="technology/hardware"/>
    <n v="1.1825000000000001"/>
    <n v="97.191780821917803"/>
    <s v="technology"/>
    <s v="hardware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n v="1423463574"/>
    <d v="2015-02-09T01:32:54"/>
    <b v="0"/>
    <n v="119"/>
    <b v="1"/>
    <s v="technology/hardware"/>
    <n v="1.07538"/>
    <n v="451.84033613445376"/>
    <s v="technology"/>
    <s v="hardware"/>
    <n v="59.95833333332848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n v="1473782592"/>
    <d v="2016-09-13T11:03:12"/>
    <b v="0"/>
    <n v="163"/>
    <b v="1"/>
    <s v="technology/hardware"/>
    <n v="22603"/>
    <n v="138.66871165644173"/>
    <s v="technology"/>
    <s v="hardware"/>
    <n v="30.247083333335468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n v="1360551250"/>
    <d v="2013-02-10T21:54:10"/>
    <b v="0"/>
    <n v="339"/>
    <b v="1"/>
    <s v="technology/hardware"/>
    <n v="9.7813466666666677"/>
    <n v="21.640147492625371"/>
    <s v="technology"/>
    <s v="hardware"/>
    <n v="30.712384259262762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n v="1395676773"/>
    <d v="2014-03-24T10:59:33"/>
    <b v="0"/>
    <n v="58"/>
    <b v="1"/>
    <s v="technology/hardware"/>
    <n v="1.2290000000000001"/>
    <n v="169.51724137931035"/>
    <s v="technology"/>
    <s v="hardware"/>
    <n v="3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n v="1386108087"/>
    <d v="2013-12-03T17:01:27"/>
    <b v="0"/>
    <n v="456"/>
    <b v="1"/>
    <s v="technology/hardware"/>
    <n v="2.4606080000000001"/>
    <n v="161.88210526315791"/>
    <s v="technology"/>
    <s v="hardware"/>
    <n v="42.87399305555300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n v="1473218804"/>
    <d v="2016-09-06T22:26:44"/>
    <b v="0"/>
    <n v="15"/>
    <b v="1"/>
    <s v="technology/hardware"/>
    <n v="1.4794"/>
    <n v="493.13333333333333"/>
    <s v="technology"/>
    <s v="hardware"/>
    <n v="60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n v="1395436717"/>
    <d v="2014-03-21T16:18:37"/>
    <b v="0"/>
    <n v="191"/>
    <b v="1"/>
    <s v="technology/hardware"/>
    <n v="3.8409090909090908"/>
    <n v="22.120418848167539"/>
    <s v="technology"/>
    <s v="hardware"/>
    <n v="4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n v="1423529152"/>
    <d v="2015-02-09T19:45:52"/>
    <b v="0"/>
    <n v="17"/>
    <b v="1"/>
    <s v="technology/hardware"/>
    <n v="1.0333333333333334"/>
    <n v="18.235294117647058"/>
    <s v="technology"/>
    <s v="hardware"/>
    <n v="29.958333333343035"/>
    <x v="1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n v="1412005602"/>
    <d v="2014-09-29T10:46:42"/>
    <b v="0"/>
    <n v="4"/>
    <b v="0"/>
    <s v="publishing/children's books"/>
    <n v="4.3750000000000004E-3"/>
    <n v="8.75"/>
    <s v="publishing"/>
    <s v="children's books"/>
    <n v="20.430763888885849"/>
    <x v="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n v="1335892587"/>
    <d v="2012-05-01T12:16:27"/>
    <b v="0"/>
    <n v="18"/>
    <b v="0"/>
    <s v="publishing/children's books"/>
    <n v="0.29239999999999999"/>
    <n v="40.611111111111114"/>
    <s v="publishing"/>
    <s v="children's books"/>
    <n v="14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n v="1474271607"/>
    <d v="2016-09-19T02:53:27"/>
    <b v="0"/>
    <n v="0"/>
    <b v="0"/>
    <s v="publishing/children's books"/>
    <n v="0"/>
    <e v="#DIV/0!"/>
    <s v="publishing"/>
    <s v="children's books"/>
    <n v="3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n v="1327886998"/>
    <d v="2012-01-29T20:29:58"/>
    <b v="0"/>
    <n v="22"/>
    <b v="0"/>
    <s v="publishing/children's books"/>
    <n v="5.2187499999999998E-2"/>
    <n v="37.954545454545453"/>
    <s v="publishing"/>
    <s v="children's books"/>
    <n v="3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n v="1337125368"/>
    <d v="2012-05-15T18:42:48"/>
    <b v="0"/>
    <n v="49"/>
    <b v="0"/>
    <s v="publishing/children's books"/>
    <n v="0.21887499999999999"/>
    <n v="35.734693877551024"/>
    <s v="publishing"/>
    <s v="children's books"/>
    <n v="60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n v="1406745911"/>
    <d v="2014-07-30T13:45:11"/>
    <b v="0"/>
    <n v="19"/>
    <b v="0"/>
    <s v="publishing/children's books"/>
    <n v="0.26700000000000002"/>
    <n v="42.157894736842103"/>
    <s v="publishing"/>
    <s v="children's books"/>
    <n v="30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n v="1337095997"/>
    <d v="2012-05-15T10:33:17"/>
    <b v="0"/>
    <n v="4"/>
    <b v="0"/>
    <s v="publishing/children's books"/>
    <n v="0.28000000000000003"/>
    <n v="35"/>
    <s v="publishing"/>
    <s v="children's books"/>
    <n v="31.483831018515048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n v="1470243802"/>
    <d v="2016-08-03T12:03:22"/>
    <b v="0"/>
    <n v="4"/>
    <b v="0"/>
    <s v="publishing/children's books"/>
    <n v="1.06E-2"/>
    <n v="13.25"/>
    <s v="publishing"/>
    <s v="children's books"/>
    <n v="30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n v="1425582637"/>
    <d v="2015-03-05T14:10:37"/>
    <b v="0"/>
    <n v="2"/>
    <b v="0"/>
    <s v="publishing/children's books"/>
    <n v="1.0999999999999999E-2"/>
    <n v="55"/>
    <s v="publishing"/>
    <s v="children's books"/>
    <n v="29.958333333328483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n v="1340055345"/>
    <d v="2012-06-18T16:35:45"/>
    <b v="0"/>
    <n v="0"/>
    <b v="0"/>
    <s v="publishing/children's books"/>
    <n v="0"/>
    <e v="#DIV/0!"/>
    <s v="publishing"/>
    <s v="children's books"/>
    <n v="11.933506944449618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n v="1397855842"/>
    <d v="2014-04-18T16:17:22"/>
    <b v="0"/>
    <n v="0"/>
    <b v="0"/>
    <s v="publishing/children's books"/>
    <n v="0"/>
    <e v="#DIV/0!"/>
    <s v="publishing"/>
    <s v="children's books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n v="1320776504"/>
    <d v="2011-11-08T13:21:44"/>
    <b v="0"/>
    <n v="14"/>
    <b v="0"/>
    <s v="publishing/children's books"/>
    <n v="0.11458333333333333"/>
    <n v="39.285714285714285"/>
    <s v="publishing"/>
    <s v="children's books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n v="1343425023"/>
    <d v="2012-07-27T16:37:03"/>
    <b v="0"/>
    <n v="8"/>
    <b v="0"/>
    <s v="publishing/children's books"/>
    <n v="0.19"/>
    <n v="47.5"/>
    <s v="publishing"/>
    <s v="children's books"/>
    <n v="3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n v="1407856551"/>
    <d v="2014-08-12T10:15:51"/>
    <b v="0"/>
    <n v="0"/>
    <b v="0"/>
    <s v="publishing/children's books"/>
    <n v="0"/>
    <e v="#DIV/0!"/>
    <s v="publishing"/>
    <s v="children's books"/>
    <n v="30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n v="1425927527"/>
    <d v="2015-03-09T13:58:47"/>
    <b v="0"/>
    <n v="15"/>
    <b v="0"/>
    <s v="publishing/children's books"/>
    <n v="0.52"/>
    <n v="17.333333333333332"/>
    <s v="publishing"/>
    <s v="children's books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n v="1386884201"/>
    <d v="2013-12-12T16:36:41"/>
    <b v="0"/>
    <n v="33"/>
    <b v="0"/>
    <s v="publishing/children's books"/>
    <n v="0.1048"/>
    <n v="31.757575757575758"/>
    <s v="publishing"/>
    <s v="children's books"/>
    <n v="30"/>
    <x v="1"/>
  </r>
  <r>
    <n v="2757"/>
    <s v="C is for Crooked"/>
    <s v="A children's letter book that Lampoons Hillary Clinton"/>
    <n v="1500"/>
    <n v="10"/>
    <x v="2"/>
    <s v="US"/>
    <s v="USD"/>
    <n v="1470498332"/>
    <d v="2016-08-06T10:45:32"/>
    <n v="1469202332"/>
    <d v="2016-07-22T10:45:32"/>
    <b v="0"/>
    <n v="2"/>
    <b v="0"/>
    <s v="publishing/children's books"/>
    <n v="6.6666666666666671E-3"/>
    <n v="5"/>
    <s v="publishing"/>
    <s v="children's books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n v="1474886183"/>
    <d v="2016-09-26T05:36:23"/>
    <b v="0"/>
    <n v="6"/>
    <b v="0"/>
    <s v="publishing/children's books"/>
    <n v="0.11700000000000001"/>
    <n v="39"/>
    <s v="publishing"/>
    <s v="children's books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n v="1464943666"/>
    <d v="2016-06-03T03:47:46"/>
    <b v="0"/>
    <n v="2"/>
    <b v="0"/>
    <s v="publishing/children's books"/>
    <n v="0.105"/>
    <n v="52.5"/>
    <s v="publishing"/>
    <s v="children's books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n v="1369134258"/>
    <d v="2013-05-21T06:04:18"/>
    <b v="0"/>
    <n v="0"/>
    <b v="0"/>
    <s v="publishing/children's books"/>
    <n v="0"/>
    <e v="#DIV/0!"/>
    <s v="publishing"/>
    <s v="children's books"/>
    <n v="30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n v="1354584693"/>
    <d v="2012-12-03T20:31:33"/>
    <b v="0"/>
    <n v="4"/>
    <b v="0"/>
    <s v="publishing/children's books"/>
    <n v="7.1999999999999998E-3"/>
    <n v="9"/>
    <s v="publishing"/>
    <s v="children's books"/>
    <n v="3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n v="1326934395"/>
    <d v="2012-01-18T19:53:15"/>
    <b v="0"/>
    <n v="1"/>
    <b v="0"/>
    <s v="publishing/children's books"/>
    <n v="7.6923076923076927E-3"/>
    <n v="25"/>
    <s v="publishing"/>
    <s v="children's books"/>
    <n v="59.958333333335759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n v="1365515684"/>
    <d v="2013-04-09T08:54:44"/>
    <b v="0"/>
    <n v="3"/>
    <b v="0"/>
    <s v="publishing/children's books"/>
    <n v="2.2842639593908631E-3"/>
    <n v="30"/>
    <s v="publishing"/>
    <s v="children's books"/>
    <n v="45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n v="1335855631"/>
    <d v="2012-05-01T02:00:31"/>
    <b v="0"/>
    <n v="4"/>
    <b v="0"/>
    <s v="publishing/children's books"/>
    <n v="1.125E-2"/>
    <n v="11.25"/>
    <s v="publishing"/>
    <s v="children's books"/>
    <n v="29.499641203699866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n v="1350050028"/>
    <d v="2012-10-12T08:53:48"/>
    <b v="0"/>
    <n v="0"/>
    <b v="0"/>
    <s v="publishing/children's books"/>
    <n v="0"/>
    <e v="#DIV/0!"/>
    <s v="publishing"/>
    <s v="children's books"/>
    <n v="16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n v="1310486518"/>
    <d v="2011-07-12T11:01:58"/>
    <b v="0"/>
    <n v="4"/>
    <b v="0"/>
    <s v="publishing/children's books"/>
    <n v="0.02"/>
    <n v="25"/>
    <s v="publishing"/>
    <s v="children's books"/>
    <n v="30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n v="1434582050"/>
    <d v="2015-06-17T18:00:50"/>
    <b v="0"/>
    <n v="3"/>
    <b v="0"/>
    <s v="publishing/children's books"/>
    <n v="8.5000000000000006E-3"/>
    <n v="11.333333333333334"/>
    <s v="publishing"/>
    <s v="children's books"/>
    <n v="60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n v="1330440323"/>
    <d v="2012-02-28T09:45:23"/>
    <b v="0"/>
    <n v="34"/>
    <b v="0"/>
    <s v="publishing/children's books"/>
    <n v="0.14314285714285716"/>
    <n v="29.470588235294116"/>
    <s v="publishing"/>
    <s v="children's books"/>
    <n v="29.958333333335759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n v="1397677790"/>
    <d v="2014-04-16T14:49:50"/>
    <b v="0"/>
    <n v="2"/>
    <b v="0"/>
    <s v="publishing/children's books"/>
    <n v="2.5000000000000001E-3"/>
    <n v="1"/>
    <s v="publishing"/>
    <s v="children's books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n v="1392569730"/>
    <d v="2014-02-16T11:55:30"/>
    <b v="0"/>
    <n v="33"/>
    <b v="0"/>
    <s v="publishing/children's books"/>
    <n v="0.1041125"/>
    <n v="63.098484848484851"/>
    <s v="publishing"/>
    <s v="children's books"/>
    <n v="29.958333333335759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n v="1355489140"/>
    <d v="2012-12-14T07:45:40"/>
    <b v="0"/>
    <n v="0"/>
    <b v="0"/>
    <s v="publishing/children's books"/>
    <n v="0"/>
    <e v="#DIV/0!"/>
    <s v="publishing"/>
    <s v="children's books"/>
    <n v="49.176620370373712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n v="1379710294"/>
    <d v="2013-09-20T15:51:34"/>
    <b v="0"/>
    <n v="0"/>
    <b v="0"/>
    <s v="publishing/children's books"/>
    <n v="0"/>
    <e v="#DIV/0!"/>
    <s v="publishing"/>
    <s v="children's books"/>
    <n v="15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n v="1460666721"/>
    <d v="2016-04-14T15:45:21"/>
    <b v="0"/>
    <n v="1"/>
    <b v="0"/>
    <s v="publishing/children's books"/>
    <n v="1.8867924528301887E-3"/>
    <n v="1"/>
    <s v="publishing"/>
    <s v="children's books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n v="1360119728"/>
    <d v="2013-02-05T22:02:08"/>
    <b v="0"/>
    <n v="13"/>
    <b v="0"/>
    <s v="publishing/children's books"/>
    <n v="0.14249999999999999"/>
    <n v="43.846153846153847"/>
    <s v="publishing"/>
    <s v="children's books"/>
    <n v="3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n v="1321402754"/>
    <d v="2011-11-15T19:19:14"/>
    <b v="0"/>
    <n v="2"/>
    <b v="0"/>
    <s v="publishing/children's books"/>
    <n v="0.03"/>
    <n v="75"/>
    <s v="publishing"/>
    <s v="children's books"/>
    <n v="30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n v="1431414476"/>
    <d v="2015-05-12T02:07:56"/>
    <b v="0"/>
    <n v="36"/>
    <b v="0"/>
    <s v="publishing/children's books"/>
    <n v="7.8809523809523815E-2"/>
    <n v="45.972222222222221"/>
    <s v="publishing"/>
    <s v="children's books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n v="1434557004"/>
    <d v="2015-06-17T11:03:24"/>
    <b v="0"/>
    <n v="1"/>
    <b v="0"/>
    <s v="publishing/children's books"/>
    <n v="3.3333333333333335E-3"/>
    <n v="10"/>
    <s v="publishing"/>
    <s v="children's books"/>
    <n v="3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n v="1406417306"/>
    <d v="2014-07-26T18:28:26"/>
    <b v="0"/>
    <n v="15"/>
    <b v="0"/>
    <s v="publishing/children's books"/>
    <n v="0.25545454545454543"/>
    <n v="93.666666666666671"/>
    <s v="publishing"/>
    <s v="children's books"/>
    <n v="3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n v="1445609021"/>
    <d v="2015-10-23T09:03:41"/>
    <b v="0"/>
    <n v="1"/>
    <b v="0"/>
    <s v="publishing/children's books"/>
    <n v="2.12E-2"/>
    <n v="53"/>
    <s v="publishing"/>
    <s v="children's books"/>
    <n v="30.0416666666642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n v="1486550688"/>
    <d v="2017-02-08T05:44:48"/>
    <b v="0"/>
    <n v="0"/>
    <b v="0"/>
    <s v="publishing/children's books"/>
    <n v="0"/>
    <e v="#DIV/0!"/>
    <s v="publishing"/>
    <s v="children's books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n v="1421274954"/>
    <d v="2015-01-14T17:35:54"/>
    <b v="0"/>
    <n v="28"/>
    <b v="1"/>
    <s v="theater/plays"/>
    <n v="1.0528"/>
    <n v="47"/>
    <s v="theater"/>
    <s v="plays"/>
    <n v="28.35006944445194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n v="1421964718"/>
    <d v="2015-01-22T17:11:58"/>
    <b v="0"/>
    <n v="18"/>
    <b v="1"/>
    <s v="theater/plays"/>
    <n v="1.2"/>
    <n v="66.666666666666671"/>
    <s v="theater"/>
    <s v="plays"/>
    <n v="25.282662037039699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n v="1428583846"/>
    <d v="2015-04-09T07:50:46"/>
    <b v="0"/>
    <n v="61"/>
    <b v="1"/>
    <s v="theater/plays"/>
    <n v="1.145"/>
    <n v="18.770491803278688"/>
    <s v="theater"/>
    <s v="plays"/>
    <n v="1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n v="1412794443"/>
    <d v="2014-10-08T13:54:03"/>
    <b v="0"/>
    <n v="108"/>
    <b v="1"/>
    <s v="theater/plays"/>
    <n v="1.19"/>
    <n v="66.111111111111114"/>
    <s v="theater"/>
    <s v="plays"/>
    <n v="21"/>
    <x v="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n v="1467865967"/>
    <d v="2016-07-06T23:32:47"/>
    <b v="0"/>
    <n v="142"/>
    <b v="1"/>
    <s v="theater/plays"/>
    <n v="1.0468"/>
    <n v="36.859154929577464"/>
    <s v="theater"/>
    <s v="plays"/>
    <n v="29.685567129628907"/>
    <x v="1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n v="1403703580"/>
    <d v="2014-06-25T08:39:40"/>
    <b v="0"/>
    <n v="74"/>
    <b v="1"/>
    <s v="theater/plays"/>
    <n v="1.1783999999999999"/>
    <n v="39.810810810810814"/>
    <s v="theater"/>
    <s v="plays"/>
    <n v="14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n v="1403066752"/>
    <d v="2014-06-17T23:45:52"/>
    <b v="0"/>
    <n v="38"/>
    <b v="1"/>
    <s v="theater/plays"/>
    <n v="1.1970000000000001"/>
    <n v="31.5"/>
    <s v="theater"/>
    <s v="plays"/>
    <n v="3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n v="1467219043"/>
    <d v="2016-06-29T11:50:43"/>
    <b v="0"/>
    <n v="20"/>
    <b v="1"/>
    <s v="theater/plays"/>
    <n v="1.0249999999999999"/>
    <n v="102.5"/>
    <s v="theater"/>
    <s v="plays"/>
    <n v="30"/>
    <x v="1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n v="1424477934"/>
    <d v="2015-02-20T19:18:54"/>
    <b v="0"/>
    <n v="24"/>
    <b v="1"/>
    <s v="theater/plays"/>
    <n v="1.0116666666666667"/>
    <n v="126.45833333333333"/>
    <s v="theater"/>
    <s v="plays"/>
    <n v="19.1535416666738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n v="1421101903"/>
    <d v="2015-01-12T17:31:43"/>
    <b v="0"/>
    <n v="66"/>
    <b v="1"/>
    <s v="theater/plays"/>
    <n v="1.0533333333333332"/>
    <n v="47.878787878787875"/>
    <s v="theater"/>
    <s v="plays"/>
    <n v="3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n v="1470778559"/>
    <d v="2016-08-09T16:35:59"/>
    <b v="0"/>
    <n v="28"/>
    <b v="1"/>
    <s v="theater/plays"/>
    <n v="1.0249999999999999"/>
    <n v="73.214285714285708"/>
    <s v="theater"/>
    <s v="plays"/>
    <n v="30.26667824074684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n v="1435469559"/>
    <d v="2015-06-28T00:32:39"/>
    <b v="0"/>
    <n v="24"/>
    <b v="1"/>
    <s v="theater/plays"/>
    <n v="1.0760000000000001"/>
    <n v="89.666666666666671"/>
    <s v="theater"/>
    <s v="plays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n v="1434881005"/>
    <d v="2015-06-21T05:03:25"/>
    <b v="0"/>
    <n v="73"/>
    <b v="1"/>
    <s v="theater/plays"/>
    <n v="1.105675"/>
    <n v="151.4623287671233"/>
    <s v="theater"/>
    <s v="plays"/>
    <n v="3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n v="1455640559"/>
    <d v="2016-02-16T11:35:59"/>
    <b v="0"/>
    <n v="3"/>
    <b v="1"/>
    <s v="theater/plays"/>
    <n v="1.5"/>
    <n v="25"/>
    <s v="theater"/>
    <s v="plays"/>
    <n v="16.100011574075324"/>
    <x v="1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n v="1400675841"/>
    <d v="2014-05-21T07:37:21"/>
    <b v="0"/>
    <n v="20"/>
    <b v="1"/>
    <s v="theater/plays"/>
    <n v="1.0428571428571429"/>
    <n v="36.5"/>
    <s v="theater"/>
    <s v="plays"/>
    <n v="16.43239583333343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n v="1401972028"/>
    <d v="2014-06-05T07:40:28"/>
    <b v="0"/>
    <n v="21"/>
    <b v="1"/>
    <s v="theater/plays"/>
    <n v="1.155"/>
    <n v="44"/>
    <s v="theater"/>
    <s v="plays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n v="1402266840"/>
    <d v="2014-06-08T17:34:00"/>
    <b v="0"/>
    <n v="94"/>
    <b v="1"/>
    <s v="theater/plays"/>
    <n v="1.02645125"/>
    <n v="87.357553191489373"/>
    <s v="theater"/>
    <s v="plays"/>
    <n v="3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n v="1437063121"/>
    <d v="2015-07-16T11:12:01"/>
    <b v="0"/>
    <n v="139"/>
    <b v="1"/>
    <s v="theater/plays"/>
    <n v="1.014"/>
    <n v="36.474820143884891"/>
    <s v="theater"/>
    <s v="plays"/>
    <n v="14.99165509259910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n v="1463466070"/>
    <d v="2016-05-17T01:21:10"/>
    <b v="0"/>
    <n v="130"/>
    <b v="1"/>
    <s v="theater/plays"/>
    <n v="1.1663479999999999"/>
    <n v="44.859538461538463"/>
    <s v="theater"/>
    <s v="plays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n v="1415193366"/>
    <d v="2014-11-05T08:16:06"/>
    <b v="0"/>
    <n v="31"/>
    <b v="1"/>
    <s v="theater/plays"/>
    <n v="1.33"/>
    <n v="42.903225806451616"/>
    <s v="theater"/>
    <s v="plays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n v="1411019409"/>
    <d v="2014-09-18T00:50:09"/>
    <b v="0"/>
    <n v="13"/>
    <b v="1"/>
    <s v="theater/plays"/>
    <n v="1.3320000000000001"/>
    <n v="51.230769230769234"/>
    <s v="theater"/>
    <s v="plays"/>
    <n v="22.2151736111118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n v="1436283107"/>
    <d v="2015-07-07T10:31:47"/>
    <b v="0"/>
    <n v="90"/>
    <b v="1"/>
    <s v="theater/plays"/>
    <n v="1.0183333333333333"/>
    <n v="33.944444444444443"/>
    <s v="theater"/>
    <s v="plays"/>
    <n v="3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n v="1433295276"/>
    <d v="2015-06-02T20:34:36"/>
    <b v="0"/>
    <n v="141"/>
    <b v="1"/>
    <s v="theater/plays"/>
    <n v="1.2795000000000001"/>
    <n v="90.744680851063833"/>
    <s v="theater"/>
    <s v="plays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n v="1409395990"/>
    <d v="2014-08-30T05:53:10"/>
    <b v="0"/>
    <n v="23"/>
    <b v="1"/>
    <s v="theater/plays"/>
    <n v="1.1499999999999999"/>
    <n v="50"/>
    <s v="theater"/>
    <s v="plays"/>
    <n v="3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n v="1438085273"/>
    <d v="2015-07-28T07:07:53"/>
    <b v="0"/>
    <n v="18"/>
    <b v="1"/>
    <s v="theater/plays"/>
    <n v="1.1000000000000001"/>
    <n v="24.444444444444443"/>
    <s v="theater"/>
    <s v="plays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n v="1435645490"/>
    <d v="2015-06-30T01:24:50"/>
    <b v="0"/>
    <n v="76"/>
    <b v="1"/>
    <s v="theater/plays"/>
    <n v="1.121"/>
    <n v="44.25"/>
    <s v="theater"/>
    <s v="plays"/>
    <n v="36.191087962957681"/>
    <x v="0"/>
  </r>
  <r>
    <n v="2807"/>
    <s v="The Commission Theatre Co."/>
    <s v="Bringing Shakespeare back to the Playwrights"/>
    <n v="5000"/>
    <n v="6300"/>
    <x v="0"/>
    <s v="US"/>
    <s v="USD"/>
    <n v="1435611438"/>
    <d v="2015-06-29T15:57:18"/>
    <n v="1433019438"/>
    <d v="2015-05-30T15:57:18"/>
    <b v="0"/>
    <n v="93"/>
    <b v="1"/>
    <s v="theater/plays"/>
    <n v="1.26"/>
    <n v="67.741935483870961"/>
    <s v="theater"/>
    <s v="plays"/>
    <n v="3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n v="1437682735"/>
    <d v="2015-07-23T15:18:55"/>
    <b v="0"/>
    <n v="69"/>
    <b v="1"/>
    <s v="theater/plays"/>
    <n v="1.0024444444444445"/>
    <n v="65.376811594202906"/>
    <s v="theater"/>
    <s v="plays"/>
    <n v="3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n v="1458647725"/>
    <d v="2016-03-22T06:55:25"/>
    <b v="0"/>
    <n v="21"/>
    <b v="1"/>
    <s v="theater/plays"/>
    <n v="1.024"/>
    <n v="121.9047619047619"/>
    <s v="theater"/>
    <s v="plays"/>
    <n v="8.113599537027766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n v="1398828064"/>
    <d v="2014-04-29T22:21:04"/>
    <b v="0"/>
    <n v="57"/>
    <b v="1"/>
    <s v="theater/plays"/>
    <n v="1.0820000000000001"/>
    <n v="47.456140350877192"/>
    <s v="theater"/>
    <s v="plays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n v="1422100503"/>
    <d v="2015-01-24T06:55:03"/>
    <b v="0"/>
    <n v="108"/>
    <b v="1"/>
    <s v="theater/plays"/>
    <n v="1.0026999999999999"/>
    <n v="92.842592592592595"/>
    <s v="theater"/>
    <s v="plays"/>
    <n v="3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n v="1424368298"/>
    <d v="2015-02-19T12:51:38"/>
    <b v="0"/>
    <n v="83"/>
    <b v="1"/>
    <s v="theater/plays"/>
    <n v="1.133"/>
    <n v="68.253012048192772"/>
    <s v="theater"/>
    <s v="plays"/>
    <n v="45.42247685186157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n v="1479577761"/>
    <d v="2016-11-19T12:49:21"/>
    <b v="0"/>
    <n v="96"/>
    <b v="1"/>
    <s v="theater/plays"/>
    <n v="1.2757571428571428"/>
    <n v="37.209583333333335"/>
    <s v="theater"/>
    <s v="plays"/>
    <n v="2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n v="1428572115"/>
    <d v="2015-04-09T04:35:15"/>
    <b v="0"/>
    <n v="64"/>
    <b v="1"/>
    <s v="theater/plays"/>
    <n v="1.0773333333333333"/>
    <n v="25.25"/>
    <s v="theater"/>
    <s v="plays"/>
    <n v="3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n v="1468003109"/>
    <d v="2016-07-08T13:38:29"/>
    <b v="0"/>
    <n v="14"/>
    <b v="1"/>
    <s v="theater/plays"/>
    <n v="2.42"/>
    <n v="43.214285714285715"/>
    <s v="theater"/>
    <s v="plays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n v="1435921992"/>
    <d v="2015-07-03T06:13:12"/>
    <b v="0"/>
    <n v="169"/>
    <b v="1"/>
    <s v="theater/plays"/>
    <n v="1.4156666666666666"/>
    <n v="25.130177514792898"/>
    <s v="theater"/>
    <s v="plays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n v="1421680462"/>
    <d v="2015-01-19T10:14:22"/>
    <b v="0"/>
    <n v="33"/>
    <b v="1"/>
    <s v="theater/plays"/>
    <n v="1.3"/>
    <n v="23.636363636363637"/>
    <s v="theater"/>
    <s v="plays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n v="1441290086"/>
    <d v="2015-09-03T09:21:26"/>
    <b v="0"/>
    <n v="102"/>
    <b v="1"/>
    <s v="theater/plays"/>
    <n v="1.0603"/>
    <n v="103.95098039215686"/>
    <s v="theater"/>
    <s v="plays"/>
    <n v="2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n v="1431693409"/>
    <d v="2015-05-15T07:36:49"/>
    <b v="0"/>
    <n v="104"/>
    <b v="1"/>
    <s v="theater/plays"/>
    <n v="1.048"/>
    <n v="50.384615384615387"/>
    <s v="theater"/>
    <s v="plays"/>
    <n v="3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n v="1454337589"/>
    <d v="2016-02-01T09:39:49"/>
    <b v="0"/>
    <n v="20"/>
    <b v="1"/>
    <s v="theater/plays"/>
    <n v="1.36"/>
    <n v="13.6"/>
    <s v="theater"/>
    <s v="plays"/>
    <n v="24.38901620369870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n v="1408918135"/>
    <d v="2014-08-24T17:08:55"/>
    <b v="0"/>
    <n v="35"/>
    <b v="1"/>
    <s v="theater/plays"/>
    <n v="1"/>
    <n v="28.571428571428573"/>
    <s v="theater"/>
    <s v="plays"/>
    <n v="3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n v="1424881492"/>
    <d v="2015-02-25T11:24:52"/>
    <b v="0"/>
    <n v="94"/>
    <b v="1"/>
    <s v="theater/plays"/>
    <n v="1"/>
    <n v="63.829787234042556"/>
    <s v="theater"/>
    <s v="plays"/>
    <n v="29.958333333343035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n v="1425428206"/>
    <d v="2015-03-03T19:16:46"/>
    <b v="0"/>
    <n v="14"/>
    <b v="1"/>
    <s v="theater/plays"/>
    <n v="1.24"/>
    <n v="8.8571428571428577"/>
    <s v="theater"/>
    <s v="plays"/>
    <n v="27.945995370369928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n v="1431412196"/>
    <d v="2015-05-12T01:29:56"/>
    <b v="0"/>
    <n v="15"/>
    <b v="1"/>
    <s v="theater/plays"/>
    <n v="1.1692307692307693"/>
    <n v="50.666666666666664"/>
    <s v="theater"/>
    <s v="plays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n v="1446663686"/>
    <d v="2015-11-04T14:01:26"/>
    <b v="0"/>
    <n v="51"/>
    <b v="1"/>
    <s v="theater/plays"/>
    <n v="1.0333333333333334"/>
    <n v="60.784313725490193"/>
    <s v="theater"/>
    <s v="plays"/>
    <n v="3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n v="1434415812"/>
    <d v="2015-06-15T19:50:12"/>
    <b v="0"/>
    <n v="19"/>
    <b v="1"/>
    <s v="theater/plays"/>
    <n v="1.0774999999999999"/>
    <n v="113.42105263157895"/>
    <s v="theater"/>
    <s v="plays"/>
    <n v="24.25680555556027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n v="1462379066"/>
    <d v="2016-05-04T11:24:26"/>
    <b v="0"/>
    <n v="23"/>
    <b v="1"/>
    <s v="theater/plays"/>
    <n v="1.2024999999999999"/>
    <n v="104.56521739130434"/>
    <s v="theater"/>
    <s v="plays"/>
    <n v="30.00386574074218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n v="1441606869"/>
    <d v="2015-09-07T01:21:09"/>
    <b v="0"/>
    <n v="97"/>
    <b v="1"/>
    <s v="theater/plays"/>
    <n v="1.0037894736842106"/>
    <n v="98.30927835051547"/>
    <s v="theater"/>
    <s v="plays"/>
    <n v="25.69364583332935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n v="1462443918"/>
    <d v="2016-05-05T05:25:18"/>
    <b v="0"/>
    <n v="76"/>
    <b v="1"/>
    <s v="theater/plays"/>
    <n v="1.0651999999999999"/>
    <n v="35.039473684210527"/>
    <s v="theater"/>
    <s v="plays"/>
    <n v="28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n v="1398802148"/>
    <d v="2014-04-29T15:09:08"/>
    <b v="0"/>
    <n v="11"/>
    <b v="1"/>
    <s v="theater/plays"/>
    <n v="1"/>
    <n v="272.72727272727275"/>
    <s v="theater"/>
    <s v="plays"/>
    <n v="12.326296296298096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n v="1434484070"/>
    <d v="2015-06-16T14:47:50"/>
    <b v="0"/>
    <n v="52"/>
    <b v="1"/>
    <s v="theater/plays"/>
    <n v="1.1066666666666667"/>
    <n v="63.846153846153847"/>
    <s v="theater"/>
    <s v="plays"/>
    <n v="3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n v="1414342894"/>
    <d v="2014-10-26T12:01:34"/>
    <b v="0"/>
    <n v="95"/>
    <b v="1"/>
    <s v="theater/plays"/>
    <n v="1.1471959999999999"/>
    <n v="30.189368421052631"/>
    <s v="theater"/>
    <s v="plays"/>
    <n v="28.20724537037313"/>
    <x v="1"/>
  </r>
  <r>
    <n v="2833"/>
    <s v="Star Man Rocket Man"/>
    <s v="A new play about exploring outer space"/>
    <n v="2700"/>
    <n v="2923"/>
    <x v="0"/>
    <s v="US"/>
    <s v="USD"/>
    <n v="1444528800"/>
    <d v="2015-10-10T21:00:00"/>
    <n v="1442804633"/>
    <d v="2015-09-20T22:03:53"/>
    <b v="0"/>
    <n v="35"/>
    <b v="1"/>
    <s v="theater/plays"/>
    <n v="1.0825925925925926"/>
    <n v="83.51428571428572"/>
    <s v="theater"/>
    <s v="plays"/>
    <n v="19.95563657407183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n v="1421362930"/>
    <d v="2015-01-15T18:02:10"/>
    <b v="0"/>
    <n v="21"/>
    <b v="1"/>
    <s v="theater/plays"/>
    <n v="1.7"/>
    <n v="64.761904761904759"/>
    <s v="theater"/>
    <s v="plays"/>
    <n v="15"/>
    <x v="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n v="1446742417"/>
    <d v="2015-11-05T11:53:37"/>
    <b v="0"/>
    <n v="93"/>
    <b v="1"/>
    <s v="theater/plays"/>
    <n v="1.8709899999999999"/>
    <n v="20.118172043010752"/>
    <s v="theater"/>
    <s v="plays"/>
    <n v="29.29609953703766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n v="1484115418"/>
    <d v="2017-01-11T01:16:58"/>
    <b v="0"/>
    <n v="11"/>
    <b v="1"/>
    <s v="theater/plays"/>
    <n v="1.0777777777777777"/>
    <n v="44.090909090909093"/>
    <s v="theater"/>
    <s v="plays"/>
    <n v="37.945856481477676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n v="1446241684"/>
    <d v="2015-10-30T16:48:04"/>
    <b v="0"/>
    <n v="21"/>
    <b v="1"/>
    <s v="theater/plays"/>
    <n v="1"/>
    <n v="40.476190476190474"/>
    <s v="theater"/>
    <s v="plays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n v="1406039696"/>
    <d v="2014-07-22T09:34:56"/>
    <b v="0"/>
    <n v="54"/>
    <b v="1"/>
    <s v="theater/plays"/>
    <n v="1.2024999999999999"/>
    <n v="44.537037037037038"/>
    <s v="theater"/>
    <s v="plays"/>
    <n v="22.30907407407357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n v="1406958354"/>
    <d v="2014-08-02T00:45:54"/>
    <b v="0"/>
    <n v="31"/>
    <b v="1"/>
    <s v="theater/plays"/>
    <n v="1.1142857142857143"/>
    <n v="125.80645161290323"/>
    <s v="theater"/>
    <s v="plays"/>
    <n v="22.967430555559986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n v="1424825479"/>
    <d v="2015-02-24T19:51:19"/>
    <b v="0"/>
    <n v="132"/>
    <b v="1"/>
    <s v="theater/plays"/>
    <n v="1.04"/>
    <n v="19.696969696969695"/>
    <s v="theater"/>
    <s v="plays"/>
    <n v="21.672696759254904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n v="1444844697"/>
    <d v="2015-10-14T12:44:57"/>
    <b v="0"/>
    <n v="1"/>
    <b v="0"/>
    <s v="theater/plays"/>
    <n v="0.01"/>
    <n v="10"/>
    <s v="theater"/>
    <s v="plays"/>
    <n v="60.041666666671517"/>
    <x v="4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n v="1401058295"/>
    <d v="2014-05-25T17:51:35"/>
    <b v="0"/>
    <n v="0"/>
    <b v="0"/>
    <s v="theater/plays"/>
    <n v="0"/>
    <e v="#DIV/0!"/>
    <s v="theater"/>
    <s v="plays"/>
    <n v="26.50584490741312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n v="1462210950"/>
    <d v="2016-05-02T12:42:30"/>
    <b v="0"/>
    <n v="0"/>
    <b v="0"/>
    <s v="theater/plays"/>
    <n v="0"/>
    <e v="#DIV/0!"/>
    <s v="theater"/>
    <s v="plays"/>
    <n v="41.42881944445252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n v="1480943180"/>
    <d v="2016-12-05T08:06:20"/>
    <b v="0"/>
    <n v="1"/>
    <b v="0"/>
    <s v="theater/plays"/>
    <n v="5.4545454545454543E-2"/>
    <n v="30"/>
    <s v="theater"/>
    <s v="plays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n v="1428539033"/>
    <d v="2015-04-08T19:23:53"/>
    <b v="0"/>
    <n v="39"/>
    <b v="0"/>
    <s v="theater/plays"/>
    <n v="0.31546666666666667"/>
    <n v="60.666666666666664"/>
    <s v="theater"/>
    <s v="plays"/>
    <n v="6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n v="1429029394"/>
    <d v="2015-04-14T11:36:34"/>
    <b v="0"/>
    <n v="0"/>
    <b v="0"/>
    <s v="theater/plays"/>
    <n v="0"/>
    <e v="#DIV/0!"/>
    <s v="theater"/>
    <s v="plays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n v="1458847265"/>
    <d v="2016-03-24T14:21:05"/>
    <b v="0"/>
    <n v="0"/>
    <b v="0"/>
    <s v="theater/plays"/>
    <n v="0"/>
    <e v="#DIV/0!"/>
    <s v="theater"/>
    <s v="plays"/>
    <n v="6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n v="1430321659"/>
    <d v="2015-04-29T10:34:19"/>
    <b v="0"/>
    <n v="3"/>
    <b v="0"/>
    <s v="theater/plays"/>
    <n v="2E-3"/>
    <n v="23.333333333333332"/>
    <s v="theater"/>
    <s v="plays"/>
    <n v="30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n v="1458814600"/>
    <d v="2016-03-24T05:16:40"/>
    <b v="0"/>
    <n v="1"/>
    <b v="0"/>
    <s v="theater/plays"/>
    <n v="0.01"/>
    <n v="5"/>
    <s v="theater"/>
    <s v="plays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n v="1407370211"/>
    <d v="2014-08-06T19:10:11"/>
    <b v="0"/>
    <n v="13"/>
    <b v="0"/>
    <s v="theater/plays"/>
    <n v="3.8875E-2"/>
    <n v="23.923076923076923"/>
    <s v="theater"/>
    <s v="plays"/>
    <n v="3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n v="1453334629"/>
    <d v="2016-01-20T19:03:49"/>
    <b v="0"/>
    <n v="0"/>
    <b v="0"/>
    <s v="theater/plays"/>
    <n v="0"/>
    <e v="#DIV/0!"/>
    <s v="theater"/>
    <s v="plays"/>
    <n v="8.9674884259293322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n v="1400720703"/>
    <d v="2014-05-21T20:05:03"/>
    <b v="0"/>
    <n v="6"/>
    <b v="0"/>
    <s v="theater/plays"/>
    <n v="1.9E-2"/>
    <n v="15.833333333333334"/>
    <s v="theater"/>
    <s v="plays"/>
    <n v="3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n v="1405485297"/>
    <d v="2014-07-15T23:34:57"/>
    <b v="0"/>
    <n v="0"/>
    <b v="0"/>
    <s v="theater/plays"/>
    <n v="0"/>
    <e v="#DIV/0!"/>
    <s v="theater"/>
    <s v="plays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n v="1429290719"/>
    <d v="2015-04-17T12:11:59"/>
    <b v="0"/>
    <n v="14"/>
    <b v="0"/>
    <s v="theater/plays"/>
    <n v="0.41699999999999998"/>
    <n v="29.785714285714285"/>
    <s v="theater"/>
    <s v="plays"/>
    <n v="20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n v="1451607071"/>
    <d v="2015-12-31T19:11:11"/>
    <b v="0"/>
    <n v="5"/>
    <b v="0"/>
    <s v="theater/plays"/>
    <n v="0.5"/>
    <n v="60"/>
    <s v="theater"/>
    <s v="plays"/>
    <n v="28.974178240736364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n v="1433897647"/>
    <d v="2015-06-09T19:54:07"/>
    <b v="0"/>
    <n v="6"/>
    <b v="0"/>
    <s v="theater/plays"/>
    <n v="4.8666666666666664E-2"/>
    <n v="24.333333333333332"/>
    <s v="theater"/>
    <s v="plays"/>
    <n v="59.86103009259386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n v="1482444295"/>
    <d v="2016-12-22T17:04:55"/>
    <b v="0"/>
    <n v="15"/>
    <b v="0"/>
    <s v="theater/plays"/>
    <n v="0.19736842105263158"/>
    <n v="500"/>
    <s v="theater"/>
    <s v="plays"/>
    <n v="59.82991898148611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n v="1415711095"/>
    <d v="2014-11-11T08:04:55"/>
    <b v="0"/>
    <n v="0"/>
    <b v="0"/>
    <s v="theater/plays"/>
    <n v="0"/>
    <e v="#DIV/0!"/>
    <s v="theater"/>
    <s v="plays"/>
    <n v="23.932696759264218"/>
    <x v="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n v="1439800904"/>
    <d v="2015-08-17T03:41:44"/>
    <b v="0"/>
    <n v="1"/>
    <b v="0"/>
    <s v="theater/plays"/>
    <n v="1.7500000000000002E-2"/>
    <n v="35"/>
    <s v="theater"/>
    <s v="plays"/>
    <n v="60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n v="1461179576"/>
    <d v="2016-04-20T14:12:56"/>
    <b v="0"/>
    <n v="9"/>
    <b v="0"/>
    <s v="theater/plays"/>
    <n v="6.6500000000000004E-2"/>
    <n v="29.555555555555557"/>
    <s v="theater"/>
    <s v="plays"/>
    <n v="60"/>
    <x v="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n v="1441894248"/>
    <d v="2015-09-10T09:10:48"/>
    <b v="0"/>
    <n v="3"/>
    <b v="0"/>
    <s v="theater/plays"/>
    <n v="0.32"/>
    <n v="26.666666666666668"/>
    <s v="theater"/>
    <s v="plays"/>
    <n v="14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n v="1401044229"/>
    <d v="2014-05-25T13:57:09"/>
    <b v="0"/>
    <n v="3"/>
    <b v="0"/>
    <s v="theater/plays"/>
    <n v="4.3307086614173228E-3"/>
    <n v="18.333333333333332"/>
    <s v="theater"/>
    <s v="plays"/>
    <n v="30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n v="1405095123"/>
    <d v="2014-07-11T11:12:03"/>
    <b v="0"/>
    <n v="1"/>
    <b v="0"/>
    <s v="theater/plays"/>
    <n v="4.0000000000000002E-4"/>
    <n v="20"/>
    <s v="theater"/>
    <s v="plays"/>
    <n v="60"/>
    <x v="3"/>
  </r>
  <r>
    <n v="2864"/>
    <s v="'Haunting Julia' by Alan Ayckbourn"/>
    <s v="Accessible, original theatre for all!"/>
    <n v="2500"/>
    <n v="40"/>
    <x v="2"/>
    <s v="GB"/>
    <s v="GBP"/>
    <n v="1437139080"/>
    <d v="2015-07-17T08:18:00"/>
    <n v="1434552207"/>
    <d v="2015-06-17T09:43:27"/>
    <b v="0"/>
    <n v="3"/>
    <b v="0"/>
    <s v="theater/plays"/>
    <n v="1.6E-2"/>
    <n v="13.333333333333334"/>
    <s v="theater"/>
    <s v="plays"/>
    <n v="29.94065972222597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n v="1415328259"/>
    <d v="2014-11-06T21:44:19"/>
    <b v="0"/>
    <n v="0"/>
    <b v="0"/>
    <s v="theater/plays"/>
    <n v="0"/>
    <e v="#DIV/0!"/>
    <s v="theater"/>
    <s v="plays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n v="1473893721"/>
    <d v="2016-09-14T17:55:21"/>
    <b v="0"/>
    <n v="2"/>
    <b v="0"/>
    <s v="theater/plays"/>
    <n v="8.9999999999999993E-3"/>
    <n v="22.5"/>
    <s v="theater"/>
    <s v="plays"/>
    <n v="29.961562500000582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n v="1465533672"/>
    <d v="2016-06-09T23:41:12"/>
    <b v="0"/>
    <n v="10"/>
    <b v="0"/>
    <s v="theater/plays"/>
    <n v="0.2016"/>
    <n v="50.4"/>
    <s v="theater"/>
    <s v="plays"/>
    <n v="23.97138888889458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n v="1473105054"/>
    <d v="2016-09-05T14:50:54"/>
    <b v="0"/>
    <n v="60"/>
    <b v="0"/>
    <s v="theater/plays"/>
    <n v="0.42011733333333334"/>
    <n v="105.02933333333334"/>
    <s v="theater"/>
    <s v="plays"/>
    <n v="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n v="1466345681"/>
    <d v="2016-06-19T09:14:41"/>
    <b v="0"/>
    <n v="5"/>
    <b v="0"/>
    <s v="theater/plays"/>
    <n v="8.8500000000000002E-3"/>
    <n v="35.4"/>
    <s v="theater"/>
    <s v="plays"/>
    <n v="3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n v="1397709165"/>
    <d v="2014-04-16T23:32:45"/>
    <b v="0"/>
    <n v="9"/>
    <b v="0"/>
    <s v="theater/plays"/>
    <n v="0.15"/>
    <n v="83.333333333333329"/>
    <s v="theater"/>
    <s v="plays"/>
    <n v="3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n v="1417455813"/>
    <d v="2014-12-01T12:43:33"/>
    <b v="0"/>
    <n v="13"/>
    <b v="0"/>
    <s v="theater/plays"/>
    <n v="4.6699999999999998E-2"/>
    <n v="35.92307692307692"/>
    <s v="theater"/>
    <s v="plays"/>
    <n v="20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n v="1429584438"/>
    <d v="2015-04-20T21:47:18"/>
    <b v="0"/>
    <n v="0"/>
    <b v="0"/>
    <s v="theater/plays"/>
    <n v="0"/>
    <e v="#DIV/0!"/>
    <s v="theater"/>
    <s v="plays"/>
    <n v="6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n v="1419881831"/>
    <d v="2014-12-29T14:37:11"/>
    <b v="0"/>
    <n v="8"/>
    <b v="0"/>
    <s v="theater/plays"/>
    <n v="0.38119999999999998"/>
    <n v="119.125"/>
    <s v="theater"/>
    <s v="plays"/>
    <n v="3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n v="1482092186"/>
    <d v="2016-12-18T15:16:26"/>
    <b v="0"/>
    <n v="3"/>
    <b v="0"/>
    <s v="theater/plays"/>
    <n v="5.4199999999999998E-2"/>
    <n v="90.333333333333329"/>
    <s v="theater"/>
    <s v="plays"/>
    <n v="3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n v="1459825493"/>
    <d v="2016-04-04T22:04:53"/>
    <b v="0"/>
    <n v="3"/>
    <b v="0"/>
    <s v="theater/plays"/>
    <n v="3.5E-4"/>
    <n v="2.3333333333333335"/>
    <s v="theater"/>
    <s v="plays"/>
    <n v="30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n v="1434477079"/>
    <d v="2015-06-16T12:51:19"/>
    <b v="0"/>
    <n v="0"/>
    <b v="0"/>
    <s v="theater/plays"/>
    <n v="0"/>
    <e v="#DIV/0!"/>
    <s v="theater"/>
    <s v="plays"/>
    <n v="3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n v="1477781724"/>
    <d v="2016-10-29T17:55:24"/>
    <b v="0"/>
    <n v="6"/>
    <b v="0"/>
    <s v="theater/plays"/>
    <n v="0.10833333333333334"/>
    <n v="108.33333333333333"/>
    <s v="theater"/>
    <s v="plays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n v="1430750795"/>
    <d v="2015-05-04T09:46:35"/>
    <b v="0"/>
    <n v="4"/>
    <b v="0"/>
    <s v="theater/plays"/>
    <n v="2.1000000000000001E-2"/>
    <n v="15.75"/>
    <s v="theater"/>
    <s v="plays"/>
    <n v="60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n v="1450718661"/>
    <d v="2015-12-21T12:24:21"/>
    <b v="0"/>
    <n v="1"/>
    <b v="0"/>
    <s v="theater/plays"/>
    <n v="2.5892857142857141E-3"/>
    <n v="29"/>
    <s v="theater"/>
    <s v="plays"/>
    <n v="30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n v="1436305452"/>
    <d v="2015-07-07T16:44:12"/>
    <b v="0"/>
    <n v="29"/>
    <b v="0"/>
    <s v="theater/plays"/>
    <n v="0.23333333333333334"/>
    <n v="96.551724137931032"/>
    <s v="theater"/>
    <s v="plays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n v="1412432436"/>
    <d v="2014-10-04T09:20:36"/>
    <b v="0"/>
    <n v="0"/>
    <b v="0"/>
    <s v="theater/plays"/>
    <n v="0"/>
    <e v="#DIV/0!"/>
    <s v="theater"/>
    <s v="plays"/>
    <n v="60.041666666664241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n v="1459520318"/>
    <d v="2016-04-01T09:18:38"/>
    <b v="0"/>
    <n v="4"/>
    <b v="0"/>
    <s v="theater/plays"/>
    <n v="0.33600000000000002"/>
    <n v="63"/>
    <s v="theater"/>
    <s v="plays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n v="1451684437"/>
    <d v="2016-01-01T16:40:37"/>
    <b v="0"/>
    <n v="5"/>
    <b v="0"/>
    <s v="theater/plays"/>
    <n v="0.1908"/>
    <n v="381.6"/>
    <s v="theater"/>
    <s v="plays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n v="1415208435"/>
    <d v="2014-11-05T12:27:15"/>
    <b v="0"/>
    <n v="4"/>
    <b v="0"/>
    <s v="theater/plays"/>
    <n v="4.1111111111111114E-3"/>
    <n v="46.25"/>
    <s v="theater"/>
    <s v="plays"/>
    <n v="3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n v="1423705801"/>
    <d v="2015-02-11T20:50:01"/>
    <b v="0"/>
    <n v="5"/>
    <b v="0"/>
    <s v="theater/plays"/>
    <n v="0.32500000000000001"/>
    <n v="26"/>
    <s v="theater"/>
    <s v="plays"/>
    <n v="29.958333333335759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n v="1442243484"/>
    <d v="2015-09-14T10:11:24"/>
    <b v="0"/>
    <n v="1"/>
    <b v="0"/>
    <s v="theater/plays"/>
    <n v="0.05"/>
    <n v="10"/>
    <s v="theater"/>
    <s v="plays"/>
    <n v="4.533055555555620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n v="1418379324"/>
    <d v="2014-12-12T05:15:24"/>
    <b v="0"/>
    <n v="1"/>
    <b v="0"/>
    <s v="theater/plays"/>
    <n v="1.6666666666666668E-3"/>
    <n v="5"/>
    <s v="theater"/>
    <s v="plays"/>
    <n v="30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n v="1412945440"/>
    <d v="2014-10-10T07:50:40"/>
    <b v="0"/>
    <n v="0"/>
    <b v="0"/>
    <s v="theater/plays"/>
    <n v="0"/>
    <e v="#DIV/0!"/>
    <s v="theater"/>
    <s v="plays"/>
    <n v="7.6724537037007394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n v="1406752985"/>
    <d v="2014-07-30T15:43:05"/>
    <b v="0"/>
    <n v="14"/>
    <b v="0"/>
    <s v="theater/plays"/>
    <n v="0.38066666666666665"/>
    <n v="81.571428571428569"/>
    <s v="theater"/>
    <s v="plays"/>
    <n v="3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n v="1405100992"/>
    <d v="2014-07-11T12:49:52"/>
    <b v="0"/>
    <n v="3"/>
    <b v="0"/>
    <s v="theater/plays"/>
    <n v="1.0500000000000001E-2"/>
    <n v="7"/>
    <s v="theater"/>
    <s v="plays"/>
    <n v="28.38203703703766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n v="1455570728"/>
    <d v="2016-02-15T16:12:08"/>
    <b v="0"/>
    <n v="10"/>
    <b v="0"/>
    <s v="theater/plays"/>
    <n v="2.7300000000000001E-2"/>
    <n v="27.3"/>
    <s v="theater"/>
    <s v="plays"/>
    <n v="59.958333333328483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n v="1408381704"/>
    <d v="2014-08-18T12:08:24"/>
    <b v="0"/>
    <n v="17"/>
    <b v="0"/>
    <s v="theater/plays"/>
    <n v="9.0909090909090912E-2"/>
    <n v="29.411764705882351"/>
    <s v="theater"/>
    <s v="plays"/>
    <n v="7.1608333333351766"/>
    <x v="2"/>
  </r>
  <r>
    <n v="2893"/>
    <s v="REDISCOVERING KIA THE PLAY"/>
    <s v="Fundraising for REDISCOVERING KIA THE PLAY"/>
    <n v="5000"/>
    <n v="25"/>
    <x v="2"/>
    <s v="US"/>
    <s v="USD"/>
    <n v="1420768800"/>
    <d v="2015-01-08T21:00:00"/>
    <n v="1415644395"/>
    <d v="2014-11-10T13:33:15"/>
    <b v="0"/>
    <n v="2"/>
    <b v="0"/>
    <s v="theater/plays"/>
    <n v="5.0000000000000001E-3"/>
    <n v="12.5"/>
    <s v="theater"/>
    <s v="plays"/>
    <n v="59.310243055551837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n v="1422920415"/>
    <d v="2015-02-02T18:40:15"/>
    <b v="0"/>
    <n v="0"/>
    <b v="0"/>
    <s v="theater/plays"/>
    <n v="0"/>
    <e v="#DIV/0!"/>
    <s v="theater"/>
    <s v="plays"/>
    <n v="59.95833333332848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n v="1403356792"/>
    <d v="2014-06-21T08:19:52"/>
    <b v="0"/>
    <n v="4"/>
    <b v="0"/>
    <s v="theater/plays"/>
    <n v="4.5999999999999999E-2"/>
    <n v="5.75"/>
    <s v="theater"/>
    <s v="plays"/>
    <n v="1.3195370370376622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n v="1480283321"/>
    <d v="2016-11-27T16:48:41"/>
    <b v="0"/>
    <n v="12"/>
    <b v="0"/>
    <s v="theater/plays"/>
    <n v="0.20833333333333334"/>
    <n v="52.083333333333336"/>
    <s v="theater"/>
    <s v="plays"/>
    <n v="14.3411921296283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n v="1441985458"/>
    <d v="2015-09-11T10:30:58"/>
    <b v="0"/>
    <n v="3"/>
    <b v="0"/>
    <s v="theater/plays"/>
    <n v="4.583333333333333E-2"/>
    <n v="183.33333333333334"/>
    <s v="theater"/>
    <s v="plays"/>
    <n v="29.9986921296294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n v="1443715053"/>
    <d v="2015-10-01T10:57:33"/>
    <b v="0"/>
    <n v="12"/>
    <b v="0"/>
    <s v="theater/plays"/>
    <n v="4.2133333333333335E-2"/>
    <n v="26.333333333333332"/>
    <s v="theater"/>
    <s v="plays"/>
    <n v="3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n v="1464141158"/>
    <d v="2016-05-24T20:52:38"/>
    <b v="0"/>
    <n v="0"/>
    <b v="0"/>
    <s v="theater/plays"/>
    <n v="0"/>
    <e v="#DIV/0!"/>
    <s v="theater"/>
    <s v="plays"/>
    <n v="6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n v="1404970632"/>
    <d v="2014-07-10T00:37:12"/>
    <b v="0"/>
    <n v="7"/>
    <b v="0"/>
    <s v="theater/plays"/>
    <n v="0.61909090909090914"/>
    <n v="486.42857142857144"/>
    <s v="theater"/>
    <s v="plays"/>
    <n v="30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n v="1418161339"/>
    <d v="2014-12-09T16:42:19"/>
    <b v="0"/>
    <n v="2"/>
    <b v="0"/>
    <s v="theater/plays"/>
    <n v="8.0000000000000002E-3"/>
    <n v="3"/>
    <s v="theater"/>
    <s v="plays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n v="1437820396"/>
    <d v="2015-07-25T05:33:16"/>
    <b v="0"/>
    <n v="1"/>
    <b v="0"/>
    <s v="theater/plays"/>
    <n v="1.6666666666666666E-4"/>
    <n v="25"/>
    <s v="theater"/>
    <s v="plays"/>
    <n v="3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n v="1436587218"/>
    <d v="2015-07-10T23:00:18"/>
    <b v="0"/>
    <n v="4"/>
    <b v="0"/>
    <s v="theater/plays"/>
    <n v="7.7999999999999996E-3"/>
    <n v="9.75"/>
    <s v="theater"/>
    <s v="plays"/>
    <n v="6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n v="1414538031"/>
    <d v="2014-10-28T18:13:51"/>
    <b v="0"/>
    <n v="4"/>
    <b v="0"/>
    <s v="theater/plays"/>
    <n v="0.05"/>
    <n v="18.75"/>
    <s v="theater"/>
    <s v="plays"/>
    <n v="11.532048611108621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n v="1472001713"/>
    <d v="2016-08-23T20:21:53"/>
    <b v="0"/>
    <n v="17"/>
    <b v="0"/>
    <s v="theater/plays"/>
    <n v="0.17771428571428571"/>
    <n v="36.588235294117645"/>
    <s v="theater"/>
    <s v="plays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n v="1436888066"/>
    <d v="2015-07-14T10:34:26"/>
    <b v="0"/>
    <n v="7"/>
    <b v="0"/>
    <s v="theater/plays"/>
    <n v="9.4166666666666662E-2"/>
    <n v="80.714285714285708"/>
    <s v="theater"/>
    <s v="plays"/>
    <n v="17.39275462963269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n v="1458075837"/>
    <d v="2016-03-15T16:03:57"/>
    <b v="0"/>
    <n v="2"/>
    <b v="0"/>
    <s v="theater/plays"/>
    <n v="8.0000000000000004E-4"/>
    <n v="1"/>
    <s v="theater"/>
    <s v="plays"/>
    <n v="60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n v="1462815219"/>
    <d v="2016-05-09T12:33:39"/>
    <b v="0"/>
    <n v="5"/>
    <b v="0"/>
    <s v="theater/plays"/>
    <n v="2.75E-2"/>
    <n v="52.8"/>
    <s v="theater"/>
    <s v="plays"/>
    <n v="30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n v="1413527001"/>
    <d v="2014-10-17T01:23:21"/>
    <b v="0"/>
    <n v="1"/>
    <b v="0"/>
    <s v="theater/plays"/>
    <n v="1.1111111111111112E-4"/>
    <n v="20"/>
    <s v="theater"/>
    <s v="plays"/>
    <n v="39.55739583333343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n v="1428955887"/>
    <d v="2015-04-13T15:11:27"/>
    <b v="0"/>
    <n v="1"/>
    <b v="0"/>
    <s v="theater/plays"/>
    <n v="3.3333333333333335E-5"/>
    <n v="1"/>
    <s v="theater"/>
    <s v="plays"/>
    <n v="6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n v="1431973626"/>
    <d v="2015-05-18T13:27:06"/>
    <b v="0"/>
    <n v="14"/>
    <b v="0"/>
    <s v="theater/plays"/>
    <n v="0.36499999999999999"/>
    <n v="46.928571428571431"/>
    <s v="theater"/>
    <s v="plays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n v="1450235374"/>
    <d v="2015-12-15T22:09:34"/>
    <b v="0"/>
    <n v="26"/>
    <b v="0"/>
    <s v="theater/plays"/>
    <n v="0.14058171745152354"/>
    <n v="78.07692307692308"/>
    <s v="theater"/>
    <s v="plays"/>
    <n v="3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n v="1404857339"/>
    <d v="2014-07-08T17:08:59"/>
    <b v="0"/>
    <n v="2"/>
    <b v="0"/>
    <s v="theater/plays"/>
    <n v="2.0000000000000001E-4"/>
    <n v="1"/>
    <s v="theater"/>
    <s v="plays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n v="1421185594"/>
    <d v="2015-01-13T16:46:34"/>
    <b v="0"/>
    <n v="1"/>
    <b v="0"/>
    <s v="theater/plays"/>
    <n v="4.0000000000000003E-5"/>
    <n v="1"/>
    <s v="theater"/>
    <s v="plays"/>
    <n v="59.958333333335759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n v="1455528790"/>
    <d v="2016-02-15T04:33:10"/>
    <b v="0"/>
    <n v="3"/>
    <b v="0"/>
    <s v="theater/plays"/>
    <n v="0.61099999999999999"/>
    <n v="203.66666666666666"/>
    <s v="theater"/>
    <s v="plays"/>
    <n v="29.958333333328483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n v="1398511589"/>
    <d v="2014-04-26T06:26:29"/>
    <b v="0"/>
    <n v="7"/>
    <b v="0"/>
    <s v="theater/plays"/>
    <n v="7.8378378378378383E-2"/>
    <n v="20.714285714285715"/>
    <s v="theater"/>
    <s v="plays"/>
    <n v="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n v="1440826647"/>
    <d v="2015-08-29T00:37:27"/>
    <b v="0"/>
    <n v="9"/>
    <b v="0"/>
    <s v="theater/plays"/>
    <n v="0.2185"/>
    <n v="48.555555555555557"/>
    <s v="theater"/>
    <s v="plays"/>
    <n v="18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n v="1443712007"/>
    <d v="2015-10-01T10:06:47"/>
    <b v="0"/>
    <n v="20"/>
    <b v="0"/>
    <s v="theater/plays"/>
    <n v="0.27239999999999998"/>
    <n v="68.099999999999994"/>
    <s v="theater"/>
    <s v="plays"/>
    <n v="28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n v="1404658329"/>
    <d v="2014-07-06T09:52:09"/>
    <b v="0"/>
    <n v="6"/>
    <b v="0"/>
    <s v="theater/plays"/>
    <n v="8.5000000000000006E-2"/>
    <n v="8.5"/>
    <s v="theater"/>
    <s v="plays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n v="1424718070"/>
    <d v="2015-02-23T14:01:10"/>
    <b v="0"/>
    <n v="13"/>
    <b v="0"/>
    <s v="theater/plays"/>
    <n v="0.26840000000000003"/>
    <n v="51.615384615384613"/>
    <s v="theater"/>
    <s v="plays"/>
    <n v="29.95833333332848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n v="1409087804"/>
    <d v="2014-08-26T16:16:44"/>
    <b v="0"/>
    <n v="3"/>
    <b v="1"/>
    <s v="theater/musical"/>
    <n v="1.29"/>
    <n v="43"/>
    <s v="theater"/>
    <s v="musical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n v="1428094727"/>
    <d v="2015-04-03T15:58:47"/>
    <b v="0"/>
    <n v="6"/>
    <b v="1"/>
    <s v="theater/musical"/>
    <n v="1"/>
    <n v="83.333333333333329"/>
    <s v="theater"/>
    <s v="musical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n v="1420774779"/>
    <d v="2015-01-08T22:39:39"/>
    <b v="0"/>
    <n v="10"/>
    <b v="1"/>
    <s v="theater/musical"/>
    <n v="1"/>
    <n v="30"/>
    <s v="theater"/>
    <s v="musical"/>
    <n v="14.97246527778042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n v="1428585710"/>
    <d v="2015-04-09T08:21:50"/>
    <b v="0"/>
    <n v="147"/>
    <b v="1"/>
    <s v="theater/musical"/>
    <n v="1.032"/>
    <n v="175.51020408163265"/>
    <s v="theater"/>
    <s v="musical"/>
    <n v="29.6091435185226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n v="1407852068"/>
    <d v="2014-08-12T09:01:08"/>
    <b v="0"/>
    <n v="199"/>
    <b v="1"/>
    <s v="theater/musical"/>
    <n v="1.0244597777777777"/>
    <n v="231.66175879396985"/>
    <s v="theater"/>
    <s v="musical"/>
    <n v="30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n v="1423506179"/>
    <d v="2015-02-09T13:22:59"/>
    <b v="0"/>
    <n v="50"/>
    <b v="1"/>
    <s v="theater/musical"/>
    <n v="1.25"/>
    <n v="75"/>
    <s v="theater"/>
    <s v="musical"/>
    <n v="1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n v="1402934629"/>
    <d v="2014-06-16T11:03:49"/>
    <b v="0"/>
    <n v="21"/>
    <b v="1"/>
    <s v="theater/musical"/>
    <n v="1.3083333333333333"/>
    <n v="112.14285714285714"/>
    <s v="theater"/>
    <s v="musical"/>
    <n v="28.539016203707433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n v="1454543846"/>
    <d v="2016-02-03T18:57:26"/>
    <b v="0"/>
    <n v="24"/>
    <b v="1"/>
    <s v="theater/musical"/>
    <n v="1"/>
    <n v="41.666666666666664"/>
    <s v="theater"/>
    <s v="musical"/>
    <n v="30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n v="1398432758"/>
    <d v="2014-04-25T08:32:38"/>
    <b v="0"/>
    <n v="32"/>
    <b v="1"/>
    <s v="theater/musical"/>
    <n v="1.02069375"/>
    <n v="255.17343750000001"/>
    <s v="theater"/>
    <s v="musical"/>
    <n v="30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n v="1428415264"/>
    <d v="2015-04-07T09:01:04"/>
    <b v="0"/>
    <n v="62"/>
    <b v="1"/>
    <s v="theater/musical"/>
    <n v="1.0092000000000001"/>
    <n v="162.7741935483871"/>
    <s v="theater"/>
    <s v="musical"/>
    <n v="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n v="1408604363"/>
    <d v="2014-08-21T01:59:23"/>
    <b v="0"/>
    <n v="9"/>
    <b v="1"/>
    <s v="theater/musical"/>
    <n v="1.06"/>
    <n v="88.333333333333329"/>
    <s v="theater"/>
    <s v="musical"/>
    <n v="24.96431712963385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n v="1421812637"/>
    <d v="2015-01-20T22:57:17"/>
    <b v="0"/>
    <n v="38"/>
    <b v="1"/>
    <s v="theater/musical"/>
    <n v="1.0509677419354839"/>
    <n v="85.736842105263165"/>
    <s v="theater"/>
    <s v="musical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n v="1462489053"/>
    <d v="2016-05-05T17:57:33"/>
    <b v="0"/>
    <n v="54"/>
    <b v="1"/>
    <s v="theater/musical"/>
    <n v="1.0276000000000001"/>
    <n v="47.574074074074076"/>
    <s v="theater"/>
    <s v="musical"/>
    <n v="3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n v="1400253364"/>
    <d v="2014-05-16T10:16:04"/>
    <b v="0"/>
    <n v="37"/>
    <b v="1"/>
    <s v="theater/musical"/>
    <n v="1.08"/>
    <n v="72.972972972972968"/>
    <s v="theater"/>
    <s v="musical"/>
    <n v="3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n v="1467468008"/>
    <d v="2016-07-02T09:00:08"/>
    <b v="0"/>
    <n v="39"/>
    <b v="1"/>
    <s v="theater/musical"/>
    <n v="1.0088571428571429"/>
    <n v="90.538461538461533"/>
    <s v="theater"/>
    <s v="musical"/>
    <n v="58.12490740740031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n v="1412091423"/>
    <d v="2014-09-30T10:37:03"/>
    <b v="0"/>
    <n v="34"/>
    <b v="1"/>
    <s v="theater/musical"/>
    <n v="1.28"/>
    <n v="37.647058823529413"/>
    <s v="theater"/>
    <s v="musical"/>
    <n v="12.5569097222251"/>
    <x v="2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n v="1402657113"/>
    <d v="2014-06-13T05:58:33"/>
    <b v="0"/>
    <n v="55"/>
    <b v="1"/>
    <s v="theater/musical"/>
    <n v="1.3333333333333333"/>
    <n v="36.363636363636367"/>
    <s v="theater"/>
    <s v="musical"/>
    <n v="3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n v="1420044814"/>
    <d v="2014-12-31T11:53:34"/>
    <b v="0"/>
    <n v="32"/>
    <b v="1"/>
    <s v="theater/musical"/>
    <n v="1.0137499999999999"/>
    <n v="126.71875"/>
    <s v="theater"/>
    <s v="musical"/>
    <n v="3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n v="1406316312"/>
    <d v="2014-07-25T14:25:12"/>
    <b v="0"/>
    <n v="25"/>
    <b v="1"/>
    <s v="theater/musical"/>
    <n v="1.0287500000000001"/>
    <n v="329.2"/>
    <s v="theater"/>
    <s v="musical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n v="1418150018"/>
    <d v="2014-12-09T13:33:38"/>
    <b v="0"/>
    <n v="33"/>
    <b v="1"/>
    <s v="theater/musical"/>
    <n v="1.0724"/>
    <n v="81.242424242424249"/>
    <s v="theater"/>
    <s v="musical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n v="1422658955"/>
    <d v="2015-01-30T18:02:35"/>
    <b v="0"/>
    <n v="1"/>
    <b v="0"/>
    <s v="theater/spaces"/>
    <n v="4.0000000000000003E-5"/>
    <n v="1"/>
    <s v="theater"/>
    <s v="spaces"/>
    <n v="3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n v="1448565459"/>
    <d v="2015-11-26T14:17:39"/>
    <b v="0"/>
    <n v="202"/>
    <b v="0"/>
    <s v="theater/spaces"/>
    <n v="0.20424999999999999"/>
    <n v="202.22772277227722"/>
    <s v="theater"/>
    <s v="spaces"/>
    <n v="20.04190972222568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n v="1426302380"/>
    <d v="2015-03-13T22:06:20"/>
    <b v="0"/>
    <n v="0"/>
    <b v="0"/>
    <s v="theater/spaces"/>
    <n v="0"/>
    <e v="#DIV/0!"/>
    <s v="theater"/>
    <s v="spaces"/>
    <n v="3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n v="1431122198"/>
    <d v="2015-05-08T16:56:38"/>
    <b v="0"/>
    <n v="1"/>
    <b v="0"/>
    <s v="theater/spaces"/>
    <n v="0.01"/>
    <n v="100"/>
    <s v="theater"/>
    <s v="spaces"/>
    <n v="3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n v="1429845660"/>
    <d v="2015-04-23T22:21:00"/>
    <b v="0"/>
    <n v="0"/>
    <b v="0"/>
    <s v="theater/spaces"/>
    <n v="0"/>
    <e v="#DIV/0!"/>
    <s v="theater"/>
    <s v="spaces"/>
    <n v="3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n v="1468673092"/>
    <d v="2016-07-16T07:44:52"/>
    <b v="0"/>
    <n v="2"/>
    <b v="0"/>
    <s v="theater/spaces"/>
    <n v="1E-3"/>
    <n v="1"/>
    <s v="theater"/>
    <s v="spaces"/>
    <n v="3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n v="1475760567"/>
    <d v="2016-10-06T08:29:27"/>
    <b v="0"/>
    <n v="13"/>
    <b v="0"/>
    <s v="theater/spaces"/>
    <n v="4.2880000000000001E-2"/>
    <n v="82.461538461538467"/>
    <s v="theater"/>
    <s v="spaces"/>
    <n v="49.153854166666861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n v="1428075293"/>
    <d v="2015-04-03T10:34:53"/>
    <b v="0"/>
    <n v="9"/>
    <b v="0"/>
    <s v="theater/spaces"/>
    <n v="4.8000000000000001E-5"/>
    <n v="2.6666666666666665"/>
    <s v="theater"/>
    <s v="spaces"/>
    <n v="6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n v="1445370317"/>
    <d v="2015-10-20T14:45:17"/>
    <b v="0"/>
    <n v="2"/>
    <b v="0"/>
    <s v="theater/spaces"/>
    <n v="2.5000000000000001E-2"/>
    <n v="12.5"/>
    <s v="theater"/>
    <s v="spaces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n v="1450946752"/>
    <d v="2015-12-24T03:45:52"/>
    <b v="0"/>
    <n v="0"/>
    <b v="0"/>
    <s v="theater/spaces"/>
    <n v="0"/>
    <e v="#DIV/0!"/>
    <s v="theater"/>
    <s v="spaces"/>
    <n v="3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n v="1408648573"/>
    <d v="2014-08-21T14:16:13"/>
    <b v="0"/>
    <n v="58"/>
    <b v="0"/>
    <s v="theater/spaces"/>
    <n v="2.1919999999999999E-2"/>
    <n v="18.896551724137932"/>
    <s v="theater"/>
    <s v="spaces"/>
    <n v="4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n v="1473957239"/>
    <d v="2016-09-15T11:33:59"/>
    <b v="0"/>
    <n v="8"/>
    <b v="0"/>
    <s v="theater/spaces"/>
    <n v="8.0250000000000002E-2"/>
    <n v="200.625"/>
    <s v="theater"/>
    <s v="spaces"/>
    <n v="31.476400462968741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n v="1441738821"/>
    <d v="2015-09-08T14:00:21"/>
    <b v="0"/>
    <n v="3"/>
    <b v="0"/>
    <s v="theater/spaces"/>
    <n v="1.5125E-3"/>
    <n v="201.66666666666666"/>
    <s v="theater"/>
    <s v="spaces"/>
    <n v="3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n v="1487944803"/>
    <d v="2017-02-24T09:00:03"/>
    <b v="0"/>
    <n v="0"/>
    <b v="0"/>
    <s v="theater/spaces"/>
    <n v="0"/>
    <e v="#DIV/0!"/>
    <s v="theater"/>
    <s v="spaces"/>
    <n v="19.95833333334303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n v="1431884849"/>
    <d v="2015-05-17T12:47:29"/>
    <b v="0"/>
    <n v="11"/>
    <b v="0"/>
    <s v="theater/spaces"/>
    <n v="0.59583333333333333"/>
    <n v="65"/>
    <s v="theater"/>
    <s v="spaces"/>
    <n v="3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n v="1459810850"/>
    <d v="2016-04-04T18:00:50"/>
    <b v="0"/>
    <n v="20"/>
    <b v="0"/>
    <s v="theater/spaces"/>
    <n v="0.16734177215189874"/>
    <n v="66.099999999999994"/>
    <s v="theater"/>
    <s v="spaces"/>
    <n v="3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n v="1422317772"/>
    <d v="2015-01-26T19:16:12"/>
    <b v="0"/>
    <n v="3"/>
    <b v="0"/>
    <s v="theater/spaces"/>
    <n v="1.8666666666666668E-2"/>
    <n v="93.333333333333329"/>
    <s v="theater"/>
    <s v="spaces"/>
    <n v="59.958333333335759"/>
    <x v="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n v="1457548917"/>
    <d v="2016-03-09T13:41:57"/>
    <b v="0"/>
    <n v="0"/>
    <b v="0"/>
    <s v="theater/spaces"/>
    <n v="0"/>
    <e v="#DIV/0!"/>
    <s v="theater"/>
    <s v="spaces"/>
    <n v="59.958333333335759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n v="1462666325"/>
    <d v="2016-05-07T19:12:05"/>
    <b v="0"/>
    <n v="0"/>
    <b v="0"/>
    <s v="theater/spaces"/>
    <n v="0"/>
    <e v="#DIV/0!"/>
    <s v="theater"/>
    <s v="spaces"/>
    <n v="3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n v="1407867023"/>
    <d v="2014-08-12T13:10:23"/>
    <b v="0"/>
    <n v="0"/>
    <b v="0"/>
    <s v="theater/spaces"/>
    <n v="0"/>
    <e v="#DIV/0!"/>
    <s v="theater"/>
    <s v="spaces"/>
    <n v="3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n v="1424927159"/>
    <d v="2015-02-26T00:05:59"/>
    <b v="0"/>
    <n v="108"/>
    <b v="1"/>
    <s v="theater/plays"/>
    <n v="1.0962000000000001"/>
    <n v="50.75"/>
    <s v="theater"/>
    <s v="plays"/>
    <n v="27.954178240746842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n v="1422769906"/>
    <d v="2015-02-01T00:51:46"/>
    <b v="0"/>
    <n v="20"/>
    <b v="1"/>
    <s v="theater/plays"/>
    <n v="1.218"/>
    <n v="60.9"/>
    <s v="theater"/>
    <s v="plays"/>
    <n v="28.04668981481518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n v="1433243824"/>
    <d v="2015-06-02T06:17:04"/>
    <b v="0"/>
    <n v="98"/>
    <b v="1"/>
    <s v="theater/plays"/>
    <n v="1.0685"/>
    <n v="109.03061224489795"/>
    <s v="theater"/>
    <s v="plays"/>
    <n v="3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n v="1404769819"/>
    <d v="2014-07-07T16:50:19"/>
    <b v="0"/>
    <n v="196"/>
    <b v="1"/>
    <s v="theater/plays"/>
    <n v="1.0071379999999999"/>
    <n v="25.692295918367346"/>
    <s v="theater"/>
    <s v="plays"/>
    <n v="29.98728009259502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n v="1433698233"/>
    <d v="2015-06-07T12:30:33"/>
    <b v="0"/>
    <n v="39"/>
    <b v="1"/>
    <s v="theater/plays"/>
    <n v="1.0900000000000001"/>
    <n v="41.92307692307692"/>
    <s v="theater"/>
    <s v="plays"/>
    <n v="3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n v="1439833412"/>
    <d v="2015-08-17T12:43:32"/>
    <b v="0"/>
    <n v="128"/>
    <b v="1"/>
    <s v="theater/plays"/>
    <n v="1.1363000000000001"/>
    <n v="88.7734375"/>
    <s v="theater"/>
    <s v="plays"/>
    <n v="3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n v="1423284292"/>
    <d v="2015-02-06T23:44:52"/>
    <b v="0"/>
    <n v="71"/>
    <b v="1"/>
    <s v="theater/plays"/>
    <n v="1.1392"/>
    <n v="80.225352112676063"/>
    <s v="theater"/>
    <s v="plays"/>
    <n v="29.958333333335759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n v="1470227660"/>
    <d v="2016-08-03T07:34:20"/>
    <b v="0"/>
    <n v="47"/>
    <b v="1"/>
    <s v="theater/plays"/>
    <n v="1.06"/>
    <n v="78.936170212765958"/>
    <s v="theater"/>
    <s v="plays"/>
    <n v="13.64212962963210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n v="1428087153"/>
    <d v="2015-04-03T13:52:33"/>
    <b v="0"/>
    <n v="17"/>
    <b v="1"/>
    <s v="theater/plays"/>
    <n v="1.625"/>
    <n v="95.588235294117652"/>
    <s v="theater"/>
    <s v="plays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n v="1403107451"/>
    <d v="2014-06-18T11:04:11"/>
    <b v="0"/>
    <n v="91"/>
    <b v="1"/>
    <s v="theater/plays"/>
    <n v="1.06"/>
    <n v="69.890109890109883"/>
    <s v="theater"/>
    <s v="plays"/>
    <n v="3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n v="1406908078"/>
    <d v="2014-08-01T10:47:58"/>
    <b v="0"/>
    <n v="43"/>
    <b v="1"/>
    <s v="theater/plays"/>
    <n v="1.0015624999999999"/>
    <n v="74.534883720930239"/>
    <s v="theater"/>
    <s v="plays"/>
    <n v="3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n v="1479609520"/>
    <d v="2016-11-19T21:38:40"/>
    <b v="0"/>
    <n v="17"/>
    <b v="1"/>
    <s v="theater/plays"/>
    <n v="1.0535000000000001"/>
    <n v="123.94117647058823"/>
    <s v="theater"/>
    <s v="plays"/>
    <n v="14.93148148148611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n v="1449171508"/>
    <d v="2015-12-03T14:38:28"/>
    <b v="0"/>
    <n v="33"/>
    <b v="1"/>
    <s v="theater/plays"/>
    <n v="1.748"/>
    <n v="264.84848484848487"/>
    <s v="theater"/>
    <s v="plays"/>
    <n v="28.3482870370426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n v="1409275671"/>
    <d v="2014-08-28T20:27:51"/>
    <b v="0"/>
    <n v="87"/>
    <b v="1"/>
    <s v="theater/plays"/>
    <n v="1.02"/>
    <n v="58.620689655172413"/>
    <s v="theater"/>
    <s v="plays"/>
    <n v="28.0049652777743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n v="1414599886"/>
    <d v="2014-10-29T11:24:46"/>
    <b v="0"/>
    <n v="113"/>
    <b v="1"/>
    <s v="theater/plays"/>
    <n v="1.00125"/>
    <n v="70.884955752212392"/>
    <s v="theater"/>
    <s v="plays"/>
    <n v="28.441134259257524"/>
    <x v="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n v="1456421530"/>
    <d v="2016-02-25T12:32:10"/>
    <b v="0"/>
    <n v="14"/>
    <b v="1"/>
    <s v="theater/plays"/>
    <n v="1.7142857142857142"/>
    <n v="8.5714285714285712"/>
    <s v="theater"/>
    <s v="plays"/>
    <n v="16.7693287037036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n v="1421960934"/>
    <d v="2015-01-22T16:08:54"/>
    <b v="0"/>
    <n v="30"/>
    <b v="1"/>
    <s v="theater/plays"/>
    <n v="1.1356666666666666"/>
    <n v="113.56666666666666"/>
    <s v="theater"/>
    <s v="plays"/>
    <n v="59.211874999993597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n v="1412954547"/>
    <d v="2014-10-10T10:22:27"/>
    <b v="0"/>
    <n v="16"/>
    <b v="1"/>
    <s v="theater/plays"/>
    <n v="1.2946666666666666"/>
    <n v="60.6875"/>
    <s v="theater"/>
    <s v="plays"/>
    <n v="9.6087152777763549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n v="1419104823"/>
    <d v="2014-12-20T14:47:03"/>
    <b v="0"/>
    <n v="46"/>
    <b v="1"/>
    <s v="theater/plays"/>
    <n v="1.014"/>
    <n v="110.21739130434783"/>
    <s v="theater"/>
    <s v="plays"/>
    <n v="16.425659722226555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n v="1438639130"/>
    <d v="2015-08-03T16:58:50"/>
    <b v="0"/>
    <n v="24"/>
    <b v="1"/>
    <s v="theater/plays"/>
    <n v="1.0916666666666666"/>
    <n v="136.45833333333334"/>
    <s v="theater"/>
    <s v="plays"/>
    <n v="20.16747685184236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n v="1439126756"/>
    <d v="2015-08-09T08:25:56"/>
    <b v="1"/>
    <n v="97"/>
    <b v="1"/>
    <s v="theater/spaces"/>
    <n v="1.28925"/>
    <n v="53.164948453608247"/>
    <s v="theater"/>
    <s v="spaces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n v="1452616143"/>
    <d v="2016-01-12T11:29:03"/>
    <b v="1"/>
    <n v="59"/>
    <b v="1"/>
    <s v="theater/spaces"/>
    <n v="1.0206"/>
    <n v="86.491525423728817"/>
    <s v="theater"/>
    <s v="spaces"/>
    <n v="3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n v="1410534636"/>
    <d v="2014-09-12T10:10:36"/>
    <b v="1"/>
    <n v="1095"/>
    <b v="1"/>
    <s v="theater/spaces"/>
    <n v="1.465395775862069"/>
    <n v="155.23827397260274"/>
    <s v="theater"/>
    <s v="spaces"/>
    <n v="60.041666666664241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n v="1469428881"/>
    <d v="2016-07-25T01:41:21"/>
    <b v="1"/>
    <n v="218"/>
    <b v="1"/>
    <s v="theater/spaces"/>
    <n v="1.00352"/>
    <n v="115.08256880733946"/>
    <s v="theater"/>
    <s v="spaces"/>
    <n v="3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n v="1476228128"/>
    <d v="2016-10-11T18:22:08"/>
    <b v="0"/>
    <n v="111"/>
    <b v="1"/>
    <s v="theater/spaces"/>
    <n v="1.2164999999999999"/>
    <n v="109.5945945945946"/>
    <s v="theater"/>
    <s v="spaces"/>
    <n v="19.192962962973979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n v="1456920006"/>
    <d v="2016-03-02T07:00:06"/>
    <b v="0"/>
    <n v="56"/>
    <b v="1"/>
    <s v="theater/spaces"/>
    <n v="1.0549999999999999"/>
    <n v="45.214285714285715"/>
    <s v="theater"/>
    <s v="spaces"/>
    <n v="59.958333333328483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n v="1473837751"/>
    <d v="2016-09-14T02:22:31"/>
    <b v="0"/>
    <n v="265"/>
    <b v="1"/>
    <s v="theater/spaces"/>
    <n v="1.1040080000000001"/>
    <n v="104.15169811320754"/>
    <s v="theater"/>
    <s v="spaces"/>
    <n v="28.69269675925897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n v="1463820081"/>
    <d v="2016-05-21T03:41:21"/>
    <b v="0"/>
    <n v="28"/>
    <b v="1"/>
    <s v="theater/spaces"/>
    <n v="1"/>
    <n v="35.714285714285715"/>
    <s v="theater"/>
    <s v="spaces"/>
    <n v="30"/>
    <x v="1"/>
  </r>
  <r>
    <n v="2989"/>
    <s v="Let's Light Up The Gem!"/>
    <s v="Bring the movies back to Bethel, Maine."/>
    <n v="20000"/>
    <n v="35307"/>
    <x v="0"/>
    <s v="US"/>
    <s v="USD"/>
    <n v="1450673940"/>
    <d v="2015-12-20T23:59:00"/>
    <n v="1448756962"/>
    <d v="2015-11-28T19:29:22"/>
    <b v="0"/>
    <n v="364"/>
    <b v="1"/>
    <s v="theater/spaces"/>
    <n v="1.76535"/>
    <n v="96.997252747252745"/>
    <s v="theater"/>
    <s v="spaces"/>
    <n v="22.18724537036905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n v="1449150420"/>
    <d v="2015-12-03T08:47:00"/>
    <b v="0"/>
    <n v="27"/>
    <b v="1"/>
    <s v="theater/spaces"/>
    <n v="1"/>
    <n v="370.37037037037038"/>
    <s v="theater"/>
    <s v="spaces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n v="1483646730"/>
    <d v="2017-01-05T15:05:30"/>
    <b v="0"/>
    <n v="93"/>
    <b v="1"/>
    <s v="theater/spaces"/>
    <n v="1.0329411764705883"/>
    <n v="94.408602150537632"/>
    <s v="theater"/>
    <s v="spaces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n v="1473445510"/>
    <d v="2016-09-09T13:25:10"/>
    <b v="0"/>
    <n v="64"/>
    <b v="1"/>
    <s v="theater/spaces"/>
    <n v="1.0449999999999999"/>
    <n v="48.984375"/>
    <s v="theater"/>
    <s v="spaces"/>
    <n v="30"/>
    <x v="1"/>
  </r>
  <r>
    <n v="2993"/>
    <s v="TRUE WEST: Think, Dog! Productions"/>
    <s v="Help us build the Kitchen from Hell!"/>
    <n v="1000"/>
    <n v="1003"/>
    <x v="0"/>
    <s v="US"/>
    <s v="USD"/>
    <n v="1455998867"/>
    <d v="2016-02-20T15:07:47"/>
    <n v="1453406867"/>
    <d v="2016-01-21T15:07:47"/>
    <b v="0"/>
    <n v="22"/>
    <b v="1"/>
    <s v="theater/spaces"/>
    <n v="1.0029999999999999"/>
    <n v="45.590909090909093"/>
    <s v="theater"/>
    <s v="spaces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n v="1409743772"/>
    <d v="2014-09-03T06:29:32"/>
    <b v="0"/>
    <n v="59"/>
    <b v="1"/>
    <s v="theater/spaces"/>
    <n v="4.577466666666667"/>
    <n v="23.275254237288134"/>
    <s v="theater"/>
    <s v="spaces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n v="1482249471"/>
    <d v="2016-12-20T10:57:51"/>
    <b v="0"/>
    <n v="249"/>
    <b v="1"/>
    <s v="theater/spaces"/>
    <n v="1.0496000000000001"/>
    <n v="63.2289156626506"/>
    <s v="theater"/>
    <s v="spaces"/>
    <n v="30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n v="1427493240"/>
    <d v="2015-03-27T16:54:00"/>
    <b v="0"/>
    <n v="392"/>
    <b v="1"/>
    <s v="theater/spaces"/>
    <n v="1.7194285714285715"/>
    <n v="153.5204081632653"/>
    <s v="theater"/>
    <s v="spaces"/>
    <n v="6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n v="1486661793"/>
    <d v="2017-02-09T12:36:33"/>
    <b v="0"/>
    <n v="115"/>
    <b v="1"/>
    <s v="theater/spaces"/>
    <n v="1.0373000000000001"/>
    <n v="90.2"/>
    <s v="theater"/>
    <s v="spaces"/>
    <n v="17.4739236111126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n v="1400474329"/>
    <d v="2014-05-18T23:38:49"/>
    <b v="0"/>
    <n v="433"/>
    <b v="1"/>
    <s v="theater/spaces"/>
    <n v="1.0302899999999999"/>
    <n v="118.97113163972287"/>
    <s v="theater"/>
    <s v="spaces"/>
    <n v="27.990405092597939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n v="1487094360"/>
    <d v="2017-02-14T12:46:00"/>
    <b v="0"/>
    <n v="20"/>
    <b v="1"/>
    <s v="theater/spaces"/>
    <n v="1.1888888888888889"/>
    <n v="80.25"/>
    <s v="theater"/>
    <s v="spaces"/>
    <n v="14.34305555555329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n v="1484682670"/>
    <d v="2017-01-17T14:51:10"/>
    <b v="0"/>
    <n v="8"/>
    <b v="1"/>
    <s v="theater/spaces"/>
    <n v="1"/>
    <n v="62.5"/>
    <s v="theater"/>
    <s v="spaces"/>
    <n v="13.922800925924093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n v="1465853382"/>
    <d v="2016-06-13T16:29:42"/>
    <b v="0"/>
    <n v="175"/>
    <b v="1"/>
    <s v="theater/spaces"/>
    <n v="3.1869988910451896"/>
    <n v="131.37719999999999"/>
    <s v="theater"/>
    <s v="spaces"/>
    <n v="30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n v="1353960252"/>
    <d v="2012-11-26T15:04:12"/>
    <b v="0"/>
    <n v="104"/>
    <b v="1"/>
    <s v="theater/spaces"/>
    <n v="1.0850614285714286"/>
    <n v="73.032980769230775"/>
    <s v="theater"/>
    <s v="spaces"/>
    <n v="3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n v="1454098976"/>
    <d v="2016-01-29T15:22:56"/>
    <b v="0"/>
    <n v="17"/>
    <b v="1"/>
    <s v="theater/spaces"/>
    <n v="1.0116666666666667"/>
    <n v="178.52941176470588"/>
    <s v="theater"/>
    <s v="spaces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n v="1413493724"/>
    <d v="2014-10-16T16:08:44"/>
    <b v="0"/>
    <n v="277"/>
    <b v="1"/>
    <s v="theater/spaces"/>
    <n v="1.12815"/>
    <n v="162.90974729241879"/>
    <s v="theater"/>
    <s v="spaces"/>
    <n v="30.04166666666424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n v="1410019905"/>
    <d v="2014-09-06T11:11:45"/>
    <b v="0"/>
    <n v="118"/>
    <b v="1"/>
    <s v="theater/spaces"/>
    <n v="1.2049622641509434"/>
    <n v="108.24237288135593"/>
    <s v="theater"/>
    <s v="spaces"/>
    <n v="30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n v="1415988591"/>
    <d v="2014-11-14T13:09:51"/>
    <b v="0"/>
    <n v="97"/>
    <b v="1"/>
    <s v="theater/spaces"/>
    <n v="1.0774999999999999"/>
    <n v="88.865979381443296"/>
    <s v="theater"/>
    <s v="spaces"/>
    <n v="30"/>
    <x v="1"/>
  </r>
  <r>
    <n v="3007"/>
    <s v="Bethlem"/>
    <s v="Consuite for 2015 CoreCon.  An adventure into insanity."/>
    <n v="600"/>
    <n v="1080"/>
    <x v="0"/>
    <s v="US"/>
    <s v="USD"/>
    <n v="1429938683"/>
    <d v="2015-04-25T00:11:23"/>
    <n v="1428124283"/>
    <d v="2015-04-04T00:11:23"/>
    <b v="0"/>
    <n v="20"/>
    <b v="1"/>
    <s v="theater/spaces"/>
    <n v="1.8"/>
    <n v="54"/>
    <s v="theater"/>
    <s v="spaces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n v="1450760719"/>
    <d v="2015-12-22T00:05:19"/>
    <b v="0"/>
    <n v="26"/>
    <b v="1"/>
    <s v="theater/spaces"/>
    <n v="1.0116666666666667"/>
    <n v="116.73076923076923"/>
    <s v="theater"/>
    <s v="spaces"/>
    <n v="3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n v="1414417240"/>
    <d v="2014-10-27T08:40:40"/>
    <b v="0"/>
    <n v="128"/>
    <b v="1"/>
    <s v="theater/spaces"/>
    <n v="1.19756"/>
    <n v="233.8984375"/>
    <s v="theater"/>
    <s v="spaces"/>
    <n v="30.041666666671517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n v="1419364719"/>
    <d v="2014-12-23T14:58:39"/>
    <b v="0"/>
    <n v="15"/>
    <b v="1"/>
    <s v="theater/spaces"/>
    <n v="1.58"/>
    <n v="158"/>
    <s v="theater"/>
    <s v="spaces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n v="1448536516"/>
    <d v="2015-11-26T06:15:16"/>
    <b v="0"/>
    <n v="25"/>
    <b v="1"/>
    <s v="theater/spaces"/>
    <n v="1.2366666666666666"/>
    <n v="14.84"/>
    <s v="theater"/>
    <s v="spaces"/>
    <n v="27.488703703704232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n v="1421772730"/>
    <d v="2015-01-20T11:52:10"/>
    <b v="0"/>
    <n v="55"/>
    <b v="1"/>
    <s v="theater/spaces"/>
    <n v="1.1712499999999999"/>
    <n v="85.181818181818187"/>
    <s v="theater"/>
    <s v="spaces"/>
    <n v="2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n v="1432325049"/>
    <d v="2015-05-22T15:04:09"/>
    <b v="0"/>
    <n v="107"/>
    <b v="1"/>
    <s v="theater/spaces"/>
    <n v="1.5696000000000001"/>
    <n v="146.69158878504672"/>
    <s v="theater"/>
    <s v="spaces"/>
    <n v="3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n v="1412737080"/>
    <d v="2014-10-07T21:58:00"/>
    <b v="0"/>
    <n v="557"/>
    <b v="1"/>
    <s v="theater/spaces"/>
    <n v="1.13104"/>
    <n v="50.764811490125673"/>
    <s v="theater"/>
    <s v="spaces"/>
    <n v="28.084722222221899"/>
    <x v="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n v="1401125238"/>
    <d v="2014-05-26T12:27:18"/>
    <b v="0"/>
    <n v="40"/>
    <b v="1"/>
    <s v="theater/spaces"/>
    <n v="1.0317647058823529"/>
    <n v="87.7"/>
    <s v="theater"/>
    <s v="spaces"/>
    <n v="15.4393749999944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n v="1400504952"/>
    <d v="2014-05-19T08:09:12"/>
    <b v="0"/>
    <n v="36"/>
    <b v="1"/>
    <s v="theater/spaces"/>
    <n v="1.0261176470588236"/>
    <n v="242.27777777777777"/>
    <s v="theater"/>
    <s v="spaces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n v="1405974243"/>
    <d v="2014-07-21T15:24:03"/>
    <b v="0"/>
    <n v="159"/>
    <b v="1"/>
    <s v="theater/spaces"/>
    <n v="1.0584090909090909"/>
    <n v="146.44654088050314"/>
    <s v="theater"/>
    <s v="spaces"/>
    <n v="3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n v="1433747376"/>
    <d v="2015-06-08T02:09:36"/>
    <b v="0"/>
    <n v="41"/>
    <b v="1"/>
    <s v="theater/spaces"/>
    <n v="1.0071428571428571"/>
    <n v="103.17073170731707"/>
    <s v="theater"/>
    <s v="spaces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n v="1398801620"/>
    <d v="2014-04-29T15:00:20"/>
    <b v="0"/>
    <n v="226"/>
    <b v="1"/>
    <s v="theater/spaces"/>
    <n v="1.2123333333333333"/>
    <n v="80.464601769911511"/>
    <s v="theater"/>
    <s v="spaces"/>
    <n v="27.291435185186856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n v="1434399533"/>
    <d v="2015-06-15T15:18:53"/>
    <b v="0"/>
    <n v="30"/>
    <b v="1"/>
    <s v="theater/spaces"/>
    <n v="1.0057142857142858"/>
    <n v="234.66666666666666"/>
    <s v="theater"/>
    <s v="spaces"/>
    <n v="6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n v="1476715869"/>
    <d v="2016-10-17T09:51:09"/>
    <b v="0"/>
    <n v="103"/>
    <b v="1"/>
    <s v="theater/spaces"/>
    <n v="1.1602222222222223"/>
    <n v="50.689320388349515"/>
    <s v="theater"/>
    <s v="spaces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n v="1468450409"/>
    <d v="2016-07-13T17:53:29"/>
    <b v="0"/>
    <n v="62"/>
    <b v="1"/>
    <s v="theater/spaces"/>
    <n v="1.0087999999999999"/>
    <n v="162.70967741935485"/>
    <s v="theater"/>
    <s v="spaces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n v="1430151186"/>
    <d v="2015-04-27T11:13:06"/>
    <b v="0"/>
    <n v="6"/>
    <b v="1"/>
    <s v="theater/spaces"/>
    <n v="1.03"/>
    <n v="120.16666666666667"/>
    <s v="theater"/>
    <s v="spaces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n v="1346975475"/>
    <d v="2012-09-06T18:51:15"/>
    <b v="0"/>
    <n v="182"/>
    <b v="1"/>
    <s v="theater/spaces"/>
    <n v="2.4641999999999999"/>
    <n v="67.697802197802204"/>
    <s v="theater"/>
    <s v="spaces"/>
    <n v="3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n v="1399032813"/>
    <d v="2014-05-02T07:13:33"/>
    <b v="0"/>
    <n v="145"/>
    <b v="1"/>
    <s v="theater/spaces"/>
    <n v="3.0219999999999998"/>
    <n v="52.103448275862071"/>
    <s v="theater"/>
    <s v="spaces"/>
    <n v="28.157256944439723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n v="1487329292"/>
    <d v="2017-02-17T06:01:32"/>
    <b v="0"/>
    <n v="25"/>
    <b v="1"/>
    <s v="theater/spaces"/>
    <n v="1.4333333333333333"/>
    <n v="51.6"/>
    <s v="theater"/>
    <s v="spaces"/>
    <n v="14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n v="1424278451"/>
    <d v="2015-02-18T11:54:11"/>
    <b v="0"/>
    <n v="320"/>
    <b v="1"/>
    <s v="theater/spaces"/>
    <n v="1.3144"/>
    <n v="164.3"/>
    <s v="theater"/>
    <s v="spaces"/>
    <n v="29.958333333328483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n v="1468650025"/>
    <d v="2016-07-16T01:20:25"/>
    <b v="0"/>
    <n v="99"/>
    <b v="1"/>
    <s v="theater/spaces"/>
    <n v="1.6801999999999999"/>
    <n v="84.858585858585855"/>
    <s v="theater"/>
    <s v="spaces"/>
    <n v="3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n v="1413824447"/>
    <d v="2014-10-20T12:00:47"/>
    <b v="0"/>
    <n v="348"/>
    <b v="1"/>
    <s v="theater/spaces"/>
    <n v="1.0967666666666667"/>
    <n v="94.548850574712645"/>
    <s v="theater"/>
    <s v="spaces"/>
    <n v="28.48209490740555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n v="1439834171"/>
    <d v="2015-08-17T12:56:11"/>
    <b v="0"/>
    <n v="41"/>
    <b v="1"/>
    <s v="theater/spaces"/>
    <n v="1.0668571428571429"/>
    <n v="45.536585365853661"/>
    <s v="theater"/>
    <s v="spaces"/>
    <n v="3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n v="1471295447"/>
    <d v="2016-08-15T16:10:47"/>
    <b v="0"/>
    <n v="29"/>
    <b v="1"/>
    <s v="theater/spaces"/>
    <n v="1"/>
    <n v="51.724137931034484"/>
    <s v="theater"/>
    <s v="spaces"/>
    <n v="6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n v="1439341459"/>
    <d v="2015-08-11T20:04:19"/>
    <b v="0"/>
    <n v="25"/>
    <b v="1"/>
    <s v="theater/spaces"/>
    <n v="1.272"/>
    <n v="50.88"/>
    <s v="theater"/>
    <s v="spaces"/>
    <n v="3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n v="1468895925"/>
    <d v="2016-07-18T21:38:45"/>
    <b v="0"/>
    <n v="23"/>
    <b v="1"/>
    <s v="theater/spaces"/>
    <n v="1.4653333333333334"/>
    <n v="191.13043478260869"/>
    <s v="theater"/>
    <s v="spaces"/>
    <n v="30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n v="1475326255"/>
    <d v="2016-10-01T07:50:55"/>
    <b v="0"/>
    <n v="1260"/>
    <b v="1"/>
    <s v="theater/spaces"/>
    <n v="1.1253599999999999"/>
    <n v="89.314285714285717"/>
    <s v="theater"/>
    <s v="spaces"/>
    <n v="30.63061342592845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n v="1365082009"/>
    <d v="2013-04-04T08:26:49"/>
    <b v="0"/>
    <n v="307"/>
    <b v="1"/>
    <s v="theater/spaces"/>
    <n v="1.0878684000000001"/>
    <n v="88.588631921824103"/>
    <s v="theater"/>
    <s v="spaces"/>
    <n v="30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n v="1373568644"/>
    <d v="2013-07-11T13:50:44"/>
    <b v="0"/>
    <n v="329"/>
    <b v="1"/>
    <s v="theater/spaces"/>
    <n v="1.26732"/>
    <n v="96.300911854103347"/>
    <s v="theater"/>
    <s v="spaces"/>
    <n v="35.71407407407241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n v="1279574773"/>
    <d v="2010-07-19T16:26:13"/>
    <b v="0"/>
    <n v="32"/>
    <b v="1"/>
    <s v="theater/spaces"/>
    <n v="2.1320000000000001"/>
    <n v="33.3125"/>
    <s v="theater"/>
    <s v="spaces"/>
    <n v="74.314432870371093"/>
    <x v="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n v="1451887397"/>
    <d v="2016-01-04T01:03:17"/>
    <b v="0"/>
    <n v="27"/>
    <b v="1"/>
    <s v="theater/spaces"/>
    <n v="1.0049999999999999"/>
    <n v="37.222222222222221"/>
    <s v="theater"/>
    <s v="spaces"/>
    <n v="60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n v="1386011038"/>
    <d v="2013-12-02T14:03:58"/>
    <b v="0"/>
    <n v="236"/>
    <b v="1"/>
    <s v="theater/spaces"/>
    <n v="1.0871389999999999"/>
    <n v="92.130423728813554"/>
    <s v="theater"/>
    <s v="spaces"/>
    <n v="26.538217592591536"/>
    <x v="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n v="1434999621"/>
    <d v="2015-06-22T14:00:21"/>
    <b v="0"/>
    <n v="42"/>
    <b v="1"/>
    <s v="theater/spaces"/>
    <n v="1.075"/>
    <n v="76.785714285714292"/>
    <s v="theater"/>
    <s v="spaces"/>
    <n v="4.1664236111100763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n v="1450731048"/>
    <d v="2015-12-21T15:50:48"/>
    <b v="0"/>
    <n v="95"/>
    <b v="1"/>
    <s v="theater/spaces"/>
    <n v="1.1048192771084338"/>
    <n v="96.526315789473685"/>
    <s v="theater"/>
    <s v="spaces"/>
    <n v="3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n v="1441557047"/>
    <d v="2015-09-06T11:30:47"/>
    <b v="0"/>
    <n v="37"/>
    <b v="1"/>
    <s v="theater/spaces"/>
    <n v="1.28"/>
    <n v="51.891891891891895"/>
    <s v="theater"/>
    <s v="spaces"/>
    <n v="3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n v="1426815699"/>
    <d v="2015-03-19T20:41:39"/>
    <b v="0"/>
    <n v="128"/>
    <b v="1"/>
    <s v="theater/spaces"/>
    <n v="1.1000666666666667"/>
    <n v="128.9140625"/>
    <s v="theater"/>
    <s v="spaces"/>
    <n v="27.04746527777751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n v="1453137998"/>
    <d v="2016-01-18T12:26:38"/>
    <b v="0"/>
    <n v="156"/>
    <b v="1"/>
    <s v="theater/spaces"/>
    <n v="1.0934166666666667"/>
    <n v="84.108974358974365"/>
    <s v="theater"/>
    <s v="spaces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n v="1406087055"/>
    <d v="2014-07-22T22:44:15"/>
    <b v="0"/>
    <n v="64"/>
    <b v="1"/>
    <s v="theater/spaces"/>
    <n v="1.3270650000000002"/>
    <n v="82.941562500000003"/>
    <s v="theater"/>
    <s v="spaces"/>
    <n v="30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n v="1407784586"/>
    <d v="2014-08-11T14:16:26"/>
    <b v="0"/>
    <n v="58"/>
    <b v="1"/>
    <s v="theater/spaces"/>
    <n v="1.9084810126582279"/>
    <n v="259.94827586206895"/>
    <s v="theater"/>
    <s v="spaces"/>
    <n v="29.399699074070668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n v="1457999054"/>
    <d v="2016-03-14T18:44:14"/>
    <b v="0"/>
    <n v="20"/>
    <b v="1"/>
    <s v="theater/spaces"/>
    <n v="1.49"/>
    <n v="37.25"/>
    <s v="theater"/>
    <s v="spaces"/>
    <n v="43.56372685184760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n v="1417556262"/>
    <d v="2014-12-02T16:37:42"/>
    <b v="0"/>
    <n v="47"/>
    <b v="1"/>
    <s v="theater/spaces"/>
    <n v="1.6639999999999999"/>
    <n v="177.02127659574469"/>
    <s v="theater"/>
    <s v="spaces"/>
    <n v="28.9890972222274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n v="1431649255"/>
    <d v="2015-05-14T19:20:55"/>
    <b v="0"/>
    <n v="54"/>
    <b v="1"/>
    <s v="theater/spaces"/>
    <n v="1.0666666666666667"/>
    <n v="74.074074074074076"/>
    <s v="theater"/>
    <s v="spaces"/>
    <n v="3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n v="1459828960"/>
    <d v="2016-04-04T23:02:40"/>
    <b v="0"/>
    <n v="9"/>
    <b v="1"/>
    <s v="theater/spaces"/>
    <n v="1.06"/>
    <n v="70.666666666666671"/>
    <s v="theater"/>
    <s v="spaces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n v="1483955945"/>
    <d v="2017-01-09T04:59:05"/>
    <b v="1"/>
    <n v="35"/>
    <b v="0"/>
    <s v="theater/spaces"/>
    <n v="0.23628571428571429"/>
    <n v="23.62857142857143"/>
    <s v="theater"/>
    <s v="spaces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n v="1430237094"/>
    <d v="2015-04-28T11:04:54"/>
    <b v="0"/>
    <n v="2"/>
    <b v="0"/>
    <s v="theater/spaces"/>
    <n v="1.5E-3"/>
    <n v="37.5"/>
    <s v="theater"/>
    <s v="spaces"/>
    <n v="29.995902777780429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n v="1407781013"/>
    <d v="2014-08-11T13:16:53"/>
    <b v="0"/>
    <n v="3"/>
    <b v="0"/>
    <s v="theater/spaces"/>
    <n v="4.0000000000000001E-3"/>
    <n v="13.333333333333334"/>
    <s v="theater"/>
    <s v="spaces"/>
    <n v="51.40424768519005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n v="1422043154"/>
    <d v="2015-01-23T14:59:14"/>
    <b v="0"/>
    <n v="0"/>
    <b v="0"/>
    <s v="theater/spaces"/>
    <n v="0"/>
    <e v="#DIV/0!"/>
    <s v="theater"/>
    <s v="spaces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n v="1415660390"/>
    <d v="2014-11-10T17:59:50"/>
    <b v="0"/>
    <n v="1"/>
    <b v="0"/>
    <s v="theater/spaces"/>
    <n v="5.0000000000000002E-5"/>
    <n v="1"/>
    <s v="theater"/>
    <s v="spaces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n v="1406819784"/>
    <d v="2014-07-31T10:16:24"/>
    <b v="0"/>
    <n v="0"/>
    <b v="0"/>
    <s v="theater/spaces"/>
    <n v="0"/>
    <e v="#DIV/0!"/>
    <s v="theater"/>
    <s v="spaces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n v="1457105811"/>
    <d v="2016-03-04T10:36:51"/>
    <b v="0"/>
    <n v="0"/>
    <b v="0"/>
    <s v="theater/spaces"/>
    <n v="0"/>
    <e v="#DIV/0!"/>
    <s v="theater"/>
    <s v="spaces"/>
    <n v="29.958333333335759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n v="1459414740"/>
    <d v="2016-03-31T03:59:00"/>
    <b v="0"/>
    <n v="3"/>
    <b v="0"/>
    <s v="theater/spaces"/>
    <n v="1.6666666666666666E-4"/>
    <n v="1"/>
    <s v="theater"/>
    <s v="spaces"/>
    <n v="5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n v="1404944846"/>
    <d v="2014-07-09T17:27:26"/>
    <b v="0"/>
    <n v="11"/>
    <b v="0"/>
    <s v="theater/spaces"/>
    <n v="3.0066666666666665E-2"/>
    <n v="41"/>
    <s v="theater"/>
    <s v="spaces"/>
    <n v="30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n v="1440830134"/>
    <d v="2015-08-29T01:35:34"/>
    <b v="0"/>
    <n v="6"/>
    <b v="0"/>
    <s v="theater/spaces"/>
    <n v="1.5227272727272728E-3"/>
    <n v="55.833333333333336"/>
    <s v="theater"/>
    <s v="spaces"/>
    <n v="30"/>
    <x v="1"/>
  </r>
  <r>
    <n v="3061"/>
    <s v="Help Save Parkway Cinemas!"/>
    <s v="Save a historic Local theater."/>
    <n v="1000000"/>
    <n v="0"/>
    <x v="2"/>
    <s v="US"/>
    <s v="USD"/>
    <n v="1407955748"/>
    <d v="2014-08-13T13:49:08"/>
    <n v="1405363748"/>
    <d v="2014-07-14T13:49:08"/>
    <b v="0"/>
    <n v="0"/>
    <b v="0"/>
    <s v="theater/spaces"/>
    <n v="0"/>
    <e v="#DIV/0!"/>
    <s v="theater"/>
    <s v="spaces"/>
    <n v="3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n v="1441111892"/>
    <d v="2015-09-01T07:51:32"/>
    <b v="0"/>
    <n v="67"/>
    <b v="0"/>
    <s v="theater/spaces"/>
    <n v="0.66839999999999999"/>
    <n v="99.761194029850742"/>
    <s v="theater"/>
    <s v="spaces"/>
    <n v="29.214212962964666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n v="1474150138"/>
    <d v="2016-09-17T17:08:58"/>
    <b v="0"/>
    <n v="23"/>
    <b v="0"/>
    <s v="theater/spaces"/>
    <n v="0.19566666666666666"/>
    <n v="25.521739130434781"/>
    <s v="theater"/>
    <s v="spaces"/>
    <n v="35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n v="1445483246"/>
    <d v="2015-10-21T22:07:26"/>
    <b v="0"/>
    <n v="72"/>
    <b v="0"/>
    <s v="theater/spaces"/>
    <n v="0.11294666666666667"/>
    <n v="117.65277777777777"/>
    <s v="theater"/>
    <s v="spaces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n v="1404523172"/>
    <d v="2014-07-04T20:19:32"/>
    <b v="0"/>
    <n v="2"/>
    <b v="0"/>
    <s v="theater/spaces"/>
    <n v="4.0000000000000002E-4"/>
    <n v="5"/>
    <s v="theater"/>
    <s v="spaces"/>
    <n v="2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n v="1465536537"/>
    <d v="2016-06-10T00:28:57"/>
    <b v="0"/>
    <n v="15"/>
    <b v="0"/>
    <s v="theater/spaces"/>
    <n v="0.11985714285714286"/>
    <n v="2796.6666666666665"/>
    <s v="theater"/>
    <s v="spaces"/>
    <n v="3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n v="1439245879"/>
    <d v="2015-08-10T17:31:19"/>
    <b v="0"/>
    <n v="1"/>
    <b v="0"/>
    <s v="theater/spaces"/>
    <n v="2.5000000000000001E-2"/>
    <n v="200"/>
    <s v="theater"/>
    <s v="spaces"/>
    <n v="3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n v="1442421352"/>
    <d v="2015-09-16T11:35:52"/>
    <b v="0"/>
    <n v="2"/>
    <b v="0"/>
    <s v="theater/spaces"/>
    <n v="6.9999999999999999E-4"/>
    <n v="87.5"/>
    <s v="theater"/>
    <s v="spaces"/>
    <n v="3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n v="1415995234"/>
    <d v="2014-11-14T15:00:34"/>
    <b v="0"/>
    <n v="7"/>
    <b v="0"/>
    <s v="theater/spaces"/>
    <n v="0.14099999999999999"/>
    <n v="20.142857142857142"/>
    <s v="theater"/>
    <s v="spaces"/>
    <n v="3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n v="1479317769"/>
    <d v="2016-11-16T12:36:09"/>
    <b v="0"/>
    <n v="16"/>
    <b v="0"/>
    <s v="theater/spaces"/>
    <n v="3.3399999999999999E-2"/>
    <n v="20.875"/>
    <s v="theater"/>
    <s v="spaces"/>
    <n v="21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n v="1428082481"/>
    <d v="2015-04-03T12:34:41"/>
    <b v="0"/>
    <n v="117"/>
    <b v="0"/>
    <s v="theater/spaces"/>
    <n v="0.59775"/>
    <n v="61.307692307692307"/>
    <s v="theater"/>
    <s v="spaces"/>
    <n v="17.51688657407066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n v="1476549262"/>
    <d v="2016-10-15T11:34:22"/>
    <b v="0"/>
    <n v="2"/>
    <b v="0"/>
    <s v="theater/spaces"/>
    <n v="1.6666666666666666E-4"/>
    <n v="1"/>
    <s v="theater"/>
    <s v="spaces"/>
    <n v="14.38307870370772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n v="1429287900"/>
    <d v="2015-04-17T11:25:00"/>
    <b v="0"/>
    <n v="7"/>
    <b v="0"/>
    <s v="theater/spaces"/>
    <n v="2.3035714285714285E-4"/>
    <n v="92.142857142857139"/>
    <s v="theater"/>
    <s v="spaces"/>
    <n v="58.12083333333430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n v="1455025359"/>
    <d v="2016-02-09T08:42:39"/>
    <b v="0"/>
    <n v="3"/>
    <b v="0"/>
    <s v="theater/spaces"/>
    <n v="8.8000000000000003E-4"/>
    <n v="7.333333333333333"/>
    <s v="theater"/>
    <s v="spaces"/>
    <n v="30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n v="1467253640"/>
    <d v="2016-06-29T21:27:20"/>
    <b v="0"/>
    <n v="20"/>
    <b v="0"/>
    <s v="theater/spaces"/>
    <n v="8.6400000000000005E-2"/>
    <n v="64.8"/>
    <s v="theater"/>
    <s v="spaces"/>
    <n v="50"/>
    <x v="3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n v="1439221123"/>
    <d v="2015-08-10T10:38:43"/>
    <b v="0"/>
    <n v="50"/>
    <b v="0"/>
    <s v="theater/spaces"/>
    <n v="0.15060000000000001"/>
    <n v="30.12"/>
    <s v="theater"/>
    <s v="spaces"/>
    <n v="6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n v="1485903478"/>
    <d v="2017-01-31T17:57:58"/>
    <b v="0"/>
    <n v="2"/>
    <b v="0"/>
    <s v="theater/spaces"/>
    <n v="4.7727272727272731E-3"/>
    <n v="52.5"/>
    <s v="theater"/>
    <s v="spaces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n v="1422328795"/>
    <d v="2015-01-26T22:19:55"/>
    <b v="0"/>
    <n v="3"/>
    <b v="0"/>
    <s v="theater/spaces"/>
    <n v="1.1833333333333333E-3"/>
    <n v="23.666666666666668"/>
    <s v="theater"/>
    <s v="spaces"/>
    <n v="3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n v="1424452035"/>
    <d v="2015-02-20T12:07:15"/>
    <b v="0"/>
    <n v="27"/>
    <b v="0"/>
    <s v="theater/spaces"/>
    <n v="8.4173998587352451E-3"/>
    <n v="415.77777777777777"/>
    <s v="theater"/>
    <s v="spaces"/>
    <n v="29.95833333332848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n v="1414456844"/>
    <d v="2014-10-27T19:40:44"/>
    <b v="0"/>
    <n v="7"/>
    <b v="0"/>
    <s v="theater/spaces"/>
    <n v="1.8799999999999999E-4"/>
    <n v="53.714285714285715"/>
    <s v="theater"/>
    <s v="spaces"/>
    <n v="60.041666666664241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n v="1440130891"/>
    <d v="2015-08-20T23:21:31"/>
    <b v="0"/>
    <n v="5"/>
    <b v="0"/>
    <s v="theater/spaces"/>
    <n v="2.1029999999999998E-3"/>
    <n v="420.6"/>
    <s v="theater"/>
    <s v="spaces"/>
    <n v="3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n v="1445033346"/>
    <d v="2015-10-16T17:09:06"/>
    <b v="0"/>
    <n v="0"/>
    <b v="0"/>
    <s v="theater/spaces"/>
    <n v="0"/>
    <e v="#DIV/0!"/>
    <s v="theater"/>
    <s v="spaces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n v="1406986278"/>
    <d v="2014-08-02T08:31:18"/>
    <b v="0"/>
    <n v="3"/>
    <b v="0"/>
    <s v="theater/spaces"/>
    <n v="2.8E-3"/>
    <n v="18.666666666666668"/>
    <s v="theater"/>
    <s v="spaces"/>
    <n v="29.644930555557949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n v="1428340931"/>
    <d v="2015-04-06T12:22:11"/>
    <b v="0"/>
    <n v="6"/>
    <b v="0"/>
    <s v="theater/spaces"/>
    <n v="0.11579206701157921"/>
    <n v="78.333333333333329"/>
    <s v="theater"/>
    <s v="spaces"/>
    <n v="29.05959490741224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n v="1440969159"/>
    <d v="2015-08-30T16:12:39"/>
    <b v="0"/>
    <n v="9"/>
    <b v="0"/>
    <s v="theater/spaces"/>
    <n v="2.4400000000000002E-2"/>
    <n v="67.777777777777771"/>
    <s v="theater"/>
    <s v="spaces"/>
    <n v="3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n v="1434643559"/>
    <d v="2015-06-18T11:05:59"/>
    <b v="0"/>
    <n v="3"/>
    <b v="0"/>
    <s v="theater/spaces"/>
    <n v="2.5000000000000001E-3"/>
    <n v="16.666666666666668"/>
    <s v="theater"/>
    <s v="spaces"/>
    <n v="6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n v="1477107390"/>
    <d v="2016-10-21T22:36:30"/>
    <b v="0"/>
    <n v="2"/>
    <b v="0"/>
    <s v="theater/spaces"/>
    <n v="6.2500000000000003E-3"/>
    <n v="62.5"/>
    <s v="theater"/>
    <s v="spaces"/>
    <n v="60.04166666666424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n v="1418046247"/>
    <d v="2014-12-08T08:44:07"/>
    <b v="0"/>
    <n v="3"/>
    <b v="0"/>
    <s v="theater/spaces"/>
    <n v="1.9384615384615384E-3"/>
    <n v="42"/>
    <s v="theater"/>
    <s v="spaces"/>
    <n v="30.997835648144246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n v="1465304483"/>
    <d v="2016-06-07T08:01:23"/>
    <b v="0"/>
    <n v="45"/>
    <b v="0"/>
    <s v="theater/spaces"/>
    <n v="0.23416000000000001"/>
    <n v="130.0888888888889"/>
    <s v="theater"/>
    <s v="spaces"/>
    <n v="31.540011574070377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n v="1425325145"/>
    <d v="2015-03-02T14:39:05"/>
    <b v="0"/>
    <n v="9"/>
    <b v="0"/>
    <s v="theater/spaces"/>
    <n v="5.080888888888889E-2"/>
    <n v="1270.2222222222222"/>
    <s v="theater"/>
    <s v="spaces"/>
    <n v="59.958333333335759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n v="1468622743"/>
    <d v="2016-07-15T17:45:43"/>
    <b v="0"/>
    <n v="9"/>
    <b v="0"/>
    <s v="theater/spaces"/>
    <n v="0.15920000000000001"/>
    <n v="88.444444444444443"/>
    <s v="theater"/>
    <s v="spaces"/>
    <n v="30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n v="1441723912"/>
    <d v="2015-09-08T09:51:52"/>
    <b v="0"/>
    <n v="21"/>
    <b v="0"/>
    <s v="theater/spaces"/>
    <n v="1.1831900000000001E-2"/>
    <n v="56.342380952380957"/>
    <s v="theater"/>
    <s v="spaces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n v="1398980941"/>
    <d v="2014-05-01T16:49:01"/>
    <b v="0"/>
    <n v="17"/>
    <b v="0"/>
    <s v="theater/spaces"/>
    <n v="0.22750000000000001"/>
    <n v="53.529411764705884"/>
    <s v="theater"/>
    <s v="spaces"/>
    <n v="30.256932870375749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n v="1437591956"/>
    <d v="2015-07-22T14:05:56"/>
    <b v="0"/>
    <n v="1"/>
    <b v="0"/>
    <s v="theater/spaces"/>
    <n v="2.5000000000000001E-4"/>
    <n v="25"/>
    <s v="theater"/>
    <s v="spaces"/>
    <n v="6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n v="1464827780"/>
    <d v="2016-06-01T19:36:20"/>
    <b v="0"/>
    <n v="1"/>
    <b v="0"/>
    <s v="theater/spaces"/>
    <n v="3.351206434316354E-3"/>
    <n v="50"/>
    <s v="theater"/>
    <s v="spaces"/>
    <n v="6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n v="1429559326"/>
    <d v="2015-04-20T14:48:46"/>
    <b v="0"/>
    <n v="14"/>
    <b v="0"/>
    <s v="theater/spaces"/>
    <n v="3.9750000000000001E-2"/>
    <n v="56.785714285714285"/>
    <s v="theater"/>
    <s v="spaces"/>
    <n v="3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n v="1474027501"/>
    <d v="2016-09-16T07:05:01"/>
    <b v="0"/>
    <n v="42"/>
    <b v="0"/>
    <s v="theater/spaces"/>
    <n v="0.17150000000000001"/>
    <n v="40.833333333333336"/>
    <s v="theater"/>
    <s v="spaces"/>
    <n v="21.079849537032715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n v="1450724449"/>
    <d v="2015-12-21T14:00:49"/>
    <b v="0"/>
    <n v="27"/>
    <b v="0"/>
    <s v="theater/spaces"/>
    <n v="3.608004104669061E-2"/>
    <n v="65.111111111111114"/>
    <s v="theater"/>
    <s v="spaces"/>
    <n v="48.219571759254904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n v="1452659591"/>
    <d v="2016-01-12T23:33:11"/>
    <b v="0"/>
    <n v="5"/>
    <b v="0"/>
    <s v="theater/spaces"/>
    <n v="0.13900000000000001"/>
    <n v="55.6"/>
    <s v="theater"/>
    <s v="spaces"/>
    <n v="3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n v="1411224975"/>
    <d v="2014-09-20T09:56:15"/>
    <b v="0"/>
    <n v="13"/>
    <b v="0"/>
    <s v="theater/spaces"/>
    <n v="0.15225"/>
    <n v="140.53846153846155"/>
    <s v="theater"/>
    <s v="spaces"/>
    <n v="3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n v="1434445937"/>
    <d v="2015-06-16T04:12:17"/>
    <b v="0"/>
    <n v="12"/>
    <b v="0"/>
    <s v="theater/spaces"/>
    <n v="0.12"/>
    <n v="25"/>
    <s v="theater"/>
    <s v="spaces"/>
    <n v="29.947025462963211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n v="1467619818"/>
    <d v="2016-07-04T03:10:18"/>
    <b v="0"/>
    <n v="90"/>
    <b v="0"/>
    <s v="theater/spaces"/>
    <n v="0.391125"/>
    <n v="69.533333333333331"/>
    <s v="theater"/>
    <s v="spaces"/>
    <n v="50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n v="1428896706"/>
    <d v="2015-04-12T22:45:06"/>
    <b v="0"/>
    <n v="2"/>
    <b v="0"/>
    <s v="theater/spaces"/>
    <n v="2.6829268292682929E-3"/>
    <n v="5.5"/>
    <s v="theater"/>
    <s v="spaces"/>
    <n v="6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n v="1420235311"/>
    <d v="2015-01-02T16:48:31"/>
    <b v="0"/>
    <n v="5"/>
    <b v="0"/>
    <s v="theater/spaces"/>
    <n v="0.29625000000000001"/>
    <n v="237"/>
    <s v="theater"/>
    <s v="spaces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n v="1408986916"/>
    <d v="2014-08-25T12:15:16"/>
    <b v="0"/>
    <n v="31"/>
    <b v="0"/>
    <s v="theater/spaces"/>
    <n v="0.4236099230111206"/>
    <n v="79.870967741935488"/>
    <s v="theater"/>
    <s v="spaces"/>
    <n v="54.4893981481509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n v="1440497876"/>
    <d v="2015-08-25T05:17:56"/>
    <b v="0"/>
    <n v="4"/>
    <b v="0"/>
    <s v="theater/spaces"/>
    <n v="4.1000000000000002E-2"/>
    <n v="10.25"/>
    <s v="theater"/>
    <s v="spaces"/>
    <n v="22.487546296295477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n v="1430767951"/>
    <d v="2015-05-04T14:32:31"/>
    <b v="0"/>
    <n v="29"/>
    <b v="0"/>
    <s v="theater/spaces"/>
    <n v="0.197625"/>
    <n v="272.58620689655174"/>
    <s v="theater"/>
    <s v="spaces"/>
    <n v="7"/>
    <x v="2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n v="1425053994"/>
    <d v="2015-02-27T11:19:54"/>
    <b v="0"/>
    <n v="2"/>
    <b v="0"/>
    <s v="theater/spaces"/>
    <n v="5.1999999999999995E-4"/>
    <n v="13"/>
    <s v="theater"/>
    <s v="spaces"/>
    <n v="59.95833333332848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n v="1406170810"/>
    <d v="2014-07-23T22:00:10"/>
    <b v="0"/>
    <n v="114"/>
    <b v="0"/>
    <s v="theater/spaces"/>
    <n v="0.25030188679245285"/>
    <n v="58.184210526315788"/>
    <s v="theater"/>
    <s v="spaces"/>
    <n v="35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n v="1484009119"/>
    <d v="2017-01-09T19:45:19"/>
    <b v="0"/>
    <n v="1"/>
    <b v="0"/>
    <s v="theater/spaces"/>
    <n v="4.0000000000000002E-4"/>
    <n v="10"/>
    <s v="theater"/>
    <s v="spaces"/>
    <n v="4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n v="1409753820"/>
    <d v="2014-09-03T09:17:00"/>
    <b v="0"/>
    <n v="76"/>
    <b v="0"/>
    <s v="theater/spaces"/>
    <n v="0.26640000000000003"/>
    <n v="70.10526315789474"/>
    <s v="theater"/>
    <s v="spaces"/>
    <n v="3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n v="1472784934"/>
    <d v="2016-09-01T21:55:34"/>
    <b v="0"/>
    <n v="9"/>
    <b v="0"/>
    <s v="theater/spaces"/>
    <n v="4.7363636363636365E-2"/>
    <n v="57.888888888888886"/>
    <s v="theater"/>
    <s v="spaces"/>
    <n v="60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n v="1426699982"/>
    <d v="2015-03-18T12:33:02"/>
    <b v="0"/>
    <n v="37"/>
    <b v="0"/>
    <s v="theater/spaces"/>
    <n v="4.2435339894712751E-2"/>
    <n v="125.27027027027027"/>
    <s v="theater"/>
    <s v="spaces"/>
    <n v="3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n v="1406128250"/>
    <d v="2014-07-23T10:10:50"/>
    <b v="0"/>
    <n v="0"/>
    <b v="0"/>
    <s v="theater/spaces"/>
    <n v="0"/>
    <e v="#DIV/0!"/>
    <s v="theater"/>
    <s v="spaces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n v="1462531427"/>
    <d v="2016-05-06T05:43:47"/>
    <b v="0"/>
    <n v="1"/>
    <b v="0"/>
    <s v="theater/spaces"/>
    <n v="0.03"/>
    <n v="300"/>
    <s v="theater"/>
    <s v="spaces"/>
    <n v="3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n v="1426681325"/>
    <d v="2015-03-18T07:22:05"/>
    <b v="0"/>
    <n v="10"/>
    <b v="0"/>
    <s v="theater/spaces"/>
    <n v="0.57333333333333336"/>
    <n v="43"/>
    <s v="theater"/>
    <s v="spaces"/>
    <n v="14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n v="1463648360"/>
    <d v="2016-05-19T03:59:20"/>
    <b v="0"/>
    <n v="1"/>
    <b v="0"/>
    <s v="theater/spaces"/>
    <n v="1E-3"/>
    <n v="1"/>
    <s v="theater"/>
    <s v="spaces"/>
    <n v="8.175462962972233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n v="1465832123"/>
    <d v="2016-06-13T10:35:23"/>
    <b v="0"/>
    <n v="2"/>
    <b v="0"/>
    <s v="theater/spaces"/>
    <n v="3.0999999999999999E-3"/>
    <n v="775"/>
    <s v="theater"/>
    <s v="spaces"/>
    <n v="19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n v="1424826332"/>
    <d v="2015-02-24T20:05:32"/>
    <b v="0"/>
    <n v="1"/>
    <b v="0"/>
    <s v="theater/spaces"/>
    <n v="5.0000000000000001E-4"/>
    <n v="5"/>
    <s v="theater"/>
    <s v="spaces"/>
    <n v="29.958333333328483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n v="1457303796"/>
    <d v="2016-03-06T17:36:36"/>
    <b v="0"/>
    <n v="10"/>
    <b v="0"/>
    <s v="theater/spaces"/>
    <n v="9.8461538461538464E-5"/>
    <n v="12.8"/>
    <s v="theater"/>
    <s v="spaces"/>
    <n v="59.958333333335759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n v="1406564335"/>
    <d v="2014-07-28T11:18:55"/>
    <b v="0"/>
    <n v="1"/>
    <b v="0"/>
    <s v="theater/spaces"/>
    <n v="6.6666666666666671E-3"/>
    <n v="10"/>
    <s v="theater"/>
    <s v="spaces"/>
    <n v="60"/>
    <x v="3"/>
  </r>
  <r>
    <n v="3122"/>
    <s v="be back soon (Canceled)"/>
    <s v="cancelled until further notice"/>
    <n v="199"/>
    <n v="116"/>
    <x v="1"/>
    <s v="US"/>
    <s v="USD"/>
    <n v="1478733732"/>
    <d v="2016-11-09T18:22:12"/>
    <n v="1478298132"/>
    <d v="2016-11-04T17:22:12"/>
    <b v="0"/>
    <n v="2"/>
    <b v="0"/>
    <s v="theater/spaces"/>
    <n v="0.58291457286432158"/>
    <n v="58"/>
    <s v="theater"/>
    <s v="spaces"/>
    <n v="5.041666666671517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n v="1465516198"/>
    <d v="2016-06-09T18:49:58"/>
    <b v="0"/>
    <n v="348"/>
    <b v="0"/>
    <s v="theater/spaces"/>
    <n v="0.68153600000000003"/>
    <n v="244.80459770114942"/>
    <s v="theater"/>
    <s v="spaces"/>
    <n v="30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n v="1417718601"/>
    <d v="2014-12-04T13:43:21"/>
    <b v="0"/>
    <n v="4"/>
    <b v="0"/>
    <s v="theater/spaces"/>
    <n v="3.2499999999999997E-5"/>
    <n v="6.5"/>
    <s v="theater"/>
    <s v="spaces"/>
    <n v="60"/>
    <x v="3"/>
  </r>
  <r>
    <n v="3125"/>
    <s v="N/A (Canceled)"/>
    <s v="N/A"/>
    <n v="1500000"/>
    <n v="0"/>
    <x v="1"/>
    <s v="US"/>
    <s v="USD"/>
    <n v="1452142672"/>
    <d v="2016-01-06T23:57:52"/>
    <n v="1449550672"/>
    <d v="2015-12-07T23:57:52"/>
    <b v="0"/>
    <n v="0"/>
    <b v="0"/>
    <s v="theater/spaces"/>
    <n v="0"/>
    <e v="#DIV/0!"/>
    <s v="theater"/>
    <s v="spaces"/>
    <n v="3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n v="1456532762"/>
    <d v="2016-02-26T19:26:02"/>
    <b v="0"/>
    <n v="17"/>
    <b v="0"/>
    <s v="theater/spaces"/>
    <n v="4.1599999999999998E-2"/>
    <n v="61.176470588235297"/>
    <s v="theater"/>
    <s v="spaces"/>
    <n v="29.958333333328483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n v="1422650029"/>
    <d v="2015-01-30T15:33:49"/>
    <b v="0"/>
    <n v="0"/>
    <b v="0"/>
    <s v="theater/spaces"/>
    <n v="0"/>
    <e v="#DIV/0!"/>
    <s v="theater"/>
    <s v="spaces"/>
    <n v="3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n v="1487101741"/>
    <d v="2017-02-14T14:49:01"/>
    <b v="0"/>
    <n v="117"/>
    <b v="0"/>
    <s v="theater/plays"/>
    <n v="1.0860666666666667"/>
    <n v="139.23931623931625"/>
    <s v="theater"/>
    <s v="plays"/>
    <n v="29.95833333334303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n v="1489090419"/>
    <d v="2017-03-09T15:13:39"/>
    <b v="0"/>
    <n v="1"/>
    <b v="0"/>
    <s v="theater/plays"/>
    <n v="8.0000000000000002E-3"/>
    <n v="10"/>
    <s v="theater"/>
    <s v="plays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n v="1489504916"/>
    <d v="2017-03-14T10:21:56"/>
    <b v="0"/>
    <n v="4"/>
    <b v="0"/>
    <s v="theater/plays"/>
    <n v="3.7499999999999999E-2"/>
    <n v="93.75"/>
    <s v="theater"/>
    <s v="plays"/>
    <n v="30.567407407412247"/>
    <x v="0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n v="1489067645"/>
    <d v="2017-03-09T08:54:05"/>
    <b v="0"/>
    <n v="12"/>
    <b v="0"/>
    <s v="theater/plays"/>
    <n v="0.15731707317073171"/>
    <n v="53.75"/>
    <s v="theater"/>
    <s v="plays"/>
    <n v="29.95833333332848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n v="1487579060"/>
    <d v="2017-02-20T03:24:20"/>
    <b v="0"/>
    <n v="1"/>
    <b v="0"/>
    <s v="theater/plays"/>
    <n v="3.3333333333333332E-4"/>
    <n v="10"/>
    <s v="theater"/>
    <s v="plays"/>
    <n v="59.958333333328483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n v="1487770434"/>
    <d v="2017-02-22T08:33:54"/>
    <b v="0"/>
    <n v="16"/>
    <b v="0"/>
    <s v="theater/plays"/>
    <n v="1.08"/>
    <n v="33.75"/>
    <s v="theater"/>
    <s v="plays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n v="1488820619"/>
    <d v="2017-03-06T12:16:59"/>
    <b v="0"/>
    <n v="12"/>
    <b v="0"/>
    <s v="theater/plays"/>
    <n v="0.22500000000000001"/>
    <n v="18.75"/>
    <s v="theater"/>
    <s v="plays"/>
    <n v="20.9583333333357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n v="1489376321"/>
    <d v="2017-03-12T22:38:41"/>
    <b v="0"/>
    <n v="7"/>
    <b v="0"/>
    <s v="theater/plays"/>
    <n v="0.20849420849420849"/>
    <n v="23.142857142857142"/>
    <s v="theater"/>
    <s v="plays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n v="1487847954"/>
    <d v="2017-02-23T06:05:54"/>
    <b v="0"/>
    <n v="22"/>
    <b v="0"/>
    <s v="theater/plays"/>
    <n v="1.278"/>
    <n v="29.045454545454547"/>
    <s v="theater"/>
    <s v="plays"/>
    <n v="36.49520833333372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n v="1489439669"/>
    <d v="2017-03-13T16:14:29"/>
    <b v="0"/>
    <n v="1"/>
    <b v="0"/>
    <s v="theater/plays"/>
    <n v="3.3333333333333333E-2"/>
    <n v="50"/>
    <s v="theater"/>
    <s v="plays"/>
    <n v="50.914942129631527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n v="1489591807"/>
    <d v="2017-03-15T10:30:07"/>
    <b v="0"/>
    <n v="0"/>
    <b v="0"/>
    <s v="theater/plays"/>
    <n v="0"/>
    <e v="#DIV/0!"/>
    <s v="theater"/>
    <s v="plays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n v="1487485760"/>
    <d v="2017-02-19T01:29:20"/>
    <b v="0"/>
    <n v="6"/>
    <b v="0"/>
    <s v="theater/plays"/>
    <n v="5.3999999999999999E-2"/>
    <n v="450"/>
    <s v="theater"/>
    <s v="plays"/>
    <n v="33.91921296295913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n v="1488993303"/>
    <d v="2017-03-08T12:15:03"/>
    <b v="0"/>
    <n v="4"/>
    <b v="0"/>
    <s v="theater/plays"/>
    <n v="9.5999999999999992E-3"/>
    <n v="24"/>
    <s v="theater"/>
    <s v="plays"/>
    <n v="29.95833333332848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n v="1488823488"/>
    <d v="2017-03-06T13:04:48"/>
    <b v="0"/>
    <n v="8"/>
    <b v="0"/>
    <s v="theater/plays"/>
    <n v="0.51600000000000001"/>
    <n v="32.25"/>
    <s v="theater"/>
    <s v="plays"/>
    <n v="41.07999999999447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n v="1487333939"/>
    <d v="2017-02-17T07:18:59"/>
    <b v="0"/>
    <n v="3"/>
    <b v="0"/>
    <s v="theater/plays"/>
    <n v="1.6363636363636365E-2"/>
    <n v="15"/>
    <s v="theater"/>
    <s v="plays"/>
    <n v="29.95833333332848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n v="1489480556"/>
    <d v="2017-03-14T03:35:56"/>
    <b v="0"/>
    <n v="0"/>
    <b v="0"/>
    <s v="theater/plays"/>
    <n v="0"/>
    <e v="#DIV/0!"/>
    <s v="theater"/>
    <s v="plays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n v="1488459307"/>
    <d v="2017-03-02T07:55:07"/>
    <b v="0"/>
    <n v="30"/>
    <b v="0"/>
    <s v="theater/plays"/>
    <n v="0.754"/>
    <n v="251.33333333333334"/>
    <s v="theater"/>
    <s v="plays"/>
    <n v="16.71172453703184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n v="1485478734"/>
    <d v="2017-01-26T19:58:54"/>
    <b v="0"/>
    <n v="0"/>
    <b v="0"/>
    <s v="theater/plays"/>
    <n v="0"/>
    <e v="#DIV/0!"/>
    <s v="theater"/>
    <s v="plays"/>
    <n v="59.958333333328483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n v="1488471766"/>
    <d v="2017-03-02T11:22:46"/>
    <b v="0"/>
    <n v="12"/>
    <b v="0"/>
    <s v="theater/plays"/>
    <n v="0.105"/>
    <n v="437.5"/>
    <s v="theater"/>
    <s v="plays"/>
    <n v="44.958333333328483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n v="1411859755"/>
    <d v="2014-09-27T18:15:55"/>
    <b v="1"/>
    <n v="213"/>
    <b v="1"/>
    <s v="theater/plays"/>
    <n v="1.1752499999999999"/>
    <n v="110.35211267605634"/>
    <s v="theater"/>
    <s v="plays"/>
    <n v="40.0416666666642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n v="1410278284"/>
    <d v="2014-09-09T10:58:04"/>
    <b v="1"/>
    <n v="57"/>
    <b v="1"/>
    <s v="theater/plays"/>
    <n v="1.3116666666666668"/>
    <n v="41.421052631578945"/>
    <s v="theater"/>
    <s v="plays"/>
    <n v="21.501342592593573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n v="1352766300"/>
    <d v="2012-11-12T19:25:00"/>
    <b v="1"/>
    <n v="25"/>
    <b v="1"/>
    <s v="theater/plays"/>
    <n v="1.04"/>
    <n v="52"/>
    <s v="theater"/>
    <s v="plays"/>
    <n v="24.0659722222262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n v="1288160403"/>
    <d v="2010-10-27T01:20:03"/>
    <b v="1"/>
    <n v="104"/>
    <b v="1"/>
    <s v="theater/plays"/>
    <n v="1.01"/>
    <n v="33.990384615384613"/>
    <s v="theater"/>
    <s v="plays"/>
    <n v="89.902743055550673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n v="1407787774"/>
    <d v="2014-08-11T15:09:34"/>
    <b v="1"/>
    <n v="34"/>
    <b v="1"/>
    <s v="theater/plays"/>
    <n v="1.004"/>
    <n v="103.35294117647059"/>
    <s v="theater"/>
    <s v="plays"/>
    <n v="3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n v="1380833367"/>
    <d v="2013-10-03T15:49:27"/>
    <b v="1"/>
    <n v="67"/>
    <b v="1"/>
    <s v="theater/plays"/>
    <n v="1.0595454545454546"/>
    <n v="34.791044776119406"/>
    <s v="theater"/>
    <s v="plays"/>
    <n v="30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n v="1301542937"/>
    <d v="2011-03-30T22:42:17"/>
    <b v="1"/>
    <n v="241"/>
    <b v="1"/>
    <s v="theater/plays"/>
    <n v="3.3558333333333334"/>
    <n v="41.773858921161825"/>
    <s v="theater"/>
    <s v="plays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n v="1330722058"/>
    <d v="2012-03-02T16:00:58"/>
    <b v="1"/>
    <n v="123"/>
    <b v="1"/>
    <s v="theater/plays"/>
    <n v="1.1292857142857142"/>
    <n v="64.268292682926827"/>
    <s v="theater"/>
    <s v="plays"/>
    <n v="29.958333333335759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n v="1353412725"/>
    <d v="2012-11-20T06:58:45"/>
    <b v="1"/>
    <n v="302"/>
    <b v="1"/>
    <s v="theater/plays"/>
    <n v="1.885046"/>
    <n v="31.209370860927152"/>
    <s v="theater"/>
    <s v="plays"/>
    <n v="3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n v="1335567144"/>
    <d v="2012-04-27T17:52:24"/>
    <b v="1"/>
    <n v="89"/>
    <b v="1"/>
    <s v="theater/plays"/>
    <n v="1.0181818181818181"/>
    <n v="62.921348314606739"/>
    <s v="theater"/>
    <s v="plays"/>
    <n v="35"/>
    <x v="0"/>
  </r>
  <r>
    <n v="3157"/>
    <s v="Summer FourPlay"/>
    <s v="Four Directors.  Four One Acts.  Four Genres.  For You."/>
    <n v="4000"/>
    <n v="4040"/>
    <x v="0"/>
    <s v="US"/>
    <s v="USD"/>
    <n v="1405746000"/>
    <d v="2014-07-19T00:00:00"/>
    <n v="1404932105"/>
    <d v="2014-07-09T13:55:05"/>
    <b v="1"/>
    <n v="41"/>
    <b v="1"/>
    <s v="theater/plays"/>
    <n v="1.01"/>
    <n v="98.536585365853654"/>
    <s v="theater"/>
    <s v="plays"/>
    <n v="9.4200810185211594"/>
    <x v="2"/>
  </r>
  <r>
    <n v="3158"/>
    <s v="Nursery Crimes"/>
    <s v="A 40s crime-noir play using nursery rhyme characters."/>
    <n v="5000"/>
    <n v="5700"/>
    <x v="0"/>
    <s v="US"/>
    <s v="USD"/>
    <n v="1374523752"/>
    <d v="2013-07-22T15:09:12"/>
    <n v="1371931752"/>
    <d v="2013-06-22T15:09:12"/>
    <b v="1"/>
    <n v="69"/>
    <b v="1"/>
    <s v="theater/plays"/>
    <n v="1.1399999999999999"/>
    <n v="82.608695652173907"/>
    <s v="theater"/>
    <s v="plays"/>
    <n v="30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n v="1323221761"/>
    <d v="2011-12-06T20:36:01"/>
    <b v="1"/>
    <n v="52"/>
    <b v="1"/>
    <s v="theater/plays"/>
    <n v="1.3348133333333334"/>
    <n v="38.504230769230773"/>
    <s v="theater"/>
    <s v="plays"/>
    <n v="42.891655092593282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n v="1405923687"/>
    <d v="2014-07-21T01:21:27"/>
    <b v="1"/>
    <n v="57"/>
    <b v="1"/>
    <s v="theater/plays"/>
    <n v="1.0153333333333334"/>
    <n v="80.15789473684211"/>
    <s v="theater"/>
    <s v="plays"/>
    <n v="22.942743055558822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n v="1410785522"/>
    <d v="2014-09-15T07:52:02"/>
    <b v="1"/>
    <n v="74"/>
    <b v="1"/>
    <s v="theater/plays"/>
    <n v="1.0509999999999999"/>
    <n v="28.405405405405407"/>
    <s v="theater"/>
    <s v="plays"/>
    <n v="30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n v="1402331262"/>
    <d v="2014-06-09T11:27:42"/>
    <b v="1"/>
    <n v="63"/>
    <b v="1"/>
    <s v="theater/plays"/>
    <n v="1.2715000000000001"/>
    <n v="80.730158730158735"/>
    <s v="theater"/>
    <s v="plays"/>
    <n v="27.397430555560277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n v="1400263525"/>
    <d v="2014-05-16T13:05:25"/>
    <b v="1"/>
    <n v="72"/>
    <b v="1"/>
    <s v="theater/plays"/>
    <n v="1.1115384615384616"/>
    <n v="200.69444444444446"/>
    <s v="theater"/>
    <s v="plays"/>
    <n v="30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n v="1399490415"/>
    <d v="2014-05-07T14:20:15"/>
    <b v="1"/>
    <n v="71"/>
    <b v="1"/>
    <s v="theater/plays"/>
    <n v="1.0676000000000001"/>
    <n v="37.591549295774648"/>
    <s v="theater"/>
    <s v="plays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n v="1302493760"/>
    <d v="2011-04-10T22:49:20"/>
    <b v="1"/>
    <n v="21"/>
    <b v="1"/>
    <s v="theater/plays"/>
    <n v="1.6266666666666667"/>
    <n v="58.095238095238095"/>
    <s v="theater"/>
    <s v="plays"/>
    <n v="22.006712962967867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n v="1414514153"/>
    <d v="2014-10-28T11:35:53"/>
    <b v="1"/>
    <n v="930"/>
    <b v="1"/>
    <s v="theater/plays"/>
    <n v="1.6022808571428573"/>
    <n v="60.300892473118282"/>
    <s v="theater"/>
    <s v="plays"/>
    <n v="28.641053240738984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n v="1405743181"/>
    <d v="2014-07-18T23:13:01"/>
    <b v="1"/>
    <n v="55"/>
    <b v="1"/>
    <s v="theater/plays"/>
    <n v="1.1616666666666666"/>
    <n v="63.363636363636367"/>
    <s v="theater"/>
    <s v="plays"/>
    <n v="14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n v="1399948353"/>
    <d v="2014-05-12T21:32:33"/>
    <b v="1"/>
    <n v="61"/>
    <b v="1"/>
    <s v="theater/plays"/>
    <n v="1.242"/>
    <n v="50.901639344262293"/>
    <s v="theater"/>
    <s v="plays"/>
    <n v="31.810729166660167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n v="1384364561"/>
    <d v="2013-11-13T12:42:41"/>
    <b v="1"/>
    <n v="82"/>
    <b v="1"/>
    <s v="theater/plays"/>
    <n v="1.030125"/>
    <n v="100.5"/>
    <s v="theater"/>
    <s v="plays"/>
    <n v="29.46966435185459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n v="1401414944"/>
    <d v="2014-05-29T20:55:44"/>
    <b v="1"/>
    <n v="71"/>
    <b v="1"/>
    <s v="theater/plays"/>
    <n v="1.1225000000000001"/>
    <n v="31.619718309859156"/>
    <s v="theater"/>
    <s v="plays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n v="1459953358"/>
    <d v="2016-04-06T09:35:58"/>
    <b v="1"/>
    <n v="117"/>
    <b v="1"/>
    <s v="theater/plays"/>
    <n v="1.0881428571428571"/>
    <n v="65.102564102564102"/>
    <s v="theater"/>
    <s v="plays"/>
    <n v="3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n v="1326648668"/>
    <d v="2012-01-15T12:31:08"/>
    <b v="1"/>
    <n v="29"/>
    <b v="1"/>
    <s v="theater/plays"/>
    <n v="1.1499999999999999"/>
    <n v="79.310344827586206"/>
    <s v="theater"/>
    <s v="plays"/>
    <n v="30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n v="1409173492"/>
    <d v="2014-08-27T16:04:52"/>
    <b v="1"/>
    <n v="74"/>
    <b v="1"/>
    <s v="theater/plays"/>
    <n v="1.03"/>
    <n v="139.18918918918919"/>
    <s v="theater"/>
    <s v="plays"/>
    <n v="30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n v="1407789908"/>
    <d v="2014-08-11T15:45:08"/>
    <b v="1"/>
    <n v="23"/>
    <b v="1"/>
    <s v="theater/plays"/>
    <n v="1.0113333333333334"/>
    <n v="131.91304347826087"/>
    <s v="theater"/>
    <s v="plays"/>
    <n v="14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n v="1292793427"/>
    <d v="2010-12-19T16:17:07"/>
    <b v="1"/>
    <n v="60"/>
    <b v="1"/>
    <s v="theater/plays"/>
    <n v="1.0955999999999999"/>
    <n v="91.3"/>
    <s v="theater"/>
    <s v="plays"/>
    <n v="60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n v="1374531631"/>
    <d v="2013-07-22T17:20:31"/>
    <b v="1"/>
    <n v="55"/>
    <b v="1"/>
    <s v="theater/plays"/>
    <n v="1.148421052631579"/>
    <n v="39.672727272727272"/>
    <s v="theater"/>
    <s v="plays"/>
    <n v="26.694085648152395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n v="1400774409"/>
    <d v="2014-05-22T11:00:09"/>
    <b v="1"/>
    <n v="51"/>
    <b v="1"/>
    <s v="theater/plays"/>
    <n v="1.1739999999999999"/>
    <n v="57.549019607843135"/>
    <s v="theater"/>
    <s v="plays"/>
    <n v="3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n v="1402929075"/>
    <d v="2014-06-16T09:31:15"/>
    <b v="1"/>
    <n v="78"/>
    <b v="1"/>
    <s v="theater/plays"/>
    <n v="1.7173333333333334"/>
    <n v="33.025641025641029"/>
    <s v="theater"/>
    <s v="plays"/>
    <n v="30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n v="1365699071"/>
    <d v="2013-04-11T11:51:11"/>
    <b v="1"/>
    <n v="62"/>
    <b v="1"/>
    <s v="theater/plays"/>
    <n v="1.1416238095238094"/>
    <n v="77.335806451612896"/>
    <s v="theater"/>
    <s v="plays"/>
    <n v="25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n v="1400666049"/>
    <d v="2014-05-21T04:54:09"/>
    <b v="1"/>
    <n v="45"/>
    <b v="1"/>
    <s v="theater/plays"/>
    <n v="1.1975"/>
    <n v="31.933333333333334"/>
    <s v="theater"/>
    <s v="plays"/>
    <n v="3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n v="1400570787"/>
    <d v="2014-05-20T02:26:27"/>
    <b v="1"/>
    <n v="15"/>
    <b v="1"/>
    <s v="theater/plays"/>
    <n v="1.0900000000000001"/>
    <n v="36.333333333333336"/>
    <s v="theater"/>
    <s v="plays"/>
    <n v="26.35663194444350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n v="1323211621"/>
    <d v="2011-12-06T17:47:01"/>
    <b v="1"/>
    <n v="151"/>
    <b v="1"/>
    <s v="theater/plays"/>
    <n v="1.0088571428571429"/>
    <n v="46.768211920529801"/>
    <s v="theater"/>
    <s v="plays"/>
    <n v="55.759016203708597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n v="1375729469"/>
    <d v="2013-08-05T14:04:29"/>
    <b v="1"/>
    <n v="68"/>
    <b v="1"/>
    <s v="theater/plays"/>
    <n v="1.0900000000000001"/>
    <n v="40.073529411764703"/>
    <s v="theater"/>
    <s v="plays"/>
    <n v="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n v="1401666631"/>
    <d v="2014-06-01T18:50:31"/>
    <b v="1"/>
    <n v="46"/>
    <b v="1"/>
    <s v="theater/plays"/>
    <n v="1.0720930232558139"/>
    <n v="100.21739130434783"/>
    <s v="theater"/>
    <s v="plays"/>
    <n v="30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n v="1404948441"/>
    <d v="2014-07-09T18:27:21"/>
    <b v="1"/>
    <n v="24"/>
    <b v="1"/>
    <s v="theater/plays"/>
    <n v="1"/>
    <n v="41.666666666666664"/>
    <s v="theater"/>
    <s v="plays"/>
    <n v="7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n v="1408313438"/>
    <d v="2014-08-17T17:10:38"/>
    <b v="1"/>
    <n v="70"/>
    <b v="1"/>
    <s v="theater/plays"/>
    <n v="1.0218750000000001"/>
    <n v="46.714285714285715"/>
    <s v="theater"/>
    <s v="plays"/>
    <n v="29.950949074074742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n v="1405439973"/>
    <d v="2014-07-15T10:59:33"/>
    <b v="1"/>
    <n v="244"/>
    <b v="1"/>
    <s v="theater/plays"/>
    <n v="1.1629333333333334"/>
    <n v="71.491803278688522"/>
    <s v="theater"/>
    <s v="plays"/>
    <n v="2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n v="1432115902"/>
    <d v="2015-05-20T04:58:22"/>
    <b v="0"/>
    <n v="9"/>
    <b v="0"/>
    <s v="theater/musical"/>
    <n v="0.65"/>
    <n v="14.444444444444445"/>
    <s v="theater"/>
    <s v="musical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n v="1429863532"/>
    <d v="2015-04-24T03:18:52"/>
    <b v="0"/>
    <n v="19"/>
    <b v="0"/>
    <s v="theater/musical"/>
    <n v="0.12327272727272727"/>
    <n v="356.84210526315792"/>
    <s v="theater"/>
    <s v="musical"/>
    <n v="3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n v="1478662675"/>
    <d v="2016-11-08T22:37:55"/>
    <b v="0"/>
    <n v="0"/>
    <b v="0"/>
    <s v="theater/musical"/>
    <n v="0"/>
    <e v="#DIV/0!"/>
    <s v="theater"/>
    <s v="musical"/>
    <n v="30.041666666664241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n v="1466186869"/>
    <d v="2016-06-17T13:07:49"/>
    <b v="0"/>
    <n v="4"/>
    <b v="0"/>
    <s v="theater/musical"/>
    <n v="4.0266666666666666E-2"/>
    <n v="37.75"/>
    <s v="theater"/>
    <s v="musical"/>
    <n v="60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n v="1421274859"/>
    <d v="2015-01-14T17:34:19"/>
    <b v="0"/>
    <n v="8"/>
    <b v="0"/>
    <s v="theater/musical"/>
    <n v="1.0200000000000001E-2"/>
    <n v="12.75"/>
    <s v="theater"/>
    <s v="musical"/>
    <n v="44.97616898149135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n v="1420586056"/>
    <d v="2015-01-06T18:14:16"/>
    <b v="0"/>
    <n v="24"/>
    <b v="0"/>
    <s v="theater/musical"/>
    <n v="0.1174"/>
    <n v="24.458333333333332"/>
    <s v="theater"/>
    <s v="musical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n v="1435368598"/>
    <d v="2015-06-26T20:29:58"/>
    <b v="0"/>
    <n v="0"/>
    <b v="0"/>
    <s v="theater/musical"/>
    <n v="0"/>
    <e v="#DIV/0!"/>
    <s v="theater"/>
    <s v="musical"/>
    <n v="3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n v="1421158542"/>
    <d v="2015-01-13T09:15:42"/>
    <b v="0"/>
    <n v="39"/>
    <b v="0"/>
    <s v="theater/musical"/>
    <n v="0.59142857142857141"/>
    <n v="53.07692307692308"/>
    <s v="theater"/>
    <s v="musical"/>
    <n v="3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n v="1433254875"/>
    <d v="2015-06-02T09:21:15"/>
    <b v="0"/>
    <n v="6"/>
    <b v="0"/>
    <s v="theater/musical"/>
    <n v="5.9999999999999995E-4"/>
    <n v="300"/>
    <s v="theater"/>
    <s v="musical"/>
    <n v="59.985243055547471"/>
    <x v="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n v="1420458618"/>
    <d v="2015-01-05T06:50:18"/>
    <b v="0"/>
    <n v="4"/>
    <b v="0"/>
    <s v="theater/musical"/>
    <n v="0.1145"/>
    <n v="286.25"/>
    <s v="theater"/>
    <s v="musical"/>
    <n v="3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n v="1420798277"/>
    <d v="2015-01-09T05:11:17"/>
    <b v="0"/>
    <n v="3"/>
    <b v="0"/>
    <s v="theater/musical"/>
    <n v="3.6666666666666666E-3"/>
    <n v="36.666666666666664"/>
    <s v="theater"/>
    <s v="musical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n v="1407435418"/>
    <d v="2014-08-07T13:16:58"/>
    <b v="0"/>
    <n v="53"/>
    <b v="0"/>
    <s v="theater/musical"/>
    <n v="0.52159999999999995"/>
    <n v="49.20754716981132"/>
    <s v="theater"/>
    <s v="musical"/>
    <n v="30.11321759259590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n v="1459410101"/>
    <d v="2016-03-31T02:41:41"/>
    <b v="0"/>
    <n v="1"/>
    <b v="0"/>
    <s v="theater/musical"/>
    <n v="2.0000000000000002E-5"/>
    <n v="1"/>
    <s v="theater"/>
    <s v="musical"/>
    <n v="29.911331018520286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n v="1407695077"/>
    <d v="2014-08-10T13:24:37"/>
    <b v="0"/>
    <n v="2"/>
    <b v="0"/>
    <s v="theater/musical"/>
    <n v="1.2500000000000001E-2"/>
    <n v="12.5"/>
    <s v="theater"/>
    <s v="musical"/>
    <n v="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n v="1445027346"/>
    <d v="2015-10-16T15:29:06"/>
    <b v="0"/>
    <n v="25"/>
    <b v="0"/>
    <s v="theater/musical"/>
    <n v="0.54520000000000002"/>
    <n v="109.04"/>
    <s v="theater"/>
    <s v="musical"/>
    <n v="58.39576388888235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n v="1440632622"/>
    <d v="2015-08-26T18:43:42"/>
    <b v="0"/>
    <n v="6"/>
    <b v="0"/>
    <s v="theater/musical"/>
    <n v="0.25"/>
    <n v="41.666666666666664"/>
    <s v="theater"/>
    <s v="musical"/>
    <n v="3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n v="1434558479"/>
    <d v="2015-06-17T11:27:59"/>
    <b v="0"/>
    <n v="0"/>
    <b v="0"/>
    <s v="theater/musical"/>
    <n v="0"/>
    <e v="#DIV/0!"/>
    <s v="theater"/>
    <s v="musical"/>
    <n v="29.9902893518519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n v="1427878772"/>
    <d v="2015-04-01T03:59:32"/>
    <b v="0"/>
    <n v="12"/>
    <b v="0"/>
    <s v="theater/musical"/>
    <n v="3.4125000000000003E-2"/>
    <n v="22.75"/>
    <s v="theater"/>
    <s v="musical"/>
    <n v="3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n v="1440052651"/>
    <d v="2015-08-20T01:37:31"/>
    <b v="0"/>
    <n v="0"/>
    <b v="0"/>
    <s v="theater/musical"/>
    <n v="0"/>
    <e v="#DIV/0!"/>
    <s v="theater"/>
    <s v="musical"/>
    <n v="3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n v="1424587207"/>
    <d v="2015-02-22T01:40:07"/>
    <b v="0"/>
    <n v="36"/>
    <b v="0"/>
    <s v="theater/musical"/>
    <n v="0.46363636363636362"/>
    <n v="70.833333333333329"/>
    <s v="theater"/>
    <s v="musical"/>
    <n v="59.958333333328483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n v="1404743477"/>
    <d v="2014-07-07T09:31:17"/>
    <b v="1"/>
    <n v="82"/>
    <b v="1"/>
    <s v="theater/plays"/>
    <n v="1.0349999999999999"/>
    <n v="63.109756097560975"/>
    <s v="theater"/>
    <s v="plays"/>
    <n v="2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n v="1400512658"/>
    <d v="2014-05-19T10:17:38"/>
    <b v="1"/>
    <n v="226"/>
    <b v="1"/>
    <s v="theater/plays"/>
    <n v="1.1932315789473684"/>
    <n v="50.157964601769912"/>
    <s v="theater"/>
    <s v="plays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n v="1334442519"/>
    <d v="2012-04-14T17:28:39"/>
    <b v="1"/>
    <n v="60"/>
    <b v="1"/>
    <s v="theater/plays"/>
    <n v="1.2576666666666667"/>
    <n v="62.883333333333333"/>
    <s v="theater"/>
    <s v="plays"/>
    <n v="47.22940972222568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n v="1405346680"/>
    <d v="2014-07-14T09:04:40"/>
    <b v="1"/>
    <n v="322"/>
    <b v="1"/>
    <s v="theater/plays"/>
    <n v="1.1974347826086957"/>
    <n v="85.531055900621112"/>
    <s v="theater"/>
    <s v="plays"/>
    <n v="31.496759259258397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n v="1404932751"/>
    <d v="2014-07-09T14:05:51"/>
    <b v="1"/>
    <n v="94"/>
    <b v="1"/>
    <s v="theater/plays"/>
    <n v="1.2625"/>
    <n v="53.723404255319146"/>
    <s v="theater"/>
    <s v="plays"/>
    <n v="3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n v="1434478759"/>
    <d v="2015-06-16T13:19:19"/>
    <b v="1"/>
    <n v="47"/>
    <b v="1"/>
    <s v="theater/plays"/>
    <n v="1.0011666666666668"/>
    <n v="127.80851063829788"/>
    <s v="theater"/>
    <s v="plays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n v="1448823673"/>
    <d v="2015-11-29T14:01:13"/>
    <b v="1"/>
    <n v="115"/>
    <b v="1"/>
    <s v="theater/plays"/>
    <n v="1.0213333333333334"/>
    <n v="106.57391304347826"/>
    <s v="theater"/>
    <s v="plays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n v="1438617471"/>
    <d v="2015-08-03T10:57:51"/>
    <b v="1"/>
    <n v="134"/>
    <b v="1"/>
    <s v="theater/plays"/>
    <n v="1.0035142857142858"/>
    <n v="262.11194029850748"/>
    <s v="theater"/>
    <s v="plays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n v="1433934371"/>
    <d v="2015-06-10T06:06:11"/>
    <b v="1"/>
    <n v="35"/>
    <b v="1"/>
    <s v="theater/plays"/>
    <n v="1.0004999999999999"/>
    <n v="57.171428571428571"/>
    <s v="theater"/>
    <s v="plays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n v="1475672784"/>
    <d v="2016-10-05T08:06:24"/>
    <b v="1"/>
    <n v="104"/>
    <b v="1"/>
    <s v="theater/plays"/>
    <n v="1.1602222222222223"/>
    <n v="50.20192307692308"/>
    <s v="theater"/>
    <s v="plays"/>
    <n v="3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n v="1417132986"/>
    <d v="2014-11-27T19:03:06"/>
    <b v="1"/>
    <n v="184"/>
    <b v="1"/>
    <s v="theater/plays"/>
    <n v="1.0209999999999999"/>
    <n v="66.586956521739125"/>
    <s v="theater"/>
    <s v="plays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n v="1424043347"/>
    <d v="2015-02-15T18:35:47"/>
    <b v="1"/>
    <n v="119"/>
    <b v="1"/>
    <s v="theater/plays"/>
    <n v="1.0011000000000001"/>
    <n v="168.25210084033614"/>
    <s v="theater"/>
    <s v="plays"/>
    <n v="34.958333333328483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n v="1486411204"/>
    <d v="2017-02-06T15:00:04"/>
    <b v="1"/>
    <n v="59"/>
    <b v="1"/>
    <s v="theater/plays"/>
    <n v="1.0084"/>
    <n v="256.37288135593218"/>
    <s v="theater"/>
    <s v="plays"/>
    <n v="34.041620370371675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n v="1433090603"/>
    <d v="2015-05-31T11:43:23"/>
    <b v="1"/>
    <n v="113"/>
    <b v="1"/>
    <s v="theater/plays"/>
    <n v="1.0342499999999999"/>
    <n v="36.610619469026545"/>
    <s v="theater"/>
    <s v="plays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n v="1443016697"/>
    <d v="2015-09-23T08:58:17"/>
    <b v="1"/>
    <n v="84"/>
    <b v="1"/>
    <s v="theater/plays"/>
    <n v="1.248"/>
    <n v="37.142857142857146"/>
    <s v="theater"/>
    <s v="plays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n v="1437508976"/>
    <d v="2015-07-21T15:02:56"/>
    <b v="1"/>
    <n v="74"/>
    <b v="1"/>
    <s v="theater/plays"/>
    <n v="1.0951612903225807"/>
    <n v="45.878378378378379"/>
    <s v="theater"/>
    <s v="plays"/>
    <n v="3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n v="1479932713"/>
    <d v="2016-11-23T15:25:13"/>
    <b v="1"/>
    <n v="216"/>
    <b v="1"/>
    <s v="theater/plays"/>
    <n v="1.0203333333333333"/>
    <n v="141.71296296296296"/>
    <s v="theater"/>
    <s v="plays"/>
    <n v="47.357488425921474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n v="1463145938"/>
    <d v="2016-05-13T08:25:38"/>
    <b v="1"/>
    <n v="39"/>
    <b v="1"/>
    <s v="theater/plays"/>
    <n v="1.0235000000000001"/>
    <n v="52.487179487179489"/>
    <s v="theater"/>
    <s v="plays"/>
    <n v="21.31553240740322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n v="1443621612"/>
    <d v="2015-09-30T09:00:12"/>
    <b v="1"/>
    <n v="21"/>
    <b v="1"/>
    <s v="theater/plays"/>
    <n v="1.0416666666666667"/>
    <n v="59.523809523809526"/>
    <s v="theater"/>
    <s v="plays"/>
    <n v="3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n v="1482095436"/>
    <d v="2016-12-18T16:10:36"/>
    <b v="0"/>
    <n v="30"/>
    <b v="1"/>
    <s v="theater/plays"/>
    <n v="1.25"/>
    <n v="50"/>
    <s v="theater"/>
    <s v="plays"/>
    <n v="3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n v="1447606884"/>
    <d v="2015-11-15T12:01:24"/>
    <b v="1"/>
    <n v="37"/>
    <b v="1"/>
    <s v="theater/plays"/>
    <n v="1.0234285714285714"/>
    <n v="193.62162162162161"/>
    <s v="theater"/>
    <s v="plays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n v="1413874798"/>
    <d v="2014-10-21T01:59:58"/>
    <b v="1"/>
    <n v="202"/>
    <b v="1"/>
    <s v="theater/plays"/>
    <n v="1.0786500000000001"/>
    <n v="106.79702970297029"/>
    <s v="theater"/>
    <s v="plays"/>
    <n v="30.041666666671517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n v="1410840126"/>
    <d v="2014-09-15T23:02:06"/>
    <b v="1"/>
    <n v="37"/>
    <b v="1"/>
    <s v="theater/plays"/>
    <n v="1.0988461538461538"/>
    <n v="77.21621621621621"/>
    <s v="theater"/>
    <s v="plays"/>
    <n v="14.997847222221026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n v="1458254347"/>
    <d v="2016-03-17T17:39:07"/>
    <b v="0"/>
    <n v="28"/>
    <b v="1"/>
    <s v="theater/plays"/>
    <n v="1.61"/>
    <n v="57.5"/>
    <s v="theater"/>
    <s v="plays"/>
    <n v="3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n v="1459711917"/>
    <d v="2016-04-03T14:31:57"/>
    <b v="1"/>
    <n v="26"/>
    <b v="1"/>
    <s v="theater/plays"/>
    <n v="1.3120000000000001"/>
    <n v="50.46153846153846"/>
    <s v="theater"/>
    <s v="plays"/>
    <n v="30.352118055554456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n v="1485890355"/>
    <d v="2017-01-31T14:19:15"/>
    <b v="0"/>
    <n v="61"/>
    <b v="1"/>
    <s v="theater/plays"/>
    <n v="1.1879999999999999"/>
    <n v="97.377049180327873"/>
    <s v="theater"/>
    <s v="plays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n v="1483124208"/>
    <d v="2016-12-30T13:56:48"/>
    <b v="0"/>
    <n v="115"/>
    <b v="1"/>
    <s v="theater/plays"/>
    <n v="1.0039275000000001"/>
    <n v="34.91921739130435"/>
    <s v="theater"/>
    <s v="plays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n v="1464769251"/>
    <d v="2016-06-01T03:20:51"/>
    <b v="1"/>
    <n v="181"/>
    <b v="1"/>
    <s v="theater/plays"/>
    <n v="1.0320666666666667"/>
    <n v="85.530386740331494"/>
    <s v="theater"/>
    <s v="plays"/>
    <n v="3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n v="1480370433"/>
    <d v="2016-11-28T17:00:33"/>
    <b v="0"/>
    <n v="110"/>
    <b v="1"/>
    <s v="theater/plays"/>
    <n v="1.006"/>
    <n v="182.90909090909091"/>
    <s v="theater"/>
    <s v="plays"/>
    <n v="3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n v="1441452184"/>
    <d v="2015-09-05T06:23:04"/>
    <b v="1"/>
    <n v="269"/>
    <b v="1"/>
    <s v="theater/plays"/>
    <n v="1.0078754285714286"/>
    <n v="131.13620817843866"/>
    <s v="theater"/>
    <s v="plays"/>
    <n v="23.69162037037313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n v="1433160898"/>
    <d v="2015-06-01T07:14:58"/>
    <b v="1"/>
    <n v="79"/>
    <b v="1"/>
    <s v="theater/plays"/>
    <n v="1.1232142857142857"/>
    <n v="39.810126582278478"/>
    <s v="theater"/>
    <s v="plays"/>
    <n v="3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n v="1443665293"/>
    <d v="2015-09-30T21:08:13"/>
    <b v="1"/>
    <n v="104"/>
    <b v="1"/>
    <s v="theater/plays"/>
    <n v="1.0591914022517912"/>
    <n v="59.701730769230764"/>
    <s v="theater"/>
    <s v="plays"/>
    <n v="24.910266203703941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n v="1484843948"/>
    <d v="2017-01-19T11:39:08"/>
    <b v="0"/>
    <n v="34"/>
    <b v="1"/>
    <s v="theater/plays"/>
    <n v="1.0056666666666667"/>
    <n v="88.735294117647058"/>
    <s v="theater"/>
    <s v="plays"/>
    <n v="28.2644907407375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n v="1410421670"/>
    <d v="2014-09-11T02:47:50"/>
    <b v="1"/>
    <n v="167"/>
    <b v="1"/>
    <s v="theater/plays"/>
    <n v="1.1530588235294117"/>
    <n v="58.688622754491021"/>
    <s v="theater"/>
    <s v="plays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n v="1408558092"/>
    <d v="2014-08-20T13:08:12"/>
    <b v="1"/>
    <n v="183"/>
    <b v="1"/>
    <s v="theater/plays"/>
    <n v="1.273042"/>
    <n v="69.56513661202186"/>
    <s v="theater"/>
    <s v="plays"/>
    <n v="3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n v="1442283562"/>
    <d v="2015-09-14T21:19:22"/>
    <b v="1"/>
    <n v="71"/>
    <b v="1"/>
    <s v="theater/plays"/>
    <n v="1.028375"/>
    <n v="115.87323943661971"/>
    <s v="theater"/>
    <s v="plays"/>
    <n v="23.903217592596775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n v="1478018382"/>
    <d v="2016-11-01T11:39:42"/>
    <b v="0"/>
    <n v="69"/>
    <b v="1"/>
    <s v="theater/plays"/>
    <n v="1.0293749999999999"/>
    <n v="23.869565217391305"/>
    <s v="theater"/>
    <s v="plays"/>
    <n v="30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n v="1431354258"/>
    <d v="2015-05-11T09:24:18"/>
    <b v="0"/>
    <n v="270"/>
    <b v="1"/>
    <s v="theater/plays"/>
    <n v="1.043047619047619"/>
    <n v="81.125925925925927"/>
    <s v="theater"/>
    <s v="plays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n v="1439551200"/>
    <d v="2015-08-14T06:20:00"/>
    <b v="1"/>
    <n v="193"/>
    <b v="1"/>
    <s v="theater/plays"/>
    <n v="1.1122000000000001"/>
    <n v="57.626943005181346"/>
    <s v="theater"/>
    <s v="plays"/>
    <n v="28.69375000000582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n v="1434104712"/>
    <d v="2015-06-12T05:25:12"/>
    <b v="1"/>
    <n v="57"/>
    <b v="1"/>
    <s v="theater/plays"/>
    <n v="1.0586"/>
    <n v="46.429824561403507"/>
    <s v="theater"/>
    <s v="plays"/>
    <n v="3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n v="1425590357"/>
    <d v="2015-03-05T16:19:17"/>
    <b v="1"/>
    <n v="200"/>
    <b v="1"/>
    <s v="theater/plays"/>
    <n v="1.0079166666666666"/>
    <n v="60.475000000000001"/>
    <s v="theater"/>
    <s v="plays"/>
    <n v="29.958333333335759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n v="1432230914"/>
    <d v="2015-05-21T12:55:14"/>
    <b v="1"/>
    <n v="88"/>
    <b v="1"/>
    <s v="theater/plays"/>
    <n v="1.0492727272727274"/>
    <n v="65.579545454545453"/>
    <s v="theater"/>
    <s v="plays"/>
    <n v="3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n v="1412617724"/>
    <d v="2014-10-06T12:48:44"/>
    <b v="1"/>
    <n v="213"/>
    <b v="1"/>
    <s v="theater/plays"/>
    <n v="1.01552"/>
    <n v="119.1924882629108"/>
    <s v="theater"/>
    <s v="plays"/>
    <n v="30.041666666671517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n v="1432315966"/>
    <d v="2015-05-22T12:32:46"/>
    <b v="1"/>
    <n v="20"/>
    <b v="1"/>
    <s v="theater/plays"/>
    <n v="1.1073333333333333"/>
    <n v="83.05"/>
    <s v="theater"/>
    <s v="plays"/>
    <n v="3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n v="1470655240"/>
    <d v="2016-08-08T06:20:40"/>
    <b v="1"/>
    <n v="50"/>
    <b v="1"/>
    <s v="theater/plays"/>
    <n v="1.2782222222222221"/>
    <n v="57.52"/>
    <s v="theater"/>
    <s v="plays"/>
    <n v="3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n v="1471701028"/>
    <d v="2016-08-20T08:50:28"/>
    <b v="1"/>
    <n v="115"/>
    <b v="1"/>
    <s v="theater/plays"/>
    <n v="1.0182500000000001"/>
    <n v="177.08695652173913"/>
    <s v="theater"/>
    <s v="plays"/>
    <n v="18.579537037032424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n v="1424743409"/>
    <d v="2015-02-23T21:03:29"/>
    <b v="1"/>
    <n v="186"/>
    <b v="1"/>
    <s v="theater/plays"/>
    <n v="1.012576923076923"/>
    <n v="70.771505376344081"/>
    <s v="theater"/>
    <s v="plays"/>
    <n v="29.95833333332848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n v="1410114375"/>
    <d v="2014-09-07T13:26:15"/>
    <b v="1"/>
    <n v="18"/>
    <b v="1"/>
    <s v="theater/plays"/>
    <n v="1.75"/>
    <n v="29.166666666666668"/>
    <s v="theater"/>
    <s v="plays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n v="1432129577"/>
    <d v="2015-05-20T08:46:17"/>
    <b v="1"/>
    <n v="176"/>
    <b v="1"/>
    <s v="theater/plays"/>
    <n v="1.2806"/>
    <n v="72.76136363636364"/>
    <s v="theater"/>
    <s v="plays"/>
    <n v="21.59216435185226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n v="1485177952"/>
    <d v="2017-01-23T08:25:52"/>
    <b v="0"/>
    <n v="41"/>
    <b v="1"/>
    <s v="theater/plays"/>
    <n v="1.0629949999999999"/>
    <n v="51.853414634146333"/>
    <s v="theater"/>
    <s v="plays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n v="1418159861"/>
    <d v="2014-12-09T16:17:41"/>
    <b v="1"/>
    <n v="75"/>
    <b v="1"/>
    <s v="theater/plays"/>
    <n v="1.052142857142857"/>
    <n v="98.2"/>
    <s v="theater"/>
    <s v="plays"/>
    <n v="3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n v="1472753745"/>
    <d v="2016-09-01T13:15:45"/>
    <b v="1"/>
    <n v="97"/>
    <b v="1"/>
    <s v="theater/plays"/>
    <n v="1.0616782608695652"/>
    <n v="251.7381443298969"/>
    <s v="theater"/>
    <s v="plays"/>
    <n v="29.40503472222189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n v="1445875718"/>
    <d v="2015-10-26T11:08:38"/>
    <b v="1"/>
    <n v="73"/>
    <b v="1"/>
    <s v="theater/plays"/>
    <n v="1.0924"/>
    <n v="74.821917808219183"/>
    <s v="theater"/>
    <s v="plays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n v="1434475476"/>
    <d v="2015-06-16T12:24:36"/>
    <b v="1"/>
    <n v="49"/>
    <b v="1"/>
    <s v="theater/plays"/>
    <n v="1.0045454545454546"/>
    <n v="67.65306122448979"/>
    <s v="theater"/>
    <s v="plays"/>
    <n v="3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n v="1416555262"/>
    <d v="2014-11-21T02:34:22"/>
    <b v="1"/>
    <n v="134"/>
    <b v="1"/>
    <s v="theater/plays"/>
    <n v="1.0304098360655738"/>
    <n v="93.81343283582089"/>
    <s v="theater"/>
    <s v="plays"/>
    <n v="30.85113425926829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n v="1444220588"/>
    <d v="2015-10-07T07:23:08"/>
    <b v="1"/>
    <n v="68"/>
    <b v="1"/>
    <s v="theater/plays"/>
    <n v="1.121664"/>
    <n v="41.237647058823526"/>
    <s v="theater"/>
    <s v="plays"/>
    <n v="23.358935185184237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n v="1421089938"/>
    <d v="2015-01-12T14:12:18"/>
    <b v="1"/>
    <n v="49"/>
    <b v="1"/>
    <s v="theater/plays"/>
    <n v="1.03"/>
    <n v="52.551020408163268"/>
    <s v="theater"/>
    <s v="plays"/>
    <n v="16.11645833333750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n v="1446570315"/>
    <d v="2015-11-03T12:05:15"/>
    <b v="1"/>
    <n v="63"/>
    <b v="1"/>
    <s v="theater/plays"/>
    <n v="1.64"/>
    <n v="70.285714285714292"/>
    <s v="theater"/>
    <s v="plays"/>
    <n v="29.996354166665697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n v="1431435122"/>
    <d v="2015-05-12T07:52:02"/>
    <b v="1"/>
    <n v="163"/>
    <b v="1"/>
    <s v="theater/plays"/>
    <n v="1.3128333333333333"/>
    <n v="48.325153374233132"/>
    <s v="theater"/>
    <s v="plays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n v="1434564660"/>
    <d v="2015-06-17T13:11:00"/>
    <b v="1"/>
    <n v="288"/>
    <b v="1"/>
    <s v="theater/plays"/>
    <n v="1.0209999999999999"/>
    <n v="53.177083333333336"/>
    <s v="theater"/>
    <s v="plays"/>
    <n v="3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n v="1470692528"/>
    <d v="2016-08-08T16:42:08"/>
    <b v="1"/>
    <n v="42"/>
    <b v="1"/>
    <s v="theater/plays"/>
    <n v="1.28"/>
    <n v="60.952380952380949"/>
    <s v="theater"/>
    <s v="plays"/>
    <n v="16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n v="1431509397"/>
    <d v="2015-05-13T04:29:57"/>
    <b v="1"/>
    <n v="70"/>
    <b v="1"/>
    <s v="theater/plays"/>
    <n v="1.0149999999999999"/>
    <n v="116"/>
    <s v="theater"/>
    <s v="plays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n v="1434113265"/>
    <d v="2015-06-12T07:47:45"/>
    <b v="1"/>
    <n v="30"/>
    <b v="1"/>
    <s v="theater/plays"/>
    <n v="1.0166666666666666"/>
    <n v="61"/>
    <s v="theater"/>
    <s v="plays"/>
    <n v="30"/>
    <x v="1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n v="1412332175"/>
    <d v="2014-10-03T05:29:35"/>
    <b v="1"/>
    <n v="51"/>
    <b v="1"/>
    <s v="theater/plays"/>
    <n v="1.3"/>
    <n v="38.235294117647058"/>
    <s v="theater"/>
    <s v="plays"/>
    <n v="30.04166666667151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n v="1444219209"/>
    <d v="2015-10-07T07:00:09"/>
    <b v="1"/>
    <n v="145"/>
    <b v="1"/>
    <s v="theater/plays"/>
    <n v="1.5443"/>
    <n v="106.50344827586207"/>
    <s v="theater"/>
    <s v="plays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n v="1472498042"/>
    <d v="2016-08-29T14:14:02"/>
    <b v="1"/>
    <n v="21"/>
    <b v="1"/>
    <s v="theater/plays"/>
    <n v="1.0740000000000001"/>
    <n v="204.57142857142858"/>
    <s v="theater"/>
    <s v="plays"/>
    <n v="15.990254629636183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n v="1454259272"/>
    <d v="2016-01-31T11:54:32"/>
    <b v="1"/>
    <n v="286"/>
    <b v="1"/>
    <s v="theater/plays"/>
    <n v="1.0132258064516129"/>
    <n v="54.912587412587413"/>
    <s v="theater"/>
    <s v="plays"/>
    <n v="44.17046296296757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n v="1421183271"/>
    <d v="2015-01-13T16:07:51"/>
    <b v="1"/>
    <n v="12"/>
    <b v="1"/>
    <s v="theater/plays"/>
    <n v="1.0027777777777778"/>
    <n v="150.41666666666666"/>
    <s v="theater"/>
    <s v="plays"/>
    <n v="26.30704861111007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n v="1456526879"/>
    <d v="2016-02-26T17:47:59"/>
    <b v="1"/>
    <n v="100"/>
    <b v="1"/>
    <s v="theater/plays"/>
    <n v="1.1684444444444444"/>
    <n v="52.58"/>
    <s v="theater"/>
    <s v="plays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n v="1413735806"/>
    <d v="2014-10-19T11:23:26"/>
    <b v="1"/>
    <n v="100"/>
    <b v="1"/>
    <s v="theater/plays"/>
    <n v="1.0860000000000001"/>
    <n v="54.3"/>
    <s v="theater"/>
    <s v="plays"/>
    <n v="30.0416666666642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n v="1430425303"/>
    <d v="2015-04-30T15:21:43"/>
    <b v="1"/>
    <n v="34"/>
    <b v="1"/>
    <s v="theater/plays"/>
    <n v="1.034"/>
    <n v="76.029411764705884"/>
    <s v="theater"/>
    <s v="plays"/>
    <n v="3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n v="1456885659"/>
    <d v="2016-03-01T21:27:39"/>
    <b v="0"/>
    <n v="63"/>
    <b v="1"/>
    <s v="theater/plays"/>
    <n v="1.1427586206896552"/>
    <n v="105.2063492063492"/>
    <s v="theater"/>
    <s v="plays"/>
    <n v="29.95833333334303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n v="1430158198"/>
    <d v="2015-04-27T13:09:58"/>
    <b v="0"/>
    <n v="30"/>
    <b v="1"/>
    <s v="theater/plays"/>
    <n v="1.03"/>
    <n v="68.666666666666671"/>
    <s v="theater"/>
    <s v="plays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n v="1438561705"/>
    <d v="2015-08-02T19:28:25"/>
    <b v="0"/>
    <n v="47"/>
    <b v="1"/>
    <s v="theater/plays"/>
    <n v="1.216"/>
    <n v="129.36170212765958"/>
    <s v="theater"/>
    <s v="plays"/>
    <n v="3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n v="1458103188"/>
    <d v="2016-03-15T23:39:48"/>
    <b v="0"/>
    <n v="237"/>
    <b v="1"/>
    <s v="theater/plays"/>
    <n v="1.026467741935484"/>
    <n v="134.26371308016877"/>
    <s v="theater"/>
    <s v="plays"/>
    <n v="4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n v="1452448298"/>
    <d v="2016-01-10T12:51:38"/>
    <b v="0"/>
    <n v="47"/>
    <b v="1"/>
    <s v="theater/plays"/>
    <n v="1.0475000000000001"/>
    <n v="17.829787234042552"/>
    <s v="theater"/>
    <s v="plays"/>
    <n v="31.13081018519005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n v="1452546853"/>
    <d v="2016-01-11T16:14:13"/>
    <b v="0"/>
    <n v="15"/>
    <b v="1"/>
    <s v="theater/plays"/>
    <n v="1.016"/>
    <n v="203.2"/>
    <s v="theater"/>
    <s v="plays"/>
    <n v="17.364432870366727"/>
    <x v="1"/>
  </r>
  <r>
    <n v="3285"/>
    <s v="By Morning"/>
    <s v="A new play by Matthew Gasda"/>
    <n v="4999"/>
    <n v="5604"/>
    <x v="0"/>
    <s v="US"/>
    <s v="USD"/>
    <n v="1488258000"/>
    <d v="2017-02-28T00:00:00"/>
    <n v="1485556626"/>
    <d v="2017-01-27T17:37:06"/>
    <b v="0"/>
    <n v="81"/>
    <b v="1"/>
    <s v="theater/plays"/>
    <n v="1.1210242048409682"/>
    <n v="69.18518518518519"/>
    <s v="theater"/>
    <s v="plays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n v="1468699782"/>
    <d v="2016-07-16T15:09:42"/>
    <b v="0"/>
    <n v="122"/>
    <b v="1"/>
    <s v="theater/plays"/>
    <n v="1.0176666666666667"/>
    <n v="125.12295081967213"/>
    <s v="theater"/>
    <s v="plays"/>
    <n v="30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n v="1446573628"/>
    <d v="2015-11-03T13:00:28"/>
    <b v="0"/>
    <n v="34"/>
    <b v="1"/>
    <s v="theater/plays"/>
    <n v="1"/>
    <n v="73.529411764705884"/>
    <s v="theater"/>
    <s v="plays"/>
    <n v="2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n v="1463337315"/>
    <d v="2016-05-15T13:35:15"/>
    <b v="0"/>
    <n v="207"/>
    <b v="1"/>
    <s v="theater/plays"/>
    <n v="1.0026489999999999"/>
    <n v="48.437149758454105"/>
    <s v="theater"/>
    <s v="plays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n v="1485161402"/>
    <d v="2017-01-23T03:50:02"/>
    <b v="0"/>
    <n v="25"/>
    <b v="1"/>
    <s v="theater/plays"/>
    <n v="1.3304200000000002"/>
    <n v="26.608400000000003"/>
    <s v="theater"/>
    <s v="plays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n v="1486642891"/>
    <d v="2017-02-09T07:21:31"/>
    <b v="0"/>
    <n v="72"/>
    <b v="1"/>
    <s v="theater/plays"/>
    <n v="1.212"/>
    <n v="33.666666666666664"/>
    <s v="theater"/>
    <s v="plays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n v="1439743900"/>
    <d v="2015-08-16T11:51:40"/>
    <b v="0"/>
    <n v="14"/>
    <b v="1"/>
    <s v="theater/plays"/>
    <n v="1.1399999999999999"/>
    <n v="40.714285714285715"/>
    <s v="theater"/>
    <s v="plays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n v="1444069748"/>
    <d v="2015-10-05T13:29:08"/>
    <b v="0"/>
    <n v="15"/>
    <b v="1"/>
    <s v="theater/plays"/>
    <n v="2.8613861386138613"/>
    <n v="19.266666666666666"/>
    <s v="theater"/>
    <s v="plays"/>
    <n v="60.041666666671517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n v="1486030352"/>
    <d v="2017-02-02T05:12:32"/>
    <b v="0"/>
    <n v="91"/>
    <b v="1"/>
    <s v="theater/plays"/>
    <n v="1.7044444444444444"/>
    <n v="84.285714285714292"/>
    <s v="theater"/>
    <s v="plays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n v="1431867554"/>
    <d v="2015-05-17T07:59:14"/>
    <b v="0"/>
    <n v="24"/>
    <b v="1"/>
    <s v="theater/plays"/>
    <n v="1.1833333333333333"/>
    <n v="29.583333333333332"/>
    <s v="theater"/>
    <s v="plays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n v="1472294229"/>
    <d v="2016-08-27T05:37:09"/>
    <b v="0"/>
    <n v="27"/>
    <b v="1"/>
    <s v="theater/plays"/>
    <n v="1.0285857142857142"/>
    <n v="26.667037037037037"/>
    <s v="theater"/>
    <s v="plays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n v="1446401372"/>
    <d v="2015-11-01T13:09:32"/>
    <b v="0"/>
    <n v="47"/>
    <b v="1"/>
    <s v="theater/plays"/>
    <n v="1.4406666666666668"/>
    <n v="45.978723404255319"/>
    <s v="theater"/>
    <s v="plays"/>
    <n v="21.160046296296059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n v="1436380256"/>
    <d v="2015-07-08T13:30:56"/>
    <b v="0"/>
    <n v="44"/>
    <b v="1"/>
    <s v="theater/plays"/>
    <n v="1.0007272727272727"/>
    <n v="125.09090909090909"/>
    <s v="theater"/>
    <s v="plays"/>
    <n v="19.186157407406427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n v="1440370768"/>
    <d v="2015-08-23T17:59:28"/>
    <b v="0"/>
    <n v="72"/>
    <b v="1"/>
    <s v="theater/plays"/>
    <n v="1.0173000000000001"/>
    <n v="141.29166666666666"/>
    <s v="theater"/>
    <s v="plays"/>
    <n v="20.042037037041155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n v="1442268063"/>
    <d v="2015-09-14T17:01:03"/>
    <b v="0"/>
    <n v="63"/>
    <b v="1"/>
    <s v="theater/plays"/>
    <n v="1.1619999999999999"/>
    <n v="55.333333333333336"/>
    <s v="theater"/>
    <s v="plays"/>
    <n v="3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n v="1428515462"/>
    <d v="2015-04-08T12:51:02"/>
    <b v="0"/>
    <n v="88"/>
    <b v="1"/>
    <s v="theater/plays"/>
    <n v="1.3616666666666666"/>
    <n v="46.420454545454547"/>
    <s v="theater"/>
    <s v="plays"/>
    <n v="21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n v="1466185176"/>
    <d v="2016-06-17T12:39:36"/>
    <b v="0"/>
    <n v="70"/>
    <b v="1"/>
    <s v="theater/plays"/>
    <n v="1.3346666666666667"/>
    <n v="57.2"/>
    <s v="theater"/>
    <s v="plays"/>
    <n v="44.555138888885267"/>
    <x v="0"/>
  </r>
  <r>
    <n v="3302"/>
    <s v="El muro de BorÃ­s KiÃ©n"/>
    <s v="FilosofÃ­a de los anÃ³nimos"/>
    <n v="8400"/>
    <n v="8685"/>
    <x v="0"/>
    <s v="ES"/>
    <s v="EUR"/>
    <n v="1481099176"/>
    <d v="2016-12-07T03:26:16"/>
    <n v="1478507176"/>
    <d v="2016-11-07T03:26:16"/>
    <b v="0"/>
    <n v="50"/>
    <b v="1"/>
    <s v="theater/plays"/>
    <n v="1.0339285714285715"/>
    <n v="173.7"/>
    <s v="theater"/>
    <s v="plays"/>
    <n v="30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n v="1424533084"/>
    <d v="2015-02-21T10:38:04"/>
    <b v="0"/>
    <n v="35"/>
    <b v="1"/>
    <s v="theater/plays"/>
    <n v="1.1588888888888889"/>
    <n v="59.6"/>
    <s v="theater"/>
    <s v="plays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n v="1479826752"/>
    <d v="2016-11-22T09:59:12"/>
    <b v="0"/>
    <n v="175"/>
    <b v="1"/>
    <s v="theater/plays"/>
    <n v="1.0451666666666666"/>
    <n v="89.585714285714289"/>
    <s v="theater"/>
    <s v="plays"/>
    <n v="3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n v="1435782748"/>
    <d v="2015-07-01T15:32:28"/>
    <b v="0"/>
    <n v="20"/>
    <b v="1"/>
    <s v="theater/plays"/>
    <n v="1.0202500000000001"/>
    <n v="204.05"/>
    <s v="theater"/>
    <s v="plays"/>
    <n v="3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n v="1462252542"/>
    <d v="2016-05-03T00:15:42"/>
    <b v="0"/>
    <n v="54"/>
    <b v="1"/>
    <s v="theater/plays"/>
    <n v="1.7533333333333334"/>
    <n v="48.703703703703702"/>
    <s v="theater"/>
    <s v="plays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n v="1460683339"/>
    <d v="2016-04-14T20:22:19"/>
    <b v="0"/>
    <n v="20"/>
    <b v="1"/>
    <s v="theater/plays"/>
    <n v="1.0668"/>
    <n v="53.339999999999996"/>
    <s v="theater"/>
    <s v="plays"/>
    <n v="3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n v="1458766965"/>
    <d v="2016-03-23T16:02:45"/>
    <b v="0"/>
    <n v="57"/>
    <b v="1"/>
    <s v="theater/plays"/>
    <n v="1.2228571428571429"/>
    <n v="75.087719298245617"/>
    <s v="theater"/>
    <s v="plays"/>
    <n v="21"/>
    <x v="1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n v="1473953778"/>
    <d v="2016-09-15T10:36:18"/>
    <b v="0"/>
    <n v="31"/>
    <b v="1"/>
    <s v="theater/plays"/>
    <n v="1.5942857142857143"/>
    <n v="18"/>
    <s v="theater"/>
    <s v="plays"/>
    <n v="3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n v="1441577825"/>
    <d v="2015-09-06T17:17:05"/>
    <b v="0"/>
    <n v="31"/>
    <b v="1"/>
    <s v="theater/plays"/>
    <n v="1.0007692307692309"/>
    <n v="209.83870967741936"/>
    <s v="theater"/>
    <s v="plays"/>
    <n v="3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n v="1442473210"/>
    <d v="2015-09-17T02:00:10"/>
    <b v="0"/>
    <n v="45"/>
    <b v="1"/>
    <s v="theater/plays"/>
    <n v="1.0984"/>
    <n v="61.022222222222226"/>
    <s v="theater"/>
    <s v="plays"/>
    <n v="3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n v="1477077946"/>
    <d v="2016-10-21T14:25:46"/>
    <b v="0"/>
    <n v="41"/>
    <b v="1"/>
    <s v="theater/plays"/>
    <n v="1.0004"/>
    <n v="61"/>
    <s v="theater"/>
    <s v="plays"/>
    <n v="21.107106481489609"/>
    <x v="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n v="1452664317"/>
    <d v="2016-01-13T00:51:57"/>
    <b v="0"/>
    <n v="29"/>
    <b v="1"/>
    <s v="theater/plays"/>
    <n v="1.1605000000000001"/>
    <n v="80.034482758620683"/>
    <s v="theater"/>
    <s v="plays"/>
    <n v="13.79725694445369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n v="1428733511"/>
    <d v="2015-04-11T01:25:11"/>
    <b v="0"/>
    <n v="58"/>
    <b v="1"/>
    <s v="theater/plays"/>
    <n v="2.1074999999999999"/>
    <n v="29.068965517241381"/>
    <s v="theater"/>
    <s v="plays"/>
    <n v="27.5693171296297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n v="1459927041"/>
    <d v="2016-04-06T02:17:21"/>
    <b v="0"/>
    <n v="89"/>
    <b v="1"/>
    <s v="theater/plays"/>
    <n v="1.1000000000000001"/>
    <n v="49.438202247191015"/>
    <s v="theater"/>
    <s v="plays"/>
    <n v="3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n v="1404680075"/>
    <d v="2014-07-06T15:54:35"/>
    <b v="0"/>
    <n v="125"/>
    <b v="1"/>
    <s v="theater/plays"/>
    <n v="1.0008673425918038"/>
    <n v="93.977440000000001"/>
    <s v="theater"/>
    <s v="plays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n v="1462755424"/>
    <d v="2016-05-08T19:57:04"/>
    <b v="0"/>
    <n v="18"/>
    <b v="1"/>
    <s v="theater/plays"/>
    <n v="1.0619047619047619"/>
    <n v="61.944444444444443"/>
    <s v="theater"/>
    <s v="plays"/>
    <n v="3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n v="1456902893"/>
    <d v="2016-03-02T02:14:53"/>
    <b v="0"/>
    <n v="32"/>
    <b v="1"/>
    <s v="theater/plays"/>
    <n v="1.256"/>
    <n v="78.5"/>
    <s v="theater"/>
    <s v="plays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n v="1418824986"/>
    <d v="2014-12-17T09:03:06"/>
    <b v="0"/>
    <n v="16"/>
    <b v="1"/>
    <s v="theater/plays"/>
    <n v="1.08"/>
    <n v="33.75"/>
    <s v="theater"/>
    <s v="plays"/>
    <n v="4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n v="1463965557"/>
    <d v="2016-05-22T20:05:57"/>
    <b v="0"/>
    <n v="38"/>
    <b v="1"/>
    <s v="theater/plays"/>
    <n v="1.01"/>
    <n v="66.44736842105263"/>
    <s v="theater"/>
    <s v="plays"/>
    <n v="3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n v="1412216665"/>
    <d v="2014-10-01T21:24:25"/>
    <b v="0"/>
    <n v="15"/>
    <b v="1"/>
    <s v="theater/plays"/>
    <n v="1.0740000000000001"/>
    <n v="35.799999999999997"/>
    <s v="theater"/>
    <s v="plays"/>
    <n v="14.06568287037225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n v="1464653696"/>
    <d v="2016-05-30T19:14:56"/>
    <b v="0"/>
    <n v="23"/>
    <b v="1"/>
    <s v="theater/plays"/>
    <n v="1.0151515151515151"/>
    <n v="145.65217391304347"/>
    <s v="theater"/>
    <s v="plays"/>
    <n v="22.152824074073578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n v="1472201208"/>
    <d v="2016-08-26T03:46:48"/>
    <b v="0"/>
    <n v="49"/>
    <b v="1"/>
    <s v="theater/plays"/>
    <n v="1.2589999999999999"/>
    <n v="25.693877551020407"/>
    <s v="theater"/>
    <s v="plays"/>
    <n v="30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n v="1463925590"/>
    <d v="2016-05-22T08:59:50"/>
    <b v="0"/>
    <n v="10"/>
    <b v="1"/>
    <s v="theater/plays"/>
    <n v="1.0166666666666666"/>
    <n v="152.5"/>
    <s v="theater"/>
    <s v="plays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n v="1425235877"/>
    <d v="2015-03-01T13:51:17"/>
    <b v="0"/>
    <n v="15"/>
    <b v="1"/>
    <s v="theater/plays"/>
    <n v="1.125"/>
    <n v="30"/>
    <s v="theater"/>
    <s v="plays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n v="1423242505"/>
    <d v="2015-02-06T12:08:25"/>
    <b v="0"/>
    <n v="57"/>
    <b v="1"/>
    <s v="theater/plays"/>
    <n v="1.0137499999999999"/>
    <n v="142.28070175438597"/>
    <s v="theater"/>
    <s v="plays"/>
    <n v="29.95833333332848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n v="1460105966"/>
    <d v="2016-04-08T03:59:26"/>
    <b v="0"/>
    <n v="33"/>
    <b v="1"/>
    <s v="theater/plays"/>
    <n v="1.0125"/>
    <n v="24.545454545454547"/>
    <s v="theater"/>
    <s v="plays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n v="1404308883"/>
    <d v="2014-07-02T08:48:03"/>
    <b v="0"/>
    <n v="9"/>
    <b v="1"/>
    <s v="theater/plays"/>
    <n v="1.4638888888888888"/>
    <n v="292.77777777777777"/>
    <s v="theater"/>
    <s v="plays"/>
    <n v="2.4666319444440887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n v="1405583108"/>
    <d v="2014-07-17T02:45:08"/>
    <b v="0"/>
    <n v="26"/>
    <b v="1"/>
    <s v="theater/plays"/>
    <n v="1.1679999999999999"/>
    <n v="44.92307692307692"/>
    <s v="theater"/>
    <s v="plays"/>
    <n v="10.63532407407910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n v="1425331068"/>
    <d v="2015-03-02T16:17:48"/>
    <b v="0"/>
    <n v="69"/>
    <b v="1"/>
    <s v="theater/plays"/>
    <n v="1.0626666666666666"/>
    <n v="23.10144927536232"/>
    <s v="theater"/>
    <s v="plays"/>
    <n v="29.95833333333575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n v="1441125886"/>
    <d v="2015-09-01T11:44:46"/>
    <b v="0"/>
    <n v="65"/>
    <b v="1"/>
    <s v="theater/plays"/>
    <n v="1.0451999999999999"/>
    <n v="80.400000000000006"/>
    <s v="theater"/>
    <s v="plays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n v="1403210330"/>
    <d v="2014-06-19T15:38:50"/>
    <b v="0"/>
    <n v="83"/>
    <b v="1"/>
    <s v="theater/plays"/>
    <n v="1"/>
    <n v="72.289156626506028"/>
    <s v="theater"/>
    <s v="plays"/>
    <n v="3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n v="1432484080"/>
    <d v="2015-05-24T11:14:40"/>
    <b v="0"/>
    <n v="111"/>
    <b v="1"/>
    <s v="theater/plays"/>
    <n v="1.0457142857142858"/>
    <n v="32.972972972972975"/>
    <s v="theater"/>
    <s v="plays"/>
    <n v="22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n v="1435667422"/>
    <d v="2015-06-30T07:30:22"/>
    <b v="0"/>
    <n v="46"/>
    <b v="1"/>
    <s v="theater/plays"/>
    <n v="1.3862051149573753"/>
    <n v="116.65217391304348"/>
    <s v="theater"/>
    <s v="plays"/>
    <n v="3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n v="1404749446"/>
    <d v="2014-07-07T11:10:46"/>
    <b v="0"/>
    <n v="63"/>
    <b v="1"/>
    <s v="theater/plays"/>
    <n v="1.0032000000000001"/>
    <n v="79.61904761904762"/>
    <s v="theater"/>
    <s v="plays"/>
    <n v="27.284189814818092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n v="1457429646"/>
    <d v="2016-03-08T04:34:06"/>
    <b v="0"/>
    <n v="9"/>
    <b v="1"/>
    <s v="theater/plays"/>
    <n v="1"/>
    <n v="27.777777777777779"/>
    <s v="theater"/>
    <s v="plays"/>
    <n v="27.958333333328483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n v="1411109167"/>
    <d v="2014-09-19T01:46:07"/>
    <b v="0"/>
    <n v="34"/>
    <b v="1"/>
    <s v="theater/plays"/>
    <n v="1.1020000000000001"/>
    <n v="81.029411764705884"/>
    <s v="theater"/>
    <s v="plays"/>
    <n v="21.592974537037662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n v="1486129680"/>
    <d v="2017-02-03T08:48:00"/>
    <b v="0"/>
    <n v="112"/>
    <b v="1"/>
    <s v="theater/plays"/>
    <n v="1.0218"/>
    <n v="136.84821428571428"/>
    <s v="theater"/>
    <s v="plays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n v="1467129518"/>
    <d v="2016-06-28T10:58:38"/>
    <b v="0"/>
    <n v="47"/>
    <b v="1"/>
    <s v="theater/plays"/>
    <n v="1.0435000000000001"/>
    <n v="177.61702127659575"/>
    <s v="theater"/>
    <s v="plays"/>
    <n v="30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n v="1478906554"/>
    <d v="2016-11-11T18:22:34"/>
    <b v="0"/>
    <n v="38"/>
    <b v="1"/>
    <s v="theater/plays"/>
    <n v="1.3816666666666666"/>
    <n v="109.07894736842105"/>
    <s v="theater"/>
    <s v="plays"/>
    <n v="2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n v="1463771421"/>
    <d v="2016-05-20T14:10:21"/>
    <b v="0"/>
    <n v="28"/>
    <b v="1"/>
    <s v="theater/plays"/>
    <n v="1"/>
    <n v="119.64285714285714"/>
    <s v="theater"/>
    <s v="plays"/>
    <n v="22.909479166657547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n v="1425020810"/>
    <d v="2015-02-27T02:06:50"/>
    <b v="0"/>
    <n v="78"/>
    <b v="1"/>
    <s v="theater/plays"/>
    <n v="1.0166666666666666"/>
    <n v="78.205128205128204"/>
    <s v="theater"/>
    <s v="plays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n v="1458770384"/>
    <d v="2016-03-23T16:59:44"/>
    <b v="0"/>
    <n v="23"/>
    <b v="1"/>
    <s v="theater/plays"/>
    <n v="1.7142857142857142"/>
    <n v="52.173913043478258"/>
    <s v="theater"/>
    <s v="plays"/>
    <n v="20.63768518518190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n v="1406782093"/>
    <d v="2014-07-30T23:48:13"/>
    <b v="0"/>
    <n v="40"/>
    <b v="1"/>
    <s v="theater/plays"/>
    <n v="1.0144444444444445"/>
    <n v="114.125"/>
    <s v="theater"/>
    <s v="plays"/>
    <n v="3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n v="1424226768"/>
    <d v="2015-02-17T21:32:48"/>
    <b v="0"/>
    <n v="13"/>
    <b v="1"/>
    <s v="theater/plays"/>
    <n v="1.3"/>
    <n v="50"/>
    <s v="theater"/>
    <s v="plays"/>
    <n v="58.919583333328774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n v="1424306110"/>
    <d v="2015-02-18T19:35:10"/>
    <b v="0"/>
    <n v="18"/>
    <b v="1"/>
    <s v="theater/plays"/>
    <n v="1.1000000000000001"/>
    <n v="91.666666666666671"/>
    <s v="theater"/>
    <s v="plays"/>
    <n v="7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n v="1461503654"/>
    <d v="2016-04-24T08:14:14"/>
    <b v="0"/>
    <n v="22"/>
    <b v="1"/>
    <s v="theater/plays"/>
    <n v="1.1944999999999999"/>
    <n v="108.59090909090909"/>
    <s v="theater"/>
    <s v="plays"/>
    <n v="14.3234490740724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n v="1459949080"/>
    <d v="2016-04-06T08:24:40"/>
    <b v="0"/>
    <n v="79"/>
    <b v="1"/>
    <s v="theater/plays"/>
    <n v="1.002909090909091"/>
    <n v="69.822784810126578"/>
    <s v="theater"/>
    <s v="plays"/>
    <n v="23.607175925928459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n v="1463971172"/>
    <d v="2016-05-22T21:39:32"/>
    <b v="0"/>
    <n v="14"/>
    <b v="1"/>
    <s v="theater/plays"/>
    <n v="1.534"/>
    <n v="109.57142857142857"/>
    <s v="theater"/>
    <s v="plays"/>
    <n v="21.597546296296059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n v="1445791811"/>
    <d v="2015-10-25T11:50:11"/>
    <b v="0"/>
    <n v="51"/>
    <b v="1"/>
    <s v="theater/plays"/>
    <n v="1.0442857142857143"/>
    <n v="71.666666666666671"/>
    <s v="theater"/>
    <s v="plays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n v="1402910965"/>
    <d v="2014-06-16T04:29:25"/>
    <b v="0"/>
    <n v="54"/>
    <b v="1"/>
    <s v="theater/plays"/>
    <n v="1.0109999999999999"/>
    <n v="93.611111111111114"/>
    <s v="theater"/>
    <s v="plays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n v="1462492178"/>
    <d v="2016-05-05T18:49:38"/>
    <b v="0"/>
    <n v="70"/>
    <b v="1"/>
    <s v="theater/plays"/>
    <n v="1.0751999999999999"/>
    <n v="76.8"/>
    <s v="theater"/>
    <s v="plays"/>
    <n v="56.965532407397404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n v="1461061350"/>
    <d v="2016-04-19T05:22:30"/>
    <b v="0"/>
    <n v="44"/>
    <b v="1"/>
    <s v="theater/plays"/>
    <n v="3.15"/>
    <n v="35.795454545454547"/>
    <s v="theater"/>
    <s v="plays"/>
    <n v="13.52604166665696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n v="1443029206"/>
    <d v="2015-09-23T12:26:46"/>
    <b v="0"/>
    <n v="55"/>
    <b v="1"/>
    <s v="theater/plays"/>
    <n v="1.0193333333333334"/>
    <n v="55.6"/>
    <s v="theater"/>
    <s v="plays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n v="1461941527"/>
    <d v="2016-04-29T09:52:07"/>
    <b v="0"/>
    <n v="15"/>
    <b v="1"/>
    <s v="theater/plays"/>
    <n v="1.2628571428571429"/>
    <n v="147.33333333333334"/>
    <s v="theater"/>
    <s v="plays"/>
    <n v="10.85061342592962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n v="1466019272"/>
    <d v="2016-06-15T14:34:32"/>
    <b v="0"/>
    <n v="27"/>
    <b v="1"/>
    <s v="theater/plays"/>
    <n v="1.014"/>
    <n v="56.333333333333336"/>
    <s v="theater"/>
    <s v="plays"/>
    <n v="3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n v="1404295310"/>
    <d v="2014-07-02T05:01:50"/>
    <b v="0"/>
    <n v="21"/>
    <b v="1"/>
    <s v="theater/plays"/>
    <n v="1.01"/>
    <n v="96.19047619047619"/>
    <s v="theater"/>
    <s v="plays"/>
    <n v="3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n v="1413790079"/>
    <d v="2014-10-20T02:27:59"/>
    <b v="0"/>
    <n v="162"/>
    <b v="1"/>
    <s v="theater/plays"/>
    <n v="1.0299"/>
    <n v="63.574074074074076"/>
    <s v="theater"/>
    <s v="plays"/>
    <n v="30.0416666666715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n v="1484097734"/>
    <d v="2017-01-10T20:22:14"/>
    <b v="0"/>
    <n v="23"/>
    <b v="1"/>
    <s v="theater/plays"/>
    <n v="1.0625"/>
    <n v="184.78260869565219"/>
    <s v="theater"/>
    <s v="plays"/>
    <n v="45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n v="1479866343"/>
    <d v="2016-11-22T20:59:03"/>
    <b v="0"/>
    <n v="72"/>
    <b v="1"/>
    <s v="theater/plays"/>
    <n v="1.0137777777777779"/>
    <n v="126.72222222222223"/>
    <s v="theater"/>
    <s v="plays"/>
    <n v="21.58329861111269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n v="1408062990"/>
    <d v="2014-08-14T19:36:30"/>
    <b v="0"/>
    <n v="68"/>
    <b v="1"/>
    <s v="theater/plays"/>
    <n v="1.1346000000000001"/>
    <n v="83.42647058823529"/>
    <s v="theater"/>
    <s v="plays"/>
    <n v="17.64062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n v="1424484717"/>
    <d v="2015-02-20T21:11:57"/>
    <b v="0"/>
    <n v="20"/>
    <b v="1"/>
    <s v="theater/plays"/>
    <n v="2.1800000000000002"/>
    <n v="54.5"/>
    <s v="theater"/>
    <s v="plays"/>
    <n v="14.113229166665406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n v="1406831445"/>
    <d v="2014-07-31T13:30:45"/>
    <b v="0"/>
    <n v="26"/>
    <b v="1"/>
    <s v="theater/plays"/>
    <n v="1.0141935483870967"/>
    <n v="302.30769230769232"/>
    <s v="theater"/>
    <s v="plays"/>
    <n v="18.8953124999970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n v="1456183649"/>
    <d v="2016-02-22T18:27:29"/>
    <b v="0"/>
    <n v="72"/>
    <b v="1"/>
    <s v="theater/plays"/>
    <n v="1.0593333333333332"/>
    <n v="44.138888888888886"/>
    <s v="theater"/>
    <s v="plays"/>
    <n v="21.89758101852203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n v="1447381592"/>
    <d v="2015-11-12T21:26:32"/>
    <b v="0"/>
    <n v="3"/>
    <b v="1"/>
    <s v="theater/plays"/>
    <n v="1.04"/>
    <n v="866.66666666666663"/>
    <s v="theater"/>
    <s v="plays"/>
    <n v="3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n v="1428889037"/>
    <d v="2015-04-12T20:37:17"/>
    <b v="0"/>
    <n v="18"/>
    <b v="1"/>
    <s v="theater/plays"/>
    <n v="2.21"/>
    <n v="61.388888888888886"/>
    <s v="theater"/>
    <s v="plays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n v="1436307894"/>
    <d v="2015-07-07T17:24:54"/>
    <b v="0"/>
    <n v="30"/>
    <b v="1"/>
    <s v="theater/plays"/>
    <n v="1.1866666666666668"/>
    <n v="29.666666666666668"/>
    <s v="theater"/>
    <s v="plays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n v="1416977259"/>
    <d v="2014-11-25T23:47:39"/>
    <b v="0"/>
    <n v="23"/>
    <b v="1"/>
    <s v="theater/plays"/>
    <n v="1.046"/>
    <n v="45.478260869565219"/>
    <s v="theater"/>
    <s v="plays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n v="1479257980"/>
    <d v="2016-11-15T19:59:40"/>
    <b v="0"/>
    <n v="54"/>
    <b v="1"/>
    <s v="theater/plays"/>
    <n v="1.0389999999999999"/>
    <n v="96.203703703703709"/>
    <s v="theater"/>
    <s v="plays"/>
    <n v="6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n v="1479283285"/>
    <d v="2016-11-16T03:01:25"/>
    <b v="0"/>
    <n v="26"/>
    <b v="1"/>
    <s v="theater/plays"/>
    <n v="1.1773333333333333"/>
    <n v="67.92307692307692"/>
    <s v="theater"/>
    <s v="plays"/>
    <n v="30.999016203699284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n v="1446670765"/>
    <d v="2015-11-04T15:59:25"/>
    <b v="0"/>
    <n v="9"/>
    <b v="1"/>
    <s v="theater/plays"/>
    <n v="1.385"/>
    <n v="30.777777777777779"/>
    <s v="theater"/>
    <s v="plays"/>
    <n v="28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n v="1407157756"/>
    <d v="2014-08-04T08:09:16"/>
    <b v="0"/>
    <n v="27"/>
    <b v="1"/>
    <s v="theater/plays"/>
    <n v="1.0349999999999999"/>
    <n v="38.333333333333336"/>
    <s v="theater"/>
    <s v="plays"/>
    <n v="20.65953703704144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n v="1435177840"/>
    <d v="2015-06-24T15:30:40"/>
    <b v="0"/>
    <n v="30"/>
    <b v="1"/>
    <s v="theater/plays"/>
    <n v="1.0024999999999999"/>
    <n v="66.833333333333329"/>
    <s v="theater"/>
    <s v="plays"/>
    <n v="23.8120370370452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n v="1443461616"/>
    <d v="2015-09-28T12:33:36"/>
    <b v="0"/>
    <n v="52"/>
    <b v="1"/>
    <s v="theater/plays"/>
    <n v="1.0657142857142856"/>
    <n v="71.730769230769226"/>
    <s v="theater"/>
    <s v="plays"/>
    <n v="3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n v="1399387173"/>
    <d v="2014-05-06T09:39:33"/>
    <b v="0"/>
    <n v="17"/>
    <b v="1"/>
    <s v="theater/plays"/>
    <n v="1"/>
    <n v="176.47058823529412"/>
    <s v="theater"/>
    <s v="plays"/>
    <n v="12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n v="1424796594"/>
    <d v="2015-02-24T11:49:54"/>
    <b v="0"/>
    <n v="19"/>
    <b v="1"/>
    <s v="theater/plays"/>
    <n v="1.0001249999999999"/>
    <n v="421.10526315789474"/>
    <s v="theater"/>
    <s v="plays"/>
    <n v="59.958333333328483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n v="1424280899"/>
    <d v="2015-02-18T12:34:59"/>
    <b v="0"/>
    <n v="77"/>
    <b v="1"/>
    <s v="theater/plays"/>
    <n v="1.0105"/>
    <n v="104.98701298701299"/>
    <s v="theater"/>
    <s v="plays"/>
    <n v="29.9729282407352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n v="1407400306"/>
    <d v="2014-08-07T03:31:46"/>
    <b v="0"/>
    <n v="21"/>
    <b v="1"/>
    <s v="theater/plays"/>
    <n v="1.0763636363636364"/>
    <n v="28.19047619047619"/>
    <s v="theater"/>
    <s v="plays"/>
    <n v="24.19182870370423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n v="1439122800"/>
    <d v="2015-08-09T07:20:00"/>
    <b v="0"/>
    <n v="38"/>
    <b v="1"/>
    <s v="theater/plays"/>
    <n v="1.0365"/>
    <n v="54.55263157894737"/>
    <s v="theater"/>
    <s v="plays"/>
    <n v="17.44444444443797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n v="1414277578"/>
    <d v="2014-10-25T17:52:58"/>
    <b v="0"/>
    <n v="28"/>
    <b v="1"/>
    <s v="theater/plays"/>
    <n v="1.0443333333333333"/>
    <n v="111.89285714285714"/>
    <s v="theater"/>
    <s v="plays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n v="1423455983"/>
    <d v="2015-02-08T23:26:23"/>
    <b v="0"/>
    <n v="48"/>
    <b v="1"/>
    <s v="theater/plays"/>
    <n v="1.0225"/>
    <n v="85.208333333333329"/>
    <s v="theater"/>
    <s v="plays"/>
    <n v="29.95833333332848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n v="1467973256"/>
    <d v="2016-07-08T05:20:56"/>
    <b v="0"/>
    <n v="46"/>
    <b v="1"/>
    <s v="theater/plays"/>
    <n v="1.0074285714285713"/>
    <n v="76.652173913043484"/>
    <s v="theater"/>
    <s v="plays"/>
    <n v="24.52643518518743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n v="1464979620"/>
    <d v="2016-06-03T13:47:00"/>
    <b v="0"/>
    <n v="30"/>
    <b v="1"/>
    <s v="theater/plays"/>
    <n v="1.1171428571428572"/>
    <n v="65.166666666666671"/>
    <s v="theater"/>
    <s v="plays"/>
    <n v="2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n v="1444874768"/>
    <d v="2015-10-14T21:06:08"/>
    <b v="0"/>
    <n v="64"/>
    <b v="1"/>
    <s v="theater/plays"/>
    <n v="1.0001100000000001"/>
    <n v="93.760312499999998"/>
    <s v="theater"/>
    <s v="plays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n v="1415652552"/>
    <d v="2014-11-10T15:49:12"/>
    <b v="0"/>
    <n v="15"/>
    <b v="1"/>
    <s v="theater/plays"/>
    <n v="1"/>
    <n v="133.33333333333334"/>
    <s v="theater"/>
    <s v="plays"/>
    <n v="30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n v="1415028506"/>
    <d v="2014-11-03T10:28:26"/>
    <b v="0"/>
    <n v="41"/>
    <b v="1"/>
    <s v="theater/plays"/>
    <n v="1.05"/>
    <n v="51.219512195121951"/>
    <s v="theater"/>
    <s v="plays"/>
    <n v="3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n v="1415125088"/>
    <d v="2014-11-04T13:18:08"/>
    <b v="0"/>
    <n v="35"/>
    <b v="1"/>
    <s v="theater/plays"/>
    <n v="1.1686666666666667"/>
    <n v="100.17142857142858"/>
    <s v="theater"/>
    <s v="plays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n v="1432033441"/>
    <d v="2015-05-19T06:04:01"/>
    <b v="0"/>
    <n v="45"/>
    <b v="1"/>
    <s v="theater/plays"/>
    <n v="1.038"/>
    <n v="34.6"/>
    <s v="theater"/>
    <s v="plays"/>
    <n v="3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n v="1462368682"/>
    <d v="2016-05-04T08:31:22"/>
    <b v="0"/>
    <n v="62"/>
    <b v="1"/>
    <s v="theater/plays"/>
    <n v="1.145"/>
    <n v="184.67741935483872"/>
    <s v="theater"/>
    <s v="plays"/>
    <n v="3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n v="1403721345"/>
    <d v="2014-06-25T13:35:45"/>
    <b v="0"/>
    <n v="22"/>
    <b v="1"/>
    <s v="theater/plays"/>
    <n v="1.024"/>
    <n v="69.818181818181813"/>
    <s v="theater"/>
    <s v="plays"/>
    <n v="1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n v="1404997548"/>
    <d v="2014-07-10T08:05:48"/>
    <b v="0"/>
    <n v="18"/>
    <b v="1"/>
    <s v="theater/plays"/>
    <n v="2.23"/>
    <n v="61.944444444444443"/>
    <s v="theater"/>
    <s v="plays"/>
    <n v="29.390416666668898"/>
    <x v="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n v="1458245855"/>
    <d v="2016-03-17T15:17:35"/>
    <b v="0"/>
    <n v="12"/>
    <b v="1"/>
    <s v="theater/plays"/>
    <n v="1"/>
    <n v="41.666666666666664"/>
    <s v="theater"/>
    <s v="plays"/>
    <n v="50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n v="1413065230"/>
    <d v="2014-10-11T17:07:10"/>
    <b v="0"/>
    <n v="44"/>
    <b v="1"/>
    <s v="theater/plays"/>
    <n v="1.0580000000000001"/>
    <n v="36.06818181818182"/>
    <s v="theater"/>
    <s v="plays"/>
    <n v="25.110300925924093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n v="1403878645"/>
    <d v="2014-06-27T09:17:25"/>
    <b v="0"/>
    <n v="27"/>
    <b v="1"/>
    <s v="theater/plays"/>
    <n v="1.4236363636363636"/>
    <n v="29"/>
    <s v="theater"/>
    <s v="plays"/>
    <n v="30"/>
    <x v="1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n v="1431795944"/>
    <d v="2015-05-16T12:05:44"/>
    <b v="0"/>
    <n v="38"/>
    <b v="1"/>
    <s v="theater/plays"/>
    <n v="1.84"/>
    <n v="24.210526315789473"/>
    <s v="theater"/>
    <s v="plays"/>
    <n v="14.044629629628616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n v="1399286589"/>
    <d v="2014-05-05T05:43:09"/>
    <b v="0"/>
    <n v="28"/>
    <b v="1"/>
    <s v="theater/plays"/>
    <n v="1.0433333333333332"/>
    <n v="55.892857142857146"/>
    <s v="theater"/>
    <s v="plays"/>
    <n v="26.719340277784795"/>
    <x v="1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n v="1452338929"/>
    <d v="2016-01-09T06:28:49"/>
    <b v="0"/>
    <n v="24"/>
    <b v="1"/>
    <s v="theater/plays"/>
    <n v="1.1200000000000001"/>
    <n v="11.666666666666666"/>
    <s v="theater"/>
    <s v="plays"/>
    <n v="40.43832175926945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n v="1414605776"/>
    <d v="2014-10-29T13:02:56"/>
    <b v="0"/>
    <n v="65"/>
    <b v="1"/>
    <s v="theater/plays"/>
    <n v="1.1107499999999999"/>
    <n v="68.353846153846149"/>
    <s v="theater"/>
    <s v="plays"/>
    <n v="22.956296296288201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n v="1421964325"/>
    <d v="2015-01-22T17:05:25"/>
    <b v="0"/>
    <n v="46"/>
    <b v="1"/>
    <s v="theater/plays"/>
    <n v="1.0375000000000001"/>
    <n v="27.065217391304348"/>
    <s v="theater"/>
    <s v="plays"/>
    <n v="3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n v="1405378414"/>
    <d v="2014-07-14T17:53:34"/>
    <b v="0"/>
    <n v="85"/>
    <b v="1"/>
    <s v="theater/plays"/>
    <n v="1.0041"/>
    <n v="118.12941176470588"/>
    <s v="theater"/>
    <s v="plays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n v="1436376146"/>
    <d v="2015-07-08T12:22:26"/>
    <b v="0"/>
    <n v="66"/>
    <b v="1"/>
    <s v="theater/plays"/>
    <n v="1.0186206896551724"/>
    <n v="44.757575757575758"/>
    <s v="theater"/>
    <s v="plays"/>
    <n v="3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n v="1444747843"/>
    <d v="2015-10-13T09:50:43"/>
    <b v="0"/>
    <n v="165"/>
    <b v="1"/>
    <s v="theater/plays"/>
    <n v="1.0976666666666666"/>
    <n v="99.787878787878782"/>
    <s v="theater"/>
    <s v="plays"/>
    <n v="29.48630787037109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n v="1432638324"/>
    <d v="2015-05-26T06:05:24"/>
    <b v="0"/>
    <n v="17"/>
    <b v="1"/>
    <s v="theater/plays"/>
    <n v="1"/>
    <n v="117.64705882352941"/>
    <s v="theater"/>
    <s v="plays"/>
    <n v="3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n v="1432814702"/>
    <d v="2015-05-28T07:05:02"/>
    <b v="0"/>
    <n v="3"/>
    <b v="1"/>
    <s v="theater/plays"/>
    <n v="1.22"/>
    <n v="203.33333333333334"/>
    <s v="theater"/>
    <s v="plays"/>
    <n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n v="1455063886"/>
    <d v="2016-02-09T19:24:46"/>
    <b v="0"/>
    <n v="17"/>
    <b v="1"/>
    <s v="theater/plays"/>
    <n v="1.3757142857142857"/>
    <n v="28.323529411764707"/>
    <s v="theater"/>
    <s v="plays"/>
    <n v="20.982106481475057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n v="1401623376"/>
    <d v="2014-06-01T06:49:36"/>
    <b v="0"/>
    <n v="91"/>
    <b v="1"/>
    <s v="theater/plays"/>
    <n v="1.0031000000000001"/>
    <n v="110.23076923076923"/>
    <s v="theater"/>
    <s v="plays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n v="1402049289"/>
    <d v="2014-06-06T05:08:09"/>
    <b v="0"/>
    <n v="67"/>
    <b v="1"/>
    <s v="theater/plays"/>
    <n v="1.071"/>
    <n v="31.970149253731343"/>
    <s v="theater"/>
    <s v="plays"/>
    <n v="3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n v="1403135304"/>
    <d v="2014-06-18T18:48:24"/>
    <b v="0"/>
    <n v="18"/>
    <b v="1"/>
    <s v="theater/plays"/>
    <n v="2.11"/>
    <n v="58.611111111111114"/>
    <s v="theater"/>
    <s v="plays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n v="1466710358"/>
    <d v="2016-06-23T14:32:38"/>
    <b v="0"/>
    <n v="21"/>
    <b v="1"/>
    <s v="theater/plays"/>
    <n v="1.236"/>
    <n v="29.428571428571427"/>
    <s v="theater"/>
    <s v="plays"/>
    <n v="38.059282407397404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n v="1462841990"/>
    <d v="2016-05-09T19:59:50"/>
    <b v="0"/>
    <n v="40"/>
    <b v="1"/>
    <s v="theater/plays"/>
    <n v="1.085"/>
    <n v="81.375"/>
    <s v="theater"/>
    <s v="plays"/>
    <n v="27.25011574074596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n v="1442536372"/>
    <d v="2015-09-17T19:32:52"/>
    <b v="0"/>
    <n v="78"/>
    <b v="1"/>
    <s v="theater/plays"/>
    <n v="1.0356666666666667"/>
    <n v="199.16666666666666"/>
    <s v="theater"/>
    <s v="plays"/>
    <n v="20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n v="1409266862"/>
    <d v="2014-08-28T18:01:02"/>
    <b v="0"/>
    <n v="26"/>
    <b v="1"/>
    <s v="theater/plays"/>
    <n v="1"/>
    <n v="115.38461538461539"/>
    <s v="theater"/>
    <s v="plays"/>
    <n v="3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n v="1424280938"/>
    <d v="2015-02-18T12:35:38"/>
    <b v="0"/>
    <n v="14"/>
    <b v="1"/>
    <s v="theater/plays"/>
    <n v="1.3"/>
    <n v="46.428571428571431"/>
    <s v="theater"/>
    <s v="plays"/>
    <n v="9.4745601851827814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n v="1478030325"/>
    <d v="2016-11-01T14:58:45"/>
    <b v="0"/>
    <n v="44"/>
    <b v="1"/>
    <s v="theater/plays"/>
    <n v="1.0349999999999999"/>
    <n v="70.568181818181813"/>
    <s v="theater"/>
    <s v="plays"/>
    <n v="29.500173611108039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n v="1459999656"/>
    <d v="2016-04-06T22:27:36"/>
    <b v="0"/>
    <n v="9"/>
    <b v="1"/>
    <s v="theater/plays"/>
    <n v="1"/>
    <n v="22.222222222222221"/>
    <s v="theater"/>
    <s v="plays"/>
    <n v="10.83500000000640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n v="1427363645"/>
    <d v="2015-03-26T04:54:05"/>
    <b v="0"/>
    <n v="30"/>
    <b v="1"/>
    <s v="theater/plays"/>
    <n v="1.196"/>
    <n v="159.46666666666667"/>
    <s v="theater"/>
    <s v="plays"/>
    <n v="28.358275462960592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n v="1410558948"/>
    <d v="2014-09-12T16:55:48"/>
    <b v="0"/>
    <n v="45"/>
    <b v="1"/>
    <s v="theater/plays"/>
    <n v="1.0000058823529412"/>
    <n v="37.777999999999999"/>
    <s v="theater"/>
    <s v="plays"/>
    <n v="43.11611111111415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n v="1398283307"/>
    <d v="2014-04-23T15:01:47"/>
    <b v="0"/>
    <n v="56"/>
    <b v="1"/>
    <s v="theater/plays"/>
    <n v="1.00875"/>
    <n v="72.053571428571431"/>
    <s v="theater"/>
    <s v="plays"/>
    <n v="30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n v="1458416585"/>
    <d v="2016-03-19T14:43:05"/>
    <b v="0"/>
    <n v="46"/>
    <b v="1"/>
    <s v="theater/plays"/>
    <n v="1.0654545454545454"/>
    <n v="63.695652173913047"/>
    <s v="theater"/>
    <s v="plays"/>
    <n v="18.074247685181035"/>
    <x v="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n v="1454638202"/>
    <d v="2016-02-04T21:10:02"/>
    <b v="0"/>
    <n v="34"/>
    <b v="1"/>
    <s v="theater/plays"/>
    <n v="1.38"/>
    <n v="28.411764705882351"/>
    <s v="theater"/>
    <s v="plays"/>
    <n v="8.909699074072705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n v="1422903563"/>
    <d v="2015-02-02T13:59:23"/>
    <b v="0"/>
    <n v="98"/>
    <b v="1"/>
    <s v="theater/plays"/>
    <n v="1.0115000000000001"/>
    <n v="103.21428571428571"/>
    <s v="theater"/>
    <s v="plays"/>
    <n v="3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n v="1447594176"/>
    <d v="2015-11-15T08:29:36"/>
    <b v="0"/>
    <n v="46"/>
    <b v="1"/>
    <s v="theater/plays"/>
    <n v="1.091"/>
    <n v="71.152173913043484"/>
    <s v="theater"/>
    <s v="plays"/>
    <n v="28.437777777777228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n v="1427320341"/>
    <d v="2015-03-25T16:52:21"/>
    <b v="0"/>
    <n v="10"/>
    <b v="1"/>
    <s v="theater/plays"/>
    <n v="1.4"/>
    <n v="35"/>
    <s v="theater"/>
    <s v="plays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n v="1421252084"/>
    <d v="2015-01-14T11:14:44"/>
    <b v="0"/>
    <n v="76"/>
    <b v="1"/>
    <s v="theater/plays"/>
    <n v="1.0358333333333334"/>
    <n v="81.776315789473685"/>
    <s v="theater"/>
    <s v="plays"/>
    <n v="21.61407407408114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n v="1409669336"/>
    <d v="2014-09-02T09:48:56"/>
    <b v="0"/>
    <n v="104"/>
    <b v="1"/>
    <s v="theater/plays"/>
    <n v="1.0297033333333332"/>
    <n v="297.02980769230766"/>
    <s v="theater"/>
    <s v="plays"/>
    <n v="32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n v="1409620903"/>
    <d v="2014-09-01T20:21:43"/>
    <b v="0"/>
    <n v="87"/>
    <b v="1"/>
    <s v="theater/plays"/>
    <n v="1.0813333333333333"/>
    <n v="46.609195402298852"/>
    <s v="theater"/>
    <s v="plays"/>
    <n v="19.026585648149194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n v="1401722952"/>
    <d v="2014-06-02T10:29:12"/>
    <b v="0"/>
    <n v="29"/>
    <b v="1"/>
    <s v="theater/plays"/>
    <n v="1"/>
    <n v="51.724137931034484"/>
    <s v="theater"/>
    <s v="plays"/>
    <n v="3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n v="1422983847"/>
    <d v="2015-02-03T12:17:27"/>
    <b v="0"/>
    <n v="51"/>
    <b v="1"/>
    <s v="theater/plays"/>
    <n v="1.0275000000000001"/>
    <n v="40.294117647058826"/>
    <s v="theater"/>
    <s v="plays"/>
    <n v="24.98788194444205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n v="1476837061"/>
    <d v="2016-10-18T19:31:01"/>
    <b v="0"/>
    <n v="12"/>
    <b v="1"/>
    <s v="theater/plays"/>
    <n v="1.3"/>
    <n v="16.25"/>
    <s v="theater"/>
    <s v="plays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n v="1404168101"/>
    <d v="2014-06-30T17:41:41"/>
    <b v="0"/>
    <n v="72"/>
    <b v="1"/>
    <s v="theater/plays"/>
    <n v="1.0854949999999999"/>
    <n v="30.152638888888887"/>
    <s v="theater"/>
    <s v="plays"/>
    <n v="3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n v="1405791153"/>
    <d v="2014-07-19T12:32:33"/>
    <b v="0"/>
    <n v="21"/>
    <b v="1"/>
    <s v="theater/plays"/>
    <n v="1"/>
    <n v="95.238095238095241"/>
    <s v="theater"/>
    <s v="plays"/>
    <n v="30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n v="1452520614"/>
    <d v="2016-01-11T08:56:54"/>
    <b v="0"/>
    <n v="42"/>
    <b v="1"/>
    <s v="theater/plays"/>
    <n v="1.0965"/>
    <n v="52.214285714285715"/>
    <s v="theater"/>
    <s v="plays"/>
    <n v="25.335486111114733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n v="1400290255"/>
    <d v="2014-05-16T20:30:55"/>
    <b v="0"/>
    <n v="71"/>
    <b v="1"/>
    <s v="theater/plays"/>
    <n v="1.0026315789473683"/>
    <n v="134.1549295774648"/>
    <s v="theater"/>
    <s v="plays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n v="1402391269"/>
    <d v="2014-06-10T04:07:49"/>
    <b v="0"/>
    <n v="168"/>
    <b v="1"/>
    <s v="theater/plays"/>
    <n v="1.0555000000000001"/>
    <n v="62.827380952380949"/>
    <s v="theater"/>
    <s v="plays"/>
    <n v="3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n v="1469112493"/>
    <d v="2016-07-21T09:48:13"/>
    <b v="0"/>
    <n v="19"/>
    <b v="1"/>
    <s v="theater/plays"/>
    <n v="1.1200000000000001"/>
    <n v="58.94736842105263"/>
    <s v="theater"/>
    <s v="plays"/>
    <n v="16.508182870369637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n v="1406811593"/>
    <d v="2014-07-31T07:59:53"/>
    <b v="0"/>
    <n v="37"/>
    <b v="1"/>
    <s v="theater/plays"/>
    <n v="1.0589999999999999"/>
    <n v="143.1081081081081"/>
    <s v="theater"/>
    <s v="plays"/>
    <n v="21.144525462965248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n v="1437411820"/>
    <d v="2015-07-20T12:03:40"/>
    <b v="0"/>
    <n v="36"/>
    <b v="1"/>
    <s v="theater/plays"/>
    <n v="1.01"/>
    <n v="84.166666666666671"/>
    <s v="theater"/>
    <s v="plays"/>
    <n v="3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n v="1428358567"/>
    <d v="2015-04-06T17:16:07"/>
    <b v="0"/>
    <n v="14"/>
    <b v="1"/>
    <s v="theater/plays"/>
    <n v="1.042"/>
    <n v="186.07142857142858"/>
    <s v="theater"/>
    <s v="plays"/>
    <n v="25.94714120370918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n v="1452030730"/>
    <d v="2016-01-05T16:52:10"/>
    <b v="0"/>
    <n v="18"/>
    <b v="1"/>
    <s v="theater/plays"/>
    <n v="1.3467833333333334"/>
    <n v="89.785555555555561"/>
    <s v="theater"/>
    <s v="plays"/>
    <n v="13.29641203703795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n v="1403146628"/>
    <d v="2014-06-18T21:57:08"/>
    <b v="0"/>
    <n v="82"/>
    <b v="1"/>
    <s v="theater/plays"/>
    <n v="1.052184"/>
    <n v="64.157560975609755"/>
    <s v="theater"/>
    <s v="plays"/>
    <n v="22.554074074076198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n v="1445077121"/>
    <d v="2015-10-17T05:18:41"/>
    <b v="0"/>
    <n v="43"/>
    <b v="1"/>
    <s v="theater/plays"/>
    <n v="1.026"/>
    <n v="59.651162790697676"/>
    <s v="theater"/>
    <s v="plays"/>
    <n v="27.415497685185983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n v="1430424672"/>
    <d v="2015-04-30T15:11:12"/>
    <b v="0"/>
    <n v="8"/>
    <b v="1"/>
    <s v="theater/plays"/>
    <n v="1"/>
    <n v="31.25"/>
    <s v="theater"/>
    <s v="plays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n v="1407674146"/>
    <d v="2014-08-10T07:35:46"/>
    <b v="0"/>
    <n v="45"/>
    <b v="1"/>
    <s v="theater/plays"/>
    <n v="1.855"/>
    <n v="41.222222222222221"/>
    <s v="theater"/>
    <s v="plays"/>
    <n v="3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n v="1464677986"/>
    <d v="2016-05-31T01:59:46"/>
    <b v="0"/>
    <n v="20"/>
    <b v="1"/>
    <s v="theater/plays"/>
    <n v="2.89"/>
    <n v="43.35"/>
    <s v="theater"/>
    <s v="plays"/>
    <n v="8.29113425926334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n v="1443185036"/>
    <d v="2015-09-25T07:43:56"/>
    <b v="0"/>
    <n v="31"/>
    <b v="1"/>
    <s v="theater/plays"/>
    <n v="1"/>
    <n v="64.516129032258064"/>
    <s v="theater"/>
    <s v="plays"/>
    <n v="28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n v="1421092725"/>
    <d v="2015-01-12T14:58:45"/>
    <b v="0"/>
    <n v="25"/>
    <b v="1"/>
    <s v="theater/plays"/>
    <n v="1.0820000000000001"/>
    <n v="43.28"/>
    <s v="theater"/>
    <s v="plays"/>
    <n v="23.681423611109494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n v="1454448012"/>
    <d v="2016-02-02T16:20:12"/>
    <b v="0"/>
    <n v="14"/>
    <b v="1"/>
    <s v="theater/plays"/>
    <n v="1.0780000000000001"/>
    <n v="77"/>
    <s v="theater"/>
    <s v="plays"/>
    <n v="44.95833333332848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n v="1416192689"/>
    <d v="2014-11-16T21:51:29"/>
    <b v="0"/>
    <n v="45"/>
    <b v="1"/>
    <s v="theater/plays"/>
    <n v="1.0976190476190477"/>
    <n v="51.222222222222221"/>
    <s v="theater"/>
    <s v="plays"/>
    <n v="3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n v="1465607738"/>
    <d v="2016-06-10T20:15:38"/>
    <b v="0"/>
    <n v="20"/>
    <b v="1"/>
    <s v="theater/plays"/>
    <n v="1.70625"/>
    <n v="68.25"/>
    <s v="theater"/>
    <s v="plays"/>
    <n v="28.11414351852727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n v="1422809671"/>
    <d v="2015-02-01T11:54:31"/>
    <b v="0"/>
    <n v="39"/>
    <b v="1"/>
    <s v="theater/plays"/>
    <n v="1.52"/>
    <n v="19.487179487179485"/>
    <s v="theater"/>
    <s v="plays"/>
    <n v="59.958333333328483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n v="1427304127"/>
    <d v="2015-03-25T12:22:07"/>
    <b v="0"/>
    <n v="16"/>
    <b v="1"/>
    <s v="theater/plays"/>
    <n v="1.0123076923076924"/>
    <n v="41.125"/>
    <s v="theater"/>
    <s v="plays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n v="1404141626"/>
    <d v="2014-06-30T10:20:26"/>
    <b v="0"/>
    <n v="37"/>
    <b v="1"/>
    <s v="theater/plays"/>
    <n v="1.532"/>
    <n v="41.405405405405403"/>
    <s v="theater"/>
    <s v="plays"/>
    <n v="22.526782407410792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n v="1465946956"/>
    <d v="2016-06-14T18:29:16"/>
    <b v="0"/>
    <n v="14"/>
    <b v="1"/>
    <s v="theater/plays"/>
    <n v="1.2833333333333334"/>
    <n v="27.5"/>
    <s v="theater"/>
    <s v="plays"/>
    <n v="6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n v="1404233159"/>
    <d v="2014-07-01T11:45:59"/>
    <b v="0"/>
    <n v="21"/>
    <b v="1"/>
    <s v="theater/plays"/>
    <n v="1.0071428571428571"/>
    <n v="33.571428571428569"/>
    <s v="theater"/>
    <s v="plays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n v="1473789627"/>
    <d v="2016-09-13T13:00:27"/>
    <b v="0"/>
    <n v="69"/>
    <b v="1"/>
    <s v="theater/plays"/>
    <n v="1.0065"/>
    <n v="145.86956521739131"/>
    <s v="theater"/>
    <s v="plays"/>
    <n v="3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n v="1404190567"/>
    <d v="2014-06-30T23:56:07"/>
    <b v="0"/>
    <n v="16"/>
    <b v="1"/>
    <s v="theater/plays"/>
    <n v="1.913"/>
    <n v="358.6875"/>
    <s v="theater"/>
    <s v="plays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n v="1421081857"/>
    <d v="2015-01-12T11:57:37"/>
    <b v="0"/>
    <n v="55"/>
    <b v="1"/>
    <s v="theater/plays"/>
    <n v="1.4019999999999999"/>
    <n v="50.981818181818184"/>
    <s v="theater"/>
    <s v="plays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n v="1420606303"/>
    <d v="2015-01-06T23:51:43"/>
    <b v="0"/>
    <n v="27"/>
    <b v="1"/>
    <s v="theater/plays"/>
    <n v="1.2433537832310839"/>
    <n v="45.037037037037038"/>
    <s v="theater"/>
    <s v="plays"/>
    <n v="26.9828356481521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n v="1461151860"/>
    <d v="2016-04-20T06:31:00"/>
    <b v="0"/>
    <n v="36"/>
    <b v="1"/>
    <s v="theater/plays"/>
    <n v="1.262"/>
    <n v="17.527777777777779"/>
    <s v="theater"/>
    <s v="plays"/>
    <n v="3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n v="1406896752"/>
    <d v="2014-08-01T07:39:12"/>
    <b v="0"/>
    <n v="19"/>
    <b v="1"/>
    <s v="theater/plays"/>
    <n v="1.9"/>
    <n v="50"/>
    <s v="theater"/>
    <s v="plays"/>
    <n v="1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n v="1475248279"/>
    <d v="2016-09-30T10:11:19"/>
    <b v="0"/>
    <n v="12"/>
    <b v="1"/>
    <s v="theater/plays"/>
    <n v="1.39"/>
    <n v="57.916666666666664"/>
    <s v="theater"/>
    <s v="plays"/>
    <n v="28.4921412037074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n v="1435181628"/>
    <d v="2015-06-24T16:33:48"/>
    <b v="0"/>
    <n v="17"/>
    <b v="1"/>
    <s v="theater/plays"/>
    <n v="2.02"/>
    <n v="29.705882352941178"/>
    <s v="theater"/>
    <s v="plays"/>
    <n v="15.85152777777693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n v="1472594585"/>
    <d v="2016-08-30T17:03:05"/>
    <b v="0"/>
    <n v="114"/>
    <b v="1"/>
    <s v="theater/plays"/>
    <n v="1.0338000000000001"/>
    <n v="90.684210526315795"/>
    <s v="theater"/>
    <s v="plays"/>
    <n v="41.24716435185109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n v="1469329637"/>
    <d v="2016-07-23T22:07:17"/>
    <b v="0"/>
    <n v="93"/>
    <b v="1"/>
    <s v="theater/plays"/>
    <n v="1.023236"/>
    <n v="55.012688172043013"/>
    <s v="theater"/>
    <s v="plays"/>
    <n v="3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n v="1436972472"/>
    <d v="2015-07-15T10:01:12"/>
    <b v="0"/>
    <n v="36"/>
    <b v="1"/>
    <s v="theater/plays"/>
    <n v="1.03"/>
    <n v="57.222222222222221"/>
    <s v="theater"/>
    <s v="plays"/>
    <n v="25.040833333339833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n v="1455928050"/>
    <d v="2016-02-19T19:27:30"/>
    <b v="0"/>
    <n v="61"/>
    <b v="1"/>
    <s v="theater/plays"/>
    <n v="1.2714285714285714"/>
    <n v="72.950819672131146"/>
    <s v="theater"/>
    <s v="plays"/>
    <n v="59.958333333335759"/>
    <x v="3"/>
  </r>
  <r>
    <n v="3467"/>
    <s v="Venus in Fur, Los Angeles."/>
    <s v="Venus in Fur, By David Ives."/>
    <n v="3000"/>
    <n v="3030"/>
    <x v="0"/>
    <s v="US"/>
    <s v="USD"/>
    <n v="1426864032"/>
    <d v="2015-03-20T10:07:12"/>
    <n v="1424275632"/>
    <d v="2015-02-18T11:07:12"/>
    <b v="0"/>
    <n v="47"/>
    <b v="1"/>
    <s v="theater/plays"/>
    <n v="1.01"/>
    <n v="64.468085106382972"/>
    <s v="theater"/>
    <s v="plays"/>
    <n v="29.95833333334303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n v="1471976529"/>
    <d v="2016-08-23T13:22:09"/>
    <b v="0"/>
    <n v="17"/>
    <b v="1"/>
    <s v="theater/plays"/>
    <n v="1.2178"/>
    <n v="716.35294117647061"/>
    <s v="theater"/>
    <s v="plays"/>
    <n v="28.35961805556144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n v="1459265045"/>
    <d v="2016-03-29T10:24:05"/>
    <b v="0"/>
    <n v="63"/>
    <b v="1"/>
    <s v="theater/plays"/>
    <n v="1.1339285714285714"/>
    <n v="50.396825396825399"/>
    <s v="theater"/>
    <s v="plays"/>
    <n v="30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n v="1465345902"/>
    <d v="2016-06-07T19:31:42"/>
    <b v="0"/>
    <n v="9"/>
    <b v="1"/>
    <s v="theater/plays"/>
    <n v="1.5"/>
    <n v="41.666666666666664"/>
    <s v="theater"/>
    <s v="plays"/>
    <n v="37.879375000004075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n v="1405971690"/>
    <d v="2014-07-21T14:41:30"/>
    <b v="0"/>
    <n v="30"/>
    <b v="1"/>
    <s v="theater/plays"/>
    <n v="2.1459999999999999"/>
    <n v="35.766666666666666"/>
    <s v="theater"/>
    <s v="plays"/>
    <n v="41.01284722222772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n v="1413432331"/>
    <d v="2014-10-15T23:05:31"/>
    <b v="0"/>
    <n v="23"/>
    <b v="1"/>
    <s v="theater/plays"/>
    <n v="1.0205"/>
    <n v="88.739130434782609"/>
    <s v="theater"/>
    <s v="plays"/>
    <n v="21.078807870369928"/>
    <x v="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n v="1425067296"/>
    <d v="2015-02-27T15:01:36"/>
    <b v="0"/>
    <n v="33"/>
    <b v="1"/>
    <s v="theater/plays"/>
    <n v="1"/>
    <n v="148.4848484848485"/>
    <s v="theater"/>
    <s v="plays"/>
    <n v="21.017638888886722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n v="1466424131"/>
    <d v="2016-06-20T07:02:11"/>
    <b v="0"/>
    <n v="39"/>
    <b v="1"/>
    <s v="theater/plays"/>
    <n v="1.01"/>
    <n v="51.794871794871796"/>
    <s v="theater"/>
    <s v="plays"/>
    <n v="30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n v="1412629704"/>
    <d v="2014-10-06T16:08:24"/>
    <b v="0"/>
    <n v="17"/>
    <b v="1"/>
    <s v="theater/plays"/>
    <n v="1.1333333333333333"/>
    <n v="20"/>
    <s v="theater"/>
    <s v="plays"/>
    <n v="27.1191666666709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n v="1412836990"/>
    <d v="2014-10-09T01:43:10"/>
    <b v="0"/>
    <n v="6"/>
    <b v="1"/>
    <s v="theater/plays"/>
    <n v="1.04"/>
    <n v="52"/>
    <s v="theater"/>
    <s v="plays"/>
    <n v="17.84502314814744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n v="1430761243"/>
    <d v="2015-05-04T12:40:43"/>
    <b v="0"/>
    <n v="39"/>
    <b v="1"/>
    <s v="theater/plays"/>
    <n v="1.1533333333333333"/>
    <n v="53.230769230769234"/>
    <s v="theater"/>
    <s v="plays"/>
    <n v="12.388391203705396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n v="1424296822"/>
    <d v="2015-02-18T17:00:22"/>
    <b v="0"/>
    <n v="57"/>
    <b v="1"/>
    <s v="theater/plays"/>
    <n v="1.1285000000000001"/>
    <n v="39.596491228070178"/>
    <s v="theater"/>
    <s v="plays"/>
    <n v="25.958078703697538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n v="1400790680"/>
    <d v="2014-05-22T15:31:20"/>
    <b v="0"/>
    <n v="56"/>
    <b v="1"/>
    <s v="theater/plays"/>
    <n v="1.2786666666666666"/>
    <n v="34.25"/>
    <s v="theater"/>
    <s v="plays"/>
    <n v="3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n v="1434440227"/>
    <d v="2015-06-16T02:37:07"/>
    <b v="0"/>
    <n v="13"/>
    <b v="1"/>
    <s v="theater/plays"/>
    <n v="1.4266666666666667"/>
    <n v="164.61538461538461"/>
    <s v="theater"/>
    <s v="plays"/>
    <n v="24.557557870371966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n v="1418709388"/>
    <d v="2014-12-16T00:56:28"/>
    <b v="0"/>
    <n v="95"/>
    <b v="1"/>
    <s v="theater/plays"/>
    <n v="1.1879999999999999"/>
    <n v="125.05263157894737"/>
    <s v="theater"/>
    <s v="plays"/>
    <n v="1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n v="1402079466"/>
    <d v="2014-06-06T13:31:06"/>
    <b v="0"/>
    <n v="80"/>
    <b v="1"/>
    <s v="theater/plays"/>
    <n v="1.3833333333333333"/>
    <n v="51.875"/>
    <s v="theater"/>
    <s v="plays"/>
    <n v="3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n v="1401811381"/>
    <d v="2014-06-03T11:03:01"/>
    <b v="0"/>
    <n v="133"/>
    <b v="1"/>
    <s v="theater/plays"/>
    <n v="1.599402985074627"/>
    <n v="40.285714285714285"/>
    <s v="theater"/>
    <s v="plays"/>
    <n v="3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n v="1463422499"/>
    <d v="2016-05-16T13:14:59"/>
    <b v="0"/>
    <n v="44"/>
    <b v="1"/>
    <s v="theater/plays"/>
    <n v="1.1424000000000001"/>
    <n v="64.909090909090907"/>
    <s v="theater"/>
    <s v="plays"/>
    <n v="30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n v="1451839080"/>
    <d v="2016-01-03T11:38:00"/>
    <b v="0"/>
    <n v="30"/>
    <b v="1"/>
    <s v="theater/plays"/>
    <n v="1.0060606060606061"/>
    <n v="55.333333333333336"/>
    <s v="theater"/>
    <s v="plays"/>
    <n v="3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n v="1430600401"/>
    <d v="2015-05-02T16:00:01"/>
    <b v="0"/>
    <n v="56"/>
    <b v="1"/>
    <s v="theater/plays"/>
    <n v="1.552"/>
    <n v="83.142857142857139"/>
    <s v="theater"/>
    <s v="plays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n v="1432593252"/>
    <d v="2015-05-25T17:34:12"/>
    <b v="0"/>
    <n v="66"/>
    <b v="1"/>
    <s v="theater/plays"/>
    <n v="1.2775000000000001"/>
    <n v="38.712121212121211"/>
    <s v="theater"/>
    <s v="plays"/>
    <n v="3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n v="1427221560"/>
    <d v="2015-03-24T13:26:00"/>
    <b v="0"/>
    <n v="29"/>
    <b v="1"/>
    <s v="theater/plays"/>
    <n v="1.212"/>
    <n v="125.37931034482759"/>
    <s v="theater"/>
    <s v="plays"/>
    <n v="23.89861111111531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n v="1398352531"/>
    <d v="2014-04-24T10:15:31"/>
    <b v="0"/>
    <n v="72"/>
    <b v="1"/>
    <s v="theater/plays"/>
    <n v="1.127"/>
    <n v="78.263888888888886"/>
    <s v="theater"/>
    <s v="plays"/>
    <n v="30.2392245370356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n v="1457982924"/>
    <d v="2016-03-14T14:15:24"/>
    <b v="0"/>
    <n v="27"/>
    <b v="1"/>
    <s v="theater/plays"/>
    <n v="1.2749999999999999"/>
    <n v="47.222222222222221"/>
    <s v="theater"/>
    <s v="plays"/>
    <n v="3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n v="1430114384"/>
    <d v="2015-04-27T00:59:44"/>
    <b v="0"/>
    <n v="10"/>
    <b v="1"/>
    <s v="theater/plays"/>
    <n v="1.5820000000000001"/>
    <n v="79.099999999999994"/>
    <s v="theater"/>
    <s v="plays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n v="1442794397"/>
    <d v="2015-09-20T19:13:17"/>
    <b v="0"/>
    <n v="35"/>
    <b v="1"/>
    <s v="theater/plays"/>
    <n v="1.0526894736842105"/>
    <n v="114.29199999999999"/>
    <s v="theater"/>
    <s v="plays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n v="1406580436"/>
    <d v="2014-07-28T15:47:16"/>
    <b v="0"/>
    <n v="29"/>
    <b v="1"/>
    <s v="theater/plays"/>
    <n v="1"/>
    <n v="51.724137931034484"/>
    <s v="theater"/>
    <s v="plays"/>
    <n v="19.34981481481372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n v="1479186575"/>
    <d v="2016-11-15T00:09:35"/>
    <b v="0"/>
    <n v="13"/>
    <b v="1"/>
    <s v="theater/plays"/>
    <n v="1"/>
    <n v="30.76923076923077"/>
    <s v="theater"/>
    <s v="plays"/>
    <n v="11.0350115740729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n v="1412360309"/>
    <d v="2014-10-03T13:18:29"/>
    <b v="0"/>
    <n v="72"/>
    <b v="1"/>
    <s v="theater/plays"/>
    <n v="1.0686"/>
    <n v="74.208333333333329"/>
    <s v="theater"/>
    <s v="plays"/>
    <n v="28.95799768518190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n v="1470169166"/>
    <d v="2016-08-02T15:19:26"/>
    <b v="0"/>
    <n v="78"/>
    <b v="1"/>
    <s v="theater/plays"/>
    <n v="1.244"/>
    <n v="47.846153846153847"/>
    <s v="theater"/>
    <s v="plays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n v="1463852904"/>
    <d v="2016-05-21T12:48:24"/>
    <b v="0"/>
    <n v="49"/>
    <b v="1"/>
    <s v="theater/plays"/>
    <n v="1.0870406189555126"/>
    <n v="34.408163265306122"/>
    <s v="theater"/>
    <s v="plays"/>
    <n v="12.17472222223295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n v="1459309704"/>
    <d v="2016-03-29T22:48:24"/>
    <b v="0"/>
    <n v="42"/>
    <b v="1"/>
    <s v="theater/plays"/>
    <n v="1.0242424242424242"/>
    <n v="40.238095238095241"/>
    <s v="theater"/>
    <s v="plays"/>
    <n v="59.746944444443216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n v="1431046325"/>
    <d v="2015-05-07T19:52:05"/>
    <b v="0"/>
    <n v="35"/>
    <b v="1"/>
    <s v="theater/plays"/>
    <n v="1.0549999999999999"/>
    <n v="60.285714285714285"/>
    <s v="theater"/>
    <s v="plays"/>
    <n v="54.254803240743058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n v="1455919438"/>
    <d v="2016-02-19T17:03:58"/>
    <b v="0"/>
    <n v="42"/>
    <b v="1"/>
    <s v="theater/plays"/>
    <n v="1.0629999999999999"/>
    <n v="25.30952380952381"/>
    <s v="theater"/>
    <s v="plays"/>
    <n v="16.28821759259881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n v="1439835595"/>
    <d v="2015-08-17T13:19:55"/>
    <b v="0"/>
    <n v="42"/>
    <b v="1"/>
    <s v="theater/plays"/>
    <n v="1.0066666666666666"/>
    <n v="35.952380952380949"/>
    <s v="theater"/>
    <s v="plays"/>
    <n v="2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n v="1456862924"/>
    <d v="2016-03-01T15:08:44"/>
    <b v="0"/>
    <n v="31"/>
    <b v="1"/>
    <s v="theater/plays"/>
    <n v="1.054"/>
    <n v="136"/>
    <s v="theater"/>
    <s v="plays"/>
    <n v="14.32657407407532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n v="1466767728"/>
    <d v="2016-06-24T06:28:48"/>
    <b v="0"/>
    <n v="38"/>
    <b v="1"/>
    <s v="theater/plays"/>
    <n v="1.0755999999999999"/>
    <n v="70.763157894736835"/>
    <s v="theater"/>
    <s v="plays"/>
    <n v="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n v="1445363891"/>
    <d v="2015-10-20T12:58:11"/>
    <b v="0"/>
    <n v="8"/>
    <b v="1"/>
    <s v="theater/plays"/>
    <n v="1"/>
    <n v="125"/>
    <s v="theater"/>
    <s v="plays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n v="1398983245"/>
    <d v="2014-05-01T17:27:25"/>
    <b v="0"/>
    <n v="39"/>
    <b v="1"/>
    <s v="theater/plays"/>
    <n v="1.0376000000000001"/>
    <n v="66.512820512820511"/>
    <s v="theater"/>
    <s v="plays"/>
    <n v="11.23096064814308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n v="1404927440"/>
    <d v="2014-07-09T12:37:20"/>
    <b v="0"/>
    <n v="29"/>
    <b v="1"/>
    <s v="theater/plays"/>
    <n v="1.0149999999999999"/>
    <n v="105"/>
    <s v="theater"/>
    <s v="plays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n v="1462140537"/>
    <d v="2016-05-01T17:08:57"/>
    <b v="0"/>
    <n v="72"/>
    <b v="1"/>
    <s v="theater/plays"/>
    <n v="1.044"/>
    <n v="145"/>
    <s v="theater"/>
    <s v="plays"/>
    <n v="30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n v="1460914253"/>
    <d v="2016-04-17T12:30:53"/>
    <b v="0"/>
    <n v="15"/>
    <b v="1"/>
    <s v="theater/plays"/>
    <n v="1.8"/>
    <n v="12"/>
    <s v="theater"/>
    <s v="plays"/>
    <n v="23.14521990741195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n v="1415392666"/>
    <d v="2014-11-07T15:37:46"/>
    <b v="0"/>
    <n v="33"/>
    <b v="1"/>
    <s v="theater/plays"/>
    <n v="1.0633333333333332"/>
    <n v="96.666666666666671"/>
    <s v="theater"/>
    <s v="plays"/>
    <n v="13.345300925924676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n v="1402584846"/>
    <d v="2014-06-12T09:54:06"/>
    <b v="0"/>
    <n v="15"/>
    <b v="1"/>
    <s v="theater/plays"/>
    <n v="1.0055555555555555"/>
    <n v="60.333333333333336"/>
    <s v="theater"/>
    <s v="plays"/>
    <n v="2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n v="1413406695"/>
    <d v="2014-10-15T15:58:15"/>
    <b v="0"/>
    <n v="19"/>
    <b v="1"/>
    <s v="theater/plays"/>
    <n v="1.012"/>
    <n v="79.89473684210526"/>
    <s v="theater"/>
    <s v="plays"/>
    <n v="22.8970486111138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n v="1424609592"/>
    <d v="2015-02-22T07:53:12"/>
    <b v="0"/>
    <n v="17"/>
    <b v="1"/>
    <s v="theater/plays"/>
    <n v="1"/>
    <n v="58.823529411764703"/>
    <s v="theater"/>
    <s v="plays"/>
    <n v="59.958333333335759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n v="1400725112"/>
    <d v="2014-05-21T21:18:32"/>
    <b v="0"/>
    <n v="44"/>
    <b v="1"/>
    <s v="theater/plays"/>
    <n v="1.1839285714285714"/>
    <n v="75.340909090909093"/>
    <s v="theater"/>
    <s v="plays"/>
    <n v="13.111435185186565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n v="1421439552"/>
    <d v="2015-01-16T15:19:12"/>
    <b v="0"/>
    <n v="10"/>
    <b v="1"/>
    <s v="theater/plays"/>
    <n v="1.1000000000000001"/>
    <n v="55"/>
    <s v="theater"/>
    <s v="plays"/>
    <n v="16.360972222224518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n v="1430505171"/>
    <d v="2015-05-01T13:32:51"/>
    <b v="0"/>
    <n v="46"/>
    <b v="1"/>
    <s v="theater/plays"/>
    <n v="1.0266666666666666"/>
    <n v="66.956521739130437"/>
    <s v="theater"/>
    <s v="plays"/>
    <n v="3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n v="1407197670"/>
    <d v="2014-08-04T19:14:30"/>
    <b v="0"/>
    <n v="11"/>
    <b v="1"/>
    <s v="theater/plays"/>
    <n v="1"/>
    <n v="227.27272727272728"/>
    <s v="theater"/>
    <s v="plays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n v="1401910634"/>
    <d v="2014-06-04T14:37:14"/>
    <b v="0"/>
    <n v="13"/>
    <b v="1"/>
    <s v="theater/plays"/>
    <n v="1"/>
    <n v="307.69230769230768"/>
    <s v="theater"/>
    <s v="plays"/>
    <n v="29.64081018518481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n v="1410461299"/>
    <d v="2014-09-11T13:48:19"/>
    <b v="0"/>
    <n v="33"/>
    <b v="1"/>
    <s v="theater/plays"/>
    <n v="1.10046"/>
    <n v="50.020909090909093"/>
    <s v="theater"/>
    <s v="plays"/>
    <n v="20.814363425924967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n v="1422886950"/>
    <d v="2015-02-02T09:22:30"/>
    <b v="0"/>
    <n v="28"/>
    <b v="1"/>
    <s v="theater/plays"/>
    <n v="1.0135000000000001"/>
    <n v="72.392857142857139"/>
    <s v="theater"/>
    <s v="plays"/>
    <n v="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n v="1439322412"/>
    <d v="2015-08-11T14:46:52"/>
    <b v="0"/>
    <n v="21"/>
    <b v="1"/>
    <s v="theater/plays"/>
    <n v="1.0075000000000001"/>
    <n v="95.952380952380949"/>
    <s v="theater"/>
    <s v="plays"/>
    <n v="25.75009259258513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n v="1409388020"/>
    <d v="2014-08-30T03:40:20"/>
    <b v="0"/>
    <n v="13"/>
    <b v="1"/>
    <s v="theater/plays"/>
    <n v="1.6942857142857144"/>
    <n v="45.615384615384613"/>
    <s v="theater"/>
    <s v="plays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n v="1439924246"/>
    <d v="2015-08-18T13:57:26"/>
    <b v="0"/>
    <n v="34"/>
    <b v="1"/>
    <s v="theater/plays"/>
    <n v="1"/>
    <n v="41.029411764705884"/>
    <s v="theater"/>
    <s v="plays"/>
    <n v="27.630949074082309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n v="1469871148"/>
    <d v="2016-07-30T04:32:28"/>
    <b v="0"/>
    <n v="80"/>
    <b v="1"/>
    <s v="theater/plays"/>
    <n v="1.1365000000000001"/>
    <n v="56.825000000000003"/>
    <s v="theater"/>
    <s v="plays"/>
    <n v="57.56078703702951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n v="1409336373"/>
    <d v="2014-08-29T13:19:33"/>
    <b v="0"/>
    <n v="74"/>
    <b v="1"/>
    <s v="theater/plays"/>
    <n v="1.0156000000000001"/>
    <n v="137.24324324324326"/>
    <s v="theater"/>
    <s v="plays"/>
    <n v="14.403090277774027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n v="1438188106"/>
    <d v="2015-07-29T11:41:46"/>
    <b v="0"/>
    <n v="7"/>
    <b v="1"/>
    <s v="theater/plays"/>
    <n v="1.06"/>
    <n v="75.714285714285708"/>
    <s v="theater"/>
    <s v="plays"/>
    <n v="10.97099537037138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n v="1459411371"/>
    <d v="2016-03-31T03:02:51"/>
    <b v="0"/>
    <n v="34"/>
    <b v="1"/>
    <s v="theater/plays"/>
    <n v="1.02"/>
    <n v="99"/>
    <s v="theater"/>
    <s v="plays"/>
    <n v="27.913993055553874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n v="1434069205"/>
    <d v="2015-06-11T19:33:25"/>
    <b v="0"/>
    <n v="86"/>
    <b v="1"/>
    <s v="theater/plays"/>
    <n v="1.1691666666666667"/>
    <n v="81.569767441860463"/>
    <s v="theater"/>
    <s v="plays"/>
    <n v="29.14276620370219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n v="1483012918"/>
    <d v="2016-12-29T07:01:58"/>
    <b v="0"/>
    <n v="37"/>
    <b v="1"/>
    <s v="theater/plays"/>
    <n v="1.0115151515151515"/>
    <n v="45.108108108108105"/>
    <s v="theater"/>
    <s v="plays"/>
    <n v="2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n v="1434997018"/>
    <d v="2015-06-22T13:16:58"/>
    <b v="0"/>
    <n v="18"/>
    <b v="1"/>
    <s v="theater/plays"/>
    <n v="1.32"/>
    <n v="36.666666666666664"/>
    <s v="theater"/>
    <s v="plays"/>
    <n v="20.27988425926014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n v="1457881057"/>
    <d v="2016-03-13T09:57:37"/>
    <b v="0"/>
    <n v="22"/>
    <b v="1"/>
    <s v="theater/plays"/>
    <n v="1"/>
    <n v="125"/>
    <s v="theater"/>
    <s v="plays"/>
    <n v="28.209988425922347"/>
    <x v="1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n v="1464709334"/>
    <d v="2016-05-31T10:42:14"/>
    <b v="0"/>
    <n v="26"/>
    <b v="1"/>
    <s v="theater/plays"/>
    <n v="1.28"/>
    <n v="49.230769230769234"/>
    <s v="theater"/>
    <s v="plays"/>
    <n v="3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n v="1409667827"/>
    <d v="2014-09-02T09:23:47"/>
    <b v="0"/>
    <n v="27"/>
    <b v="1"/>
    <s v="theater/plays"/>
    <n v="1.1895833333333334"/>
    <n v="42.296296296296298"/>
    <s v="theater"/>
    <s v="plays"/>
    <n v="15.566122685188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n v="1444673767"/>
    <d v="2015-10-12T13:16:07"/>
    <b v="0"/>
    <n v="8"/>
    <b v="1"/>
    <s v="theater/plays"/>
    <n v="1.262"/>
    <n v="78.875"/>
    <s v="theater"/>
    <s v="plays"/>
    <n v="30.04166666665696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n v="1440687623"/>
    <d v="2015-08-27T10:00:23"/>
    <b v="0"/>
    <n v="204"/>
    <b v="1"/>
    <s v="theater/plays"/>
    <n v="1.5620000000000001"/>
    <n v="38.284313725490193"/>
    <s v="theater"/>
    <s v="plays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n v="1441120910"/>
    <d v="2015-09-01T10:21:50"/>
    <b v="0"/>
    <n v="46"/>
    <b v="1"/>
    <s v="theater/plays"/>
    <n v="1.0315000000000001"/>
    <n v="44.847826086956523"/>
    <s v="theater"/>
    <s v="plays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n v="1448040425"/>
    <d v="2015-11-20T12:27:05"/>
    <b v="0"/>
    <n v="17"/>
    <b v="1"/>
    <s v="theater/plays"/>
    <n v="1.5333333333333334"/>
    <n v="13.529411764705882"/>
    <s v="theater"/>
    <s v="plays"/>
    <n v="29.772164351845277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n v="1413016216"/>
    <d v="2014-10-11T03:30:16"/>
    <b v="0"/>
    <n v="28"/>
    <b v="1"/>
    <s v="theater/plays"/>
    <n v="1.8044444444444445"/>
    <n v="43.5"/>
    <s v="theater"/>
    <s v="plays"/>
    <n v="36.97828703703999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n v="1469009140"/>
    <d v="2016-07-20T05:05:40"/>
    <b v="0"/>
    <n v="83"/>
    <b v="1"/>
    <s v="theater/plays"/>
    <n v="1.2845"/>
    <n v="30.951807228915662"/>
    <s v="theater"/>
    <s v="plays"/>
    <n v="28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n v="1471543722"/>
    <d v="2016-08-18T13:08:42"/>
    <b v="0"/>
    <n v="13"/>
    <b v="1"/>
    <s v="theater/plays"/>
    <n v="1.1966666666666668"/>
    <n v="55.230769230769234"/>
    <s v="theater"/>
    <s v="plays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n v="1464307491"/>
    <d v="2016-05-26T19:04:51"/>
    <b v="0"/>
    <n v="8"/>
    <b v="1"/>
    <s v="theater/plays"/>
    <n v="1.23"/>
    <n v="46.125"/>
    <s v="theater"/>
    <s v="plays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n v="1438882275"/>
    <d v="2015-08-06T12:31:15"/>
    <b v="0"/>
    <n v="32"/>
    <b v="1"/>
    <s v="theater/plays"/>
    <n v="1.05"/>
    <n v="39.375"/>
    <s v="theater"/>
    <s v="plays"/>
    <n v="2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n v="1404915822"/>
    <d v="2014-07-09T09:23:42"/>
    <b v="0"/>
    <n v="85"/>
    <b v="1"/>
    <s v="theater/plays"/>
    <n v="1.0223636363636364"/>
    <n v="66.152941176470591"/>
    <s v="theater"/>
    <s v="plays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n v="1432663659"/>
    <d v="2015-05-26T13:07:39"/>
    <b v="0"/>
    <n v="29"/>
    <b v="1"/>
    <s v="theater/plays"/>
    <n v="1.0466666666666666"/>
    <n v="54.137931034482762"/>
    <s v="theater"/>
    <s v="plays"/>
    <n v="3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n v="1423166257"/>
    <d v="2015-02-05T14:57:37"/>
    <b v="0"/>
    <n v="24"/>
    <b v="1"/>
    <s v="theater/plays"/>
    <n v="1"/>
    <n v="104.16666666666667"/>
    <s v="theater"/>
    <s v="plays"/>
    <n v="3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n v="1426188159"/>
    <d v="2015-03-12T14:22:39"/>
    <b v="0"/>
    <n v="8"/>
    <b v="1"/>
    <s v="theater/plays"/>
    <n v="1.004"/>
    <n v="31.375"/>
    <s v="theater"/>
    <s v="plays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n v="1426002684"/>
    <d v="2015-03-10T10:51:24"/>
    <b v="0"/>
    <n v="19"/>
    <b v="1"/>
    <s v="theater/plays"/>
    <n v="1.0227272727272727"/>
    <n v="59.210526315789473"/>
    <s v="theater"/>
    <s v="plays"/>
    <n v="21.50527777778188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n v="1461117201"/>
    <d v="2016-04-19T20:53:21"/>
    <b v="0"/>
    <n v="336"/>
    <b v="1"/>
    <s v="theater/plays"/>
    <n v="1.1440928571428572"/>
    <n v="119.17633928571429"/>
    <s v="theater"/>
    <s v="plays"/>
    <n v="24.0872569444472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n v="1455230214"/>
    <d v="2016-02-11T17:36:54"/>
    <b v="0"/>
    <n v="13"/>
    <b v="1"/>
    <s v="theater/plays"/>
    <n v="1.019047619047619"/>
    <n v="164.61538461538461"/>
    <s v="theater"/>
    <s v="plays"/>
    <n v="22.099375000005239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n v="1438939673"/>
    <d v="2015-08-07T04:27:53"/>
    <b v="0"/>
    <n v="42"/>
    <b v="1"/>
    <s v="theater/plays"/>
    <n v="1.02"/>
    <n v="24.285714285714285"/>
    <s v="theater"/>
    <s v="plays"/>
    <n v="28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n v="1459632398"/>
    <d v="2016-04-02T16:26:38"/>
    <b v="0"/>
    <n v="64"/>
    <b v="1"/>
    <s v="theater/plays"/>
    <n v="1.048"/>
    <n v="40.9375"/>
    <s v="theater"/>
    <s v="plays"/>
    <n v="3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n v="1398342170"/>
    <d v="2014-04-24T07:22:50"/>
    <b v="0"/>
    <n v="25"/>
    <b v="1"/>
    <s v="theater/plays"/>
    <n v="1.0183333333333333"/>
    <n v="61.1"/>
    <s v="theater"/>
    <s v="plays"/>
    <n v="28.40567129629926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n v="1401372324"/>
    <d v="2014-05-29T09:05:24"/>
    <b v="0"/>
    <n v="20"/>
    <b v="1"/>
    <s v="theater/plays"/>
    <n v="1"/>
    <n v="38.65"/>
    <s v="theater"/>
    <s v="plays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n v="1436575280"/>
    <d v="2015-07-10T19:41:20"/>
    <b v="0"/>
    <n v="104"/>
    <b v="1"/>
    <s v="theater/plays"/>
    <n v="1.0627272727272727"/>
    <n v="56.20192307692308"/>
    <s v="theater"/>
    <s v="plays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n v="1421025159"/>
    <d v="2015-01-11T20:12:39"/>
    <b v="0"/>
    <n v="53"/>
    <b v="1"/>
    <s v="theater/plays"/>
    <n v="1.1342219999999998"/>
    <n v="107.00207547169811"/>
    <s v="theater"/>
    <s v="plays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n v="1476786994"/>
    <d v="2016-10-18T05:36:34"/>
    <b v="0"/>
    <n v="14"/>
    <b v="1"/>
    <s v="theater/plays"/>
    <n v="1"/>
    <n v="171.42857142857142"/>
    <s v="theater"/>
    <s v="plays"/>
    <n v="30.041666666656965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n v="1403105724"/>
    <d v="2014-06-18T10:35:24"/>
    <b v="0"/>
    <n v="20"/>
    <b v="1"/>
    <s v="theater/plays"/>
    <n v="1.0045454545454546"/>
    <n v="110.5"/>
    <s v="theater"/>
    <s v="plays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n v="1396334311"/>
    <d v="2014-04-01T01:38:31"/>
    <b v="0"/>
    <n v="558"/>
    <b v="1"/>
    <s v="theater/plays"/>
    <n v="1.0003599999999999"/>
    <n v="179.27598566308242"/>
    <s v="theater"/>
    <s v="plays"/>
    <n v="3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n v="1431718575"/>
    <d v="2015-05-15T14:36:15"/>
    <b v="0"/>
    <n v="22"/>
    <b v="1"/>
    <s v="theater/plays"/>
    <n v="1.44"/>
    <n v="22.90909090909091"/>
    <s v="theater"/>
    <s v="plays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n v="1436408308"/>
    <d v="2015-07-08T21:18:28"/>
    <b v="0"/>
    <n v="24"/>
    <b v="1"/>
    <s v="theater/plays"/>
    <n v="1.0349999999999999"/>
    <n v="43.125"/>
    <s v="theater"/>
    <s v="plays"/>
    <n v="22.27745370370394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n v="1429651266"/>
    <d v="2015-04-21T16:21:06"/>
    <b v="0"/>
    <n v="74"/>
    <b v="1"/>
    <s v="theater/plays"/>
    <n v="1.0843750000000001"/>
    <n v="46.891891891891895"/>
    <s v="theater"/>
    <s v="plays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n v="1437236378"/>
    <d v="2015-07-18T11:19:38"/>
    <b v="0"/>
    <n v="54"/>
    <b v="1"/>
    <s v="theater/plays"/>
    <n v="1.024"/>
    <n v="47.407407407407405"/>
    <s v="theater"/>
    <s v="plays"/>
    <n v="18.09469907406310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n v="1457115427"/>
    <d v="2016-03-04T13:17:07"/>
    <b v="0"/>
    <n v="31"/>
    <b v="1"/>
    <s v="theater/plays"/>
    <n v="1.4888888888888889"/>
    <n v="15.129032258064516"/>
    <s v="theater"/>
    <s v="plays"/>
    <n v="9.154780092598230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n v="1467648456"/>
    <d v="2016-07-04T11:07:36"/>
    <b v="0"/>
    <n v="25"/>
    <b v="1"/>
    <s v="theater/plays"/>
    <n v="1.0549000000000002"/>
    <n v="21.098000000000003"/>
    <s v="theater"/>
    <s v="plays"/>
    <n v="28.119722222225391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n v="1440082649"/>
    <d v="2015-08-20T09:57:29"/>
    <b v="0"/>
    <n v="17"/>
    <b v="1"/>
    <s v="theater/plays"/>
    <n v="1.0049999999999999"/>
    <n v="59.117647058823529"/>
    <s v="theater"/>
    <s v="plays"/>
    <n v="46.043414351850515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n v="1417456208"/>
    <d v="2014-12-01T12:50:08"/>
    <b v="0"/>
    <n v="12"/>
    <b v="1"/>
    <s v="theater/plays"/>
    <n v="1.3055555555555556"/>
    <n v="97.916666666666671"/>
    <s v="theater"/>
    <s v="plays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n v="1419423083"/>
    <d v="2014-12-24T07:11:23"/>
    <b v="0"/>
    <n v="38"/>
    <b v="1"/>
    <s v="theater/plays"/>
    <n v="1.0475000000000001"/>
    <n v="55.131578947368418"/>
    <s v="theater"/>
    <s v="plays"/>
    <n v="3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n v="1431372444"/>
    <d v="2015-05-11T14:27:24"/>
    <b v="0"/>
    <n v="41"/>
    <b v="1"/>
    <s v="theater/plays"/>
    <n v="1.0880000000000001"/>
    <n v="26.536585365853657"/>
    <s v="theater"/>
    <s v="plays"/>
    <n v="3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n v="1408383994"/>
    <d v="2014-08-18T12:46:34"/>
    <b v="0"/>
    <n v="19"/>
    <b v="1"/>
    <s v="theater/plays"/>
    <n v="1.1100000000000001"/>
    <n v="58.421052631578945"/>
    <s v="theater"/>
    <s v="plays"/>
    <n v="3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n v="1418142696"/>
    <d v="2014-12-09T11:31:36"/>
    <b v="0"/>
    <n v="41"/>
    <b v="1"/>
    <s v="theater/plays"/>
    <n v="1.0047999999999999"/>
    <n v="122.53658536585365"/>
    <s v="theater"/>
    <s v="plays"/>
    <n v="30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n v="1417593483"/>
    <d v="2014-12-03T02:58:03"/>
    <b v="0"/>
    <n v="26"/>
    <b v="1"/>
    <s v="theater/plays"/>
    <n v="1.1435"/>
    <n v="87.961538461538467"/>
    <s v="theater"/>
    <s v="plays"/>
    <n v="27.9596874999988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n v="1412109413"/>
    <d v="2014-09-30T15:36:53"/>
    <b v="0"/>
    <n v="25"/>
    <b v="1"/>
    <s v="theater/plays"/>
    <n v="1.2206666666666666"/>
    <n v="73.239999999999995"/>
    <s v="theater"/>
    <s v="plays"/>
    <n v="30"/>
    <x v="1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n v="1432302082"/>
    <d v="2015-05-22T08:41:22"/>
    <b v="0"/>
    <n v="9"/>
    <b v="1"/>
    <s v="theater/plays"/>
    <n v="1"/>
    <n v="55.555555555555557"/>
    <s v="theater"/>
    <s v="plays"/>
    <n v="3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n v="1412845246"/>
    <d v="2014-10-09T04:00:46"/>
    <b v="0"/>
    <n v="78"/>
    <b v="1"/>
    <s v="theater/plays"/>
    <n v="1.028"/>
    <n v="39.53846153846154"/>
    <s v="theater"/>
    <s v="plays"/>
    <n v="30.0416666666642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n v="1413326248"/>
    <d v="2014-10-14T17:37:28"/>
    <b v="0"/>
    <n v="45"/>
    <b v="1"/>
    <s v="theater/plays"/>
    <n v="1.0612068965517241"/>
    <n v="136.77777777777777"/>
    <s v="theater"/>
    <s v="plays"/>
    <n v="30.04166666666424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n v="1468176527"/>
    <d v="2016-07-10T13:48:47"/>
    <b v="0"/>
    <n v="102"/>
    <b v="1"/>
    <s v="theater/plays"/>
    <n v="1.0133000000000001"/>
    <n v="99.343137254901961"/>
    <s v="theater"/>
    <s v="plays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n v="1475759454"/>
    <d v="2016-10-06T08:10:54"/>
    <b v="0"/>
    <n v="5"/>
    <b v="1"/>
    <s v="theater/plays"/>
    <n v="1"/>
    <n v="20"/>
    <s v="theater"/>
    <s v="plays"/>
    <n v="60.041666666671517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n v="1427741583"/>
    <d v="2015-03-30T13:53:03"/>
    <b v="0"/>
    <n v="27"/>
    <b v="1"/>
    <s v="theater/plays"/>
    <n v="1.3"/>
    <n v="28.888888888888889"/>
    <s v="theater"/>
    <s v="plays"/>
    <n v="26.48260416666744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n v="1459445777"/>
    <d v="2016-03-31T12:36:17"/>
    <b v="0"/>
    <n v="37"/>
    <b v="1"/>
    <s v="theater/plays"/>
    <n v="1.0001333333333333"/>
    <n v="40.545945945945945"/>
    <s v="theater"/>
    <s v="plays"/>
    <n v="3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n v="1456856256"/>
    <d v="2016-03-01T13:17:36"/>
    <b v="0"/>
    <n v="14"/>
    <b v="1"/>
    <s v="theater/plays"/>
    <n v="1"/>
    <n v="35.714285714285715"/>
    <s v="theater"/>
    <s v="plays"/>
    <n v="29.958333333328483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n v="1421900022"/>
    <d v="2015-01-21T23:13:42"/>
    <b v="0"/>
    <n v="27"/>
    <b v="1"/>
    <s v="theater/plays"/>
    <n v="1.1388888888888888"/>
    <n v="37.962962962962962"/>
    <s v="theater"/>
    <s v="plays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n v="1405509510"/>
    <d v="2014-07-16T06:18:30"/>
    <b v="0"/>
    <n v="45"/>
    <b v="1"/>
    <s v="theater/plays"/>
    <n v="1"/>
    <n v="33.333333333333336"/>
    <s v="theater"/>
    <s v="plays"/>
    <n v="14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n v="1458613082"/>
    <d v="2016-03-21T21:18:02"/>
    <b v="0"/>
    <n v="49"/>
    <b v="1"/>
    <s v="theater/plays"/>
    <n v="2.87"/>
    <n v="58.571428571428569"/>
    <s v="theater"/>
    <s v="plays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n v="1455790405"/>
    <d v="2016-02-18T05:13:25"/>
    <b v="0"/>
    <n v="24"/>
    <b v="1"/>
    <s v="theater/plays"/>
    <n v="1.085"/>
    <n v="135.625"/>
    <s v="theater"/>
    <s v="plays"/>
    <n v="59.958333333335759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n v="1434180944"/>
    <d v="2015-06-13T02:35:44"/>
    <b v="0"/>
    <n v="112"/>
    <b v="1"/>
    <s v="theater/plays"/>
    <n v="1.155"/>
    <n v="30.9375"/>
    <s v="theater"/>
    <s v="plays"/>
    <n v="3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n v="1416589890"/>
    <d v="2014-11-21T12:11:30"/>
    <b v="0"/>
    <n v="23"/>
    <b v="1"/>
    <s v="theater/plays"/>
    <n v="1.1911764705882353"/>
    <n v="176.08695652173913"/>
    <s v="theater"/>
    <s v="plays"/>
    <n v="30"/>
    <x v="1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n v="1469465070"/>
    <d v="2016-07-25T11:44:30"/>
    <b v="0"/>
    <n v="54"/>
    <b v="1"/>
    <s v="theater/plays"/>
    <n v="1.0942666666666667"/>
    <n v="151.9814814814815"/>
    <s v="theater"/>
    <s v="plays"/>
    <n v="6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n v="1463144254"/>
    <d v="2016-05-13T07:57:34"/>
    <b v="0"/>
    <n v="28"/>
    <b v="1"/>
    <s v="theater/plays"/>
    <n v="1.266"/>
    <n v="22.607142857142858"/>
    <s v="theater"/>
    <s v="plays"/>
    <n v="45.251689814816928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n v="1428436410"/>
    <d v="2015-04-07T14:53:30"/>
    <b v="0"/>
    <n v="11"/>
    <b v="1"/>
    <s v="theater/plays"/>
    <n v="1.0049999999999999"/>
    <n v="18.272727272727273"/>
    <s v="theater"/>
    <s v="plays"/>
    <n v="22.12951388888177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n v="1430494347"/>
    <d v="2015-05-01T10:32:27"/>
    <b v="0"/>
    <n v="62"/>
    <b v="1"/>
    <s v="theater/plays"/>
    <n v="1.2749999999999999"/>
    <n v="82.258064516129039"/>
    <s v="theater"/>
    <s v="plays"/>
    <n v="25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n v="1411200034"/>
    <d v="2014-09-20T03:00:34"/>
    <b v="0"/>
    <n v="73"/>
    <b v="1"/>
    <s v="theater/plays"/>
    <n v="1.0005999999999999"/>
    <n v="68.534246575342465"/>
    <s v="theater"/>
    <s v="plays"/>
    <n v="30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n v="1419979544"/>
    <d v="2014-12-30T17:45:44"/>
    <b v="0"/>
    <n v="18"/>
    <b v="1"/>
    <s v="theater/plays"/>
    <n v="1.75"/>
    <n v="68.055555555555557"/>
    <s v="theater"/>
    <s v="plays"/>
    <n v="24.25921296296292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n v="1418673307"/>
    <d v="2014-12-15T14:55:07"/>
    <b v="0"/>
    <n v="35"/>
    <b v="1"/>
    <s v="theater/plays"/>
    <n v="1.2725"/>
    <n v="72.714285714285708"/>
    <s v="theater"/>
    <s v="plays"/>
    <n v="57.3776967592639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n v="1417469639"/>
    <d v="2014-12-01T16:33:59"/>
    <b v="0"/>
    <n v="43"/>
    <b v="1"/>
    <s v="theater/plays"/>
    <n v="1.1063333333333334"/>
    <n v="77.186046511627907"/>
    <s v="theater"/>
    <s v="plays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n v="1470792982"/>
    <d v="2016-08-09T20:36:22"/>
    <b v="0"/>
    <n v="36"/>
    <b v="1"/>
    <s v="theater/plays"/>
    <n v="1.2593749999999999"/>
    <n v="55.972222222222221"/>
    <s v="theater"/>
    <s v="plays"/>
    <n v="25"/>
    <x v="1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n v="1423959123"/>
    <d v="2015-02-14T19:12:03"/>
    <b v="0"/>
    <n v="62"/>
    <b v="1"/>
    <s v="theater/plays"/>
    <n v="1.1850000000000001"/>
    <n v="49.693548387096776"/>
    <s v="theater"/>
    <s v="plays"/>
    <n v="26.28260416667035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n v="1407258582"/>
    <d v="2014-08-05T12:09:42"/>
    <b v="0"/>
    <n v="15"/>
    <b v="1"/>
    <s v="theater/plays"/>
    <n v="1.0772727272727274"/>
    <n v="79"/>
    <s v="theater"/>
    <s v="plays"/>
    <n v="21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n v="1455717790"/>
    <d v="2016-02-17T09:03:10"/>
    <b v="0"/>
    <n v="33"/>
    <b v="1"/>
    <s v="theater/plays"/>
    <n v="1.026"/>
    <n v="77.727272727272734"/>
    <s v="theater"/>
    <s v="plays"/>
    <n v="14.66377314814599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n v="1408129822"/>
    <d v="2014-08-15T14:10:22"/>
    <b v="0"/>
    <n v="27"/>
    <b v="1"/>
    <s v="theater/plays"/>
    <n v="1.101"/>
    <n v="40.777777777777779"/>
    <s v="theater"/>
    <s v="plays"/>
    <n v="18.408773148148612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n v="1438715077"/>
    <d v="2015-08-04T14:04:37"/>
    <b v="0"/>
    <n v="17"/>
    <b v="1"/>
    <s v="theater/plays"/>
    <n v="2.02"/>
    <n v="59.411764705882355"/>
    <s v="theater"/>
    <s v="plays"/>
    <n v="25.205127314809943"/>
    <x v="1"/>
  </r>
  <r>
    <n v="3600"/>
    <s v="Pariah"/>
    <s v="The First Play From The Man Who Brought You The Black James Bond!"/>
    <n v="10"/>
    <n v="13"/>
    <x v="0"/>
    <s v="US"/>
    <s v="USD"/>
    <n v="1476390164"/>
    <d v="2016-10-13T15:22:44"/>
    <n v="1473970964"/>
    <d v="2016-09-15T15:22:44"/>
    <b v="0"/>
    <n v="4"/>
    <b v="1"/>
    <s v="theater/plays"/>
    <n v="1.3"/>
    <n v="3.25"/>
    <s v="theater"/>
    <s v="plays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n v="1418860682"/>
    <d v="2014-12-17T18:58:02"/>
    <b v="0"/>
    <n v="53"/>
    <b v="1"/>
    <s v="theater/plays"/>
    <n v="1.0435000000000001"/>
    <n v="39.377358490566039"/>
    <s v="theater"/>
    <s v="plays"/>
    <n v="3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n v="1458336479"/>
    <d v="2016-03-18T16:27:59"/>
    <b v="0"/>
    <n v="49"/>
    <b v="1"/>
    <s v="theater/plays"/>
    <n v="1.0004999999999999"/>
    <n v="81.673469387755105"/>
    <s v="theater"/>
    <s v="plays"/>
    <n v="6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n v="1444164280"/>
    <d v="2015-10-06T15:44:40"/>
    <b v="0"/>
    <n v="57"/>
    <b v="1"/>
    <s v="theater/plays"/>
    <n v="1.7066666666666668"/>
    <n v="44.912280701754383"/>
    <s v="theater"/>
    <s v="plays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n v="1461370956"/>
    <d v="2016-04-22T19:22:36"/>
    <b v="0"/>
    <n v="69"/>
    <b v="1"/>
    <s v="theater/plays"/>
    <n v="1.1283333333333334"/>
    <n v="49.05797101449275"/>
    <s v="theater"/>
    <s v="plays"/>
    <n v="6.275277777778683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n v="1452798126"/>
    <d v="2016-01-14T14:02:06"/>
    <b v="0"/>
    <n v="15"/>
    <b v="1"/>
    <s v="theater/plays"/>
    <n v="1.84"/>
    <n v="30.666666666666668"/>
    <s v="theater"/>
    <s v="plays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n v="1468593057"/>
    <d v="2016-07-15T09:30:57"/>
    <b v="0"/>
    <n v="64"/>
    <b v="1"/>
    <s v="theater/plays"/>
    <n v="1.3026666666666666"/>
    <n v="61.0625"/>
    <s v="theater"/>
    <s v="plays"/>
    <n v="30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n v="1448924882"/>
    <d v="2015-11-30T18:08:02"/>
    <b v="0"/>
    <n v="20"/>
    <b v="1"/>
    <s v="theater/plays"/>
    <n v="1.0545454545454545"/>
    <n v="29"/>
    <s v="theater"/>
    <s v="plays"/>
    <n v="14.03608796295884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n v="1463418090"/>
    <d v="2016-05-16T12:01:30"/>
    <b v="0"/>
    <n v="27"/>
    <b v="1"/>
    <s v="theater/plays"/>
    <n v="1"/>
    <n v="29.62962962962963"/>
    <s v="theater"/>
    <s v="plays"/>
    <n v="31.873958333322662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n v="1456789685"/>
    <d v="2016-02-29T18:48:05"/>
    <b v="0"/>
    <n v="21"/>
    <b v="1"/>
    <s v="theater/plays"/>
    <n v="1.5331632653061225"/>
    <n v="143.0952380952381"/>
    <s v="theater"/>
    <s v="plays"/>
    <n v="29.95833333334303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n v="1437214936"/>
    <d v="2015-07-18T05:22:16"/>
    <b v="0"/>
    <n v="31"/>
    <b v="1"/>
    <s v="theater/plays"/>
    <n v="1.623"/>
    <n v="52.354838709677416"/>
    <s v="theater"/>
    <s v="plays"/>
    <n v="3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n v="1425891201"/>
    <d v="2015-03-09T03:53:21"/>
    <b v="0"/>
    <n v="51"/>
    <b v="1"/>
    <s v="theater/plays"/>
    <n v="1.36"/>
    <n v="66.666666666666671"/>
    <s v="theater"/>
    <s v="plays"/>
    <n v="3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n v="1401470811"/>
    <d v="2014-05-30T12:26:51"/>
    <b v="0"/>
    <n v="57"/>
    <b v="1"/>
    <s v="theater/plays"/>
    <n v="1.444"/>
    <n v="126.66666666666667"/>
    <s v="theater"/>
    <s v="plays"/>
    <n v="1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n v="1401372574"/>
    <d v="2014-05-29T09:09:34"/>
    <b v="0"/>
    <n v="20"/>
    <b v="1"/>
    <s v="theater/plays"/>
    <n v="1"/>
    <n v="62.5"/>
    <s v="theater"/>
    <s v="plays"/>
    <n v="3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n v="1432083616"/>
    <d v="2015-05-19T20:00:16"/>
    <b v="0"/>
    <n v="71"/>
    <b v="1"/>
    <s v="theater/plays"/>
    <n v="1.008"/>
    <n v="35.492957746478872"/>
    <s v="theater"/>
    <s v="plays"/>
    <n v="3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n v="1447164896"/>
    <d v="2015-11-10T09:14:56"/>
    <b v="0"/>
    <n v="72"/>
    <b v="1"/>
    <s v="theater/plays"/>
    <n v="1.0680000000000001"/>
    <n v="37.083333333333336"/>
    <s v="theater"/>
    <s v="plays"/>
    <n v="3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n v="1424213264"/>
    <d v="2015-02-17T17:47:44"/>
    <b v="0"/>
    <n v="45"/>
    <b v="1"/>
    <s v="theater/plays"/>
    <n v="1.248"/>
    <n v="69.333333333333329"/>
    <s v="theater"/>
    <s v="plays"/>
    <n v="29.95833333333575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n v="1486996729"/>
    <d v="2017-02-13T09:38:49"/>
    <b v="0"/>
    <n v="51"/>
    <b v="1"/>
    <s v="theater/plays"/>
    <n v="1.1891891891891893"/>
    <n v="17.254901960784313"/>
    <s v="theater"/>
    <s v="plays"/>
    <n v="14.3897106481454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n v="1430751850"/>
    <d v="2015-05-04T10:04:10"/>
    <b v="0"/>
    <n v="56"/>
    <b v="1"/>
    <s v="theater/plays"/>
    <n v="1.01"/>
    <n v="36.071428571428569"/>
    <s v="theater"/>
    <s v="plays"/>
    <n v="3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n v="1476760226"/>
    <d v="2016-10-17T22:10:26"/>
    <b v="0"/>
    <n v="17"/>
    <b v="1"/>
    <s v="theater/plays"/>
    <n v="1.1299999999999999"/>
    <n v="66.470588235294116"/>
    <s v="theater"/>
    <s v="plays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n v="1422916261"/>
    <d v="2015-02-02T17:31:01"/>
    <b v="0"/>
    <n v="197"/>
    <b v="1"/>
    <s v="theater/plays"/>
    <n v="1.0519047619047619"/>
    <n v="56.065989847715734"/>
    <s v="theater"/>
    <s v="plays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n v="1473200844"/>
    <d v="2016-09-06T17:27:24"/>
    <b v="0"/>
    <n v="70"/>
    <b v="1"/>
    <s v="theater/plays"/>
    <n v="1.0973333333333333"/>
    <n v="47.028571428571432"/>
    <s v="theater"/>
    <s v="plays"/>
    <n v="23.93930555555562"/>
    <x v="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n v="1409030371"/>
    <d v="2014-08-26T00:19:31"/>
    <b v="0"/>
    <n v="21"/>
    <b v="1"/>
    <s v="theater/plays"/>
    <n v="1.00099"/>
    <n v="47.666190476190479"/>
    <s v="theater"/>
    <s v="plays"/>
    <n v="32.91908564815094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n v="1404841270"/>
    <d v="2014-07-08T12:41:10"/>
    <b v="0"/>
    <n v="34"/>
    <b v="1"/>
    <s v="theater/plays"/>
    <n v="1.2"/>
    <n v="88.235294117647058"/>
    <s v="theater"/>
    <s v="plays"/>
    <n v="17.554745370369346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n v="1466793290"/>
    <d v="2016-06-24T13:34:50"/>
    <b v="0"/>
    <n v="39"/>
    <b v="1"/>
    <s v="theater/plays"/>
    <n v="1.0493333333333332"/>
    <n v="80.717948717948715"/>
    <s v="theater"/>
    <s v="plays"/>
    <n v="6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n v="1433259577"/>
    <d v="2015-06-02T10:39:37"/>
    <b v="0"/>
    <n v="78"/>
    <b v="1"/>
    <s v="theater/plays"/>
    <n v="1.0266666666666666"/>
    <n v="39.487179487179489"/>
    <s v="theater"/>
    <s v="plays"/>
    <n v="3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n v="1406390457"/>
    <d v="2014-07-26T11:00:57"/>
    <b v="0"/>
    <n v="48"/>
    <b v="1"/>
    <s v="theater/plays"/>
    <n v="1.0182500000000001"/>
    <n v="84.854166666666671"/>
    <s v="theater"/>
    <s v="plays"/>
    <n v="2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n v="1459446487"/>
    <d v="2016-03-31T12:48:07"/>
    <b v="0"/>
    <n v="29"/>
    <b v="1"/>
    <s v="theater/plays"/>
    <n v="1"/>
    <n v="68.965517241379317"/>
    <s v="theater"/>
    <s v="plays"/>
    <n v="50.424224537040573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n v="1444852796"/>
    <d v="2015-10-14T14:59:56"/>
    <b v="0"/>
    <n v="0"/>
    <b v="0"/>
    <s v="theater/musical"/>
    <n v="0"/>
    <e v="#DIV/0!"/>
    <s v="theater"/>
    <s v="musical"/>
    <n v="60.041666666671517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n v="1457403364"/>
    <d v="2016-03-07T21:16:04"/>
    <b v="0"/>
    <n v="2"/>
    <b v="0"/>
    <s v="theater/musical"/>
    <n v="1.9999999999999999E-6"/>
    <n v="1"/>
    <s v="theater"/>
    <s v="musical"/>
    <n v="58.613842592589208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n v="1414700390"/>
    <d v="2014-10-30T15:19:50"/>
    <b v="0"/>
    <n v="1"/>
    <b v="0"/>
    <s v="theater/musical"/>
    <n v="3.3333333333333332E-4"/>
    <n v="1"/>
    <s v="theater"/>
    <s v="musical"/>
    <n v="30.04166666667151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n v="1409335497"/>
    <d v="2014-08-29T13:04:57"/>
    <b v="0"/>
    <n v="59"/>
    <b v="0"/>
    <s v="theater/musical"/>
    <n v="0.51023391812865493"/>
    <n v="147.88135593220338"/>
    <s v="theater"/>
    <s v="musical"/>
    <n v="24.41253472222888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n v="1415053749"/>
    <d v="2014-11-03T17:29:09"/>
    <b v="0"/>
    <n v="1"/>
    <b v="0"/>
    <s v="theater/musical"/>
    <n v="0.2"/>
    <n v="100"/>
    <s v="theater"/>
    <s v="musical"/>
    <n v="2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n v="1475765867"/>
    <d v="2016-10-06T09:57:47"/>
    <b v="0"/>
    <n v="31"/>
    <b v="0"/>
    <s v="theater/musical"/>
    <n v="0.35239999999999999"/>
    <n v="56.838709677419352"/>
    <s v="theater"/>
    <s v="musical"/>
    <n v="43.4182060185266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n v="1480219174"/>
    <d v="2016-11-26T22:59:34"/>
    <b v="0"/>
    <n v="18"/>
    <b v="0"/>
    <s v="theater/musical"/>
    <n v="4.2466666666666666E-2"/>
    <n v="176.94444444444446"/>
    <s v="theater"/>
    <s v="musical"/>
    <n v="47.999606481484079"/>
    <x v="3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n v="1458594676"/>
    <d v="2016-03-21T16:11:16"/>
    <b v="0"/>
    <n v="10"/>
    <b v="0"/>
    <s v="theater/musical"/>
    <n v="0.36457142857142855"/>
    <n v="127.6"/>
    <s v="theater"/>
    <s v="musical"/>
    <n v="30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n v="1439224829"/>
    <d v="2015-08-10T11:40:29"/>
    <b v="0"/>
    <n v="0"/>
    <b v="0"/>
    <s v="theater/musical"/>
    <n v="0"/>
    <e v="#DIV/0!"/>
    <s v="theater"/>
    <s v="musical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n v="1417538935"/>
    <d v="2014-12-02T11:48:55"/>
    <b v="0"/>
    <n v="14"/>
    <b v="0"/>
    <s v="theater/musical"/>
    <n v="0.30866666666666664"/>
    <n v="66.142857142857139"/>
    <s v="theater"/>
    <s v="musical"/>
    <n v="30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n v="1424275732"/>
    <d v="2015-02-18T11:08:52"/>
    <b v="0"/>
    <n v="2"/>
    <b v="0"/>
    <s v="theater/musical"/>
    <n v="6.545454545454546E-2"/>
    <n v="108"/>
    <s v="theater"/>
    <s v="musical"/>
    <n v="59.958333333328483"/>
    <x v="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n v="1470672906"/>
    <d v="2016-08-08T11:15:06"/>
    <b v="0"/>
    <n v="1"/>
    <b v="0"/>
    <s v="theater/musical"/>
    <n v="4.0000000000000003E-5"/>
    <n v="1"/>
    <s v="theater"/>
    <s v="musical"/>
    <n v="59.955486111110076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n v="1428691530"/>
    <d v="2015-04-10T13:45:30"/>
    <b v="0"/>
    <n v="3"/>
    <b v="0"/>
    <s v="theater/musical"/>
    <n v="5.5E-2"/>
    <n v="18.333333333333332"/>
    <s v="theater"/>
    <s v="musical"/>
    <n v="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n v="1410966179"/>
    <d v="2014-09-17T10:02:59"/>
    <b v="0"/>
    <n v="0"/>
    <b v="0"/>
    <s v="theater/musical"/>
    <n v="0"/>
    <e v="#DIV/0!"/>
    <s v="theater"/>
    <s v="musical"/>
    <n v="17.581261574072414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n v="1445369727"/>
    <d v="2015-10-20T14:35:27"/>
    <b v="0"/>
    <n v="2"/>
    <b v="0"/>
    <s v="theater/musical"/>
    <n v="2.1428571428571429E-2"/>
    <n v="7.5"/>
    <s v="theater"/>
    <s v="musical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n v="1444274839"/>
    <d v="2015-10-07T22:27:19"/>
    <b v="0"/>
    <n v="0"/>
    <b v="0"/>
    <s v="theater/musical"/>
    <n v="0"/>
    <e v="#DIV/0!"/>
    <s v="theater"/>
    <s v="musical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n v="1454996887"/>
    <d v="2016-02-09T00:48:07"/>
    <b v="0"/>
    <n v="12"/>
    <b v="0"/>
    <s v="theater/musical"/>
    <n v="0.16420000000000001"/>
    <n v="68.416666666666671"/>
    <s v="theater"/>
    <s v="musical"/>
    <n v="27.965891203704814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n v="1477178238"/>
    <d v="2016-10-22T18:17:18"/>
    <b v="0"/>
    <n v="1"/>
    <b v="0"/>
    <s v="theater/musical"/>
    <n v="1E-3"/>
    <n v="1"/>
    <s v="theater"/>
    <s v="musical"/>
    <n v="30.041666666671517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n v="1431770802"/>
    <d v="2015-05-16T05:06:42"/>
    <b v="0"/>
    <n v="8"/>
    <b v="0"/>
    <s v="theater/musical"/>
    <n v="4.8099999999999997E-2"/>
    <n v="60.125"/>
    <s v="theater"/>
    <s v="musical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n v="1471370327"/>
    <d v="2016-08-16T12:58:47"/>
    <b v="0"/>
    <n v="2"/>
    <b v="0"/>
    <s v="theater/musical"/>
    <n v="0.06"/>
    <n v="15"/>
    <s v="theater"/>
    <s v="musical"/>
    <n v="4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n v="1409900445"/>
    <d v="2014-09-05T02:00:45"/>
    <b v="0"/>
    <n v="73"/>
    <b v="1"/>
    <s v="theater/plays"/>
    <n v="1.003825"/>
    <n v="550.04109589041093"/>
    <s v="theater"/>
    <s v="plays"/>
    <n v="3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n v="1400691994"/>
    <d v="2014-05-21T12:06:34"/>
    <b v="0"/>
    <n v="8"/>
    <b v="1"/>
    <s v="theater/plays"/>
    <n v="1.04"/>
    <n v="97.5"/>
    <s v="theater"/>
    <s v="plays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n v="1452598184"/>
    <d v="2016-01-12T06:29:44"/>
    <b v="0"/>
    <n v="17"/>
    <b v="1"/>
    <s v="theater/plays"/>
    <n v="1"/>
    <n v="29.411764705882351"/>
    <s v="theater"/>
    <s v="plays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n v="1404833442"/>
    <d v="2014-07-08T10:30:42"/>
    <b v="0"/>
    <n v="9"/>
    <b v="1"/>
    <s v="theater/plays"/>
    <n v="1.04"/>
    <n v="57.777777777777779"/>
    <s v="theater"/>
    <s v="plays"/>
    <n v="33.0196527777807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n v="1471188502"/>
    <d v="2016-08-14T10:28:22"/>
    <b v="0"/>
    <n v="17"/>
    <b v="1"/>
    <s v="theater/plays"/>
    <n v="2.5066666666666668"/>
    <n v="44.235294117647058"/>
    <s v="theater"/>
    <s v="plays"/>
    <n v="10.5212731481515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n v="1436172207"/>
    <d v="2015-07-06T03:43:27"/>
    <b v="0"/>
    <n v="33"/>
    <b v="1"/>
    <s v="theater/plays"/>
    <n v="1.0049999999999999"/>
    <n v="60.909090909090907"/>
    <s v="theater"/>
    <s v="plays"/>
    <n v="3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n v="1457690386"/>
    <d v="2016-03-11T04:59:46"/>
    <b v="0"/>
    <n v="38"/>
    <b v="1"/>
    <s v="theater/plays"/>
    <n v="1.744"/>
    <n v="68.84210526315789"/>
    <s v="theater"/>
    <s v="plays"/>
    <n v="23.291828703702777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n v="1434654998"/>
    <d v="2015-06-18T14:16:38"/>
    <b v="0"/>
    <n v="79"/>
    <b v="1"/>
    <s v="theater/plays"/>
    <n v="1.1626000000000001"/>
    <n v="73.582278481012665"/>
    <s v="theater"/>
    <s v="plays"/>
    <n v="29.48775462963385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n v="1483393836"/>
    <d v="2017-01-02T16:50:36"/>
    <b v="0"/>
    <n v="46"/>
    <b v="1"/>
    <s v="theater/plays"/>
    <n v="1.0582"/>
    <n v="115.02173913043478"/>
    <s v="theater"/>
    <s v="plays"/>
    <n v="30.04749999999330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n v="1462806419"/>
    <d v="2016-05-09T10:06:59"/>
    <b v="0"/>
    <n v="20"/>
    <b v="1"/>
    <s v="theater/plays"/>
    <n v="1.1074999999999999"/>
    <n v="110.75"/>
    <s v="theater"/>
    <s v="plays"/>
    <n v="23.274317129624251"/>
    <x v="1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n v="1400272580"/>
    <d v="2014-05-16T15:36:20"/>
    <b v="0"/>
    <n v="20"/>
    <b v="1"/>
    <s v="theater/plays"/>
    <n v="1.0066666666666666"/>
    <n v="75.5"/>
    <s v="theater"/>
    <s v="plays"/>
    <n v="46.3074074074102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n v="1424414350"/>
    <d v="2015-02-20T01:39:10"/>
    <b v="0"/>
    <n v="13"/>
    <b v="1"/>
    <s v="theater/plays"/>
    <n v="1.0203333333333333"/>
    <n v="235.46153846153845"/>
    <s v="theater"/>
    <s v="plays"/>
    <n v="27.3332175925897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n v="1417208925"/>
    <d v="2014-11-28T16:08:45"/>
    <b v="0"/>
    <n v="22"/>
    <b v="1"/>
    <s v="theater/plays"/>
    <n v="1"/>
    <n v="11.363636363636363"/>
    <s v="theater"/>
    <s v="plays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n v="1458336672"/>
    <d v="2016-03-18T16:31:12"/>
    <b v="0"/>
    <n v="36"/>
    <b v="1"/>
    <s v="theater/plays"/>
    <n v="1.1100000000000001"/>
    <n v="92.5"/>
    <s v="theater"/>
    <s v="plays"/>
    <n v="22.27000000000407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n v="1425187014"/>
    <d v="2015-03-01T00:16:54"/>
    <b v="0"/>
    <n v="40"/>
    <b v="1"/>
    <s v="theater/plays"/>
    <n v="1.0142500000000001"/>
    <n v="202.85"/>
    <s v="theater"/>
    <s v="plays"/>
    <n v="29.95833333332848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n v="1477133430"/>
    <d v="2016-10-22T05:50:30"/>
    <b v="0"/>
    <n v="9"/>
    <b v="1"/>
    <s v="theater/plays"/>
    <n v="1.04"/>
    <n v="26"/>
    <s v="theater"/>
    <s v="plays"/>
    <n v="60.041666666671517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n v="1464847089"/>
    <d v="2016-06-02T00:58:09"/>
    <b v="0"/>
    <n v="19"/>
    <b v="1"/>
    <s v="theater/plays"/>
    <n v="1.09375"/>
    <n v="46.05263157894737"/>
    <s v="theater"/>
    <s v="plays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n v="1445109822"/>
    <d v="2015-10-17T14:23:42"/>
    <b v="0"/>
    <n v="14"/>
    <b v="1"/>
    <s v="theater/plays"/>
    <n v="1.1516129032258065"/>
    <n v="51"/>
    <s v="theater"/>
    <s v="plays"/>
    <n v="11.021041666666861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n v="1404337382"/>
    <d v="2014-07-02T16:43:02"/>
    <b v="0"/>
    <n v="38"/>
    <b v="1"/>
    <s v="theater/plays"/>
    <n v="1"/>
    <n v="31.578947368421051"/>
    <s v="theater"/>
    <s v="plays"/>
    <n v="21.38678240740409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n v="1434669419"/>
    <d v="2015-06-18T18:16:59"/>
    <b v="0"/>
    <n v="58"/>
    <b v="1"/>
    <s v="theater/plays"/>
    <n v="1.0317033333333334"/>
    <n v="53.363965517241382"/>
    <s v="theater"/>
    <s v="plays"/>
    <n v="3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n v="1435670452"/>
    <d v="2015-06-30T08:20:52"/>
    <b v="0"/>
    <n v="28"/>
    <b v="1"/>
    <s v="theater/plays"/>
    <n v="1.0349999999999999"/>
    <n v="36.964285714285715"/>
    <s v="theater"/>
    <s v="plays"/>
    <n v="23.21675925925956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n v="1431447137"/>
    <d v="2015-05-12T11:12:17"/>
    <b v="0"/>
    <n v="17"/>
    <b v="1"/>
    <s v="theater/plays"/>
    <n v="1.3819999999999999"/>
    <n v="81.294117647058826"/>
    <s v="theater"/>
    <s v="plays"/>
    <n v="3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n v="1431951611"/>
    <d v="2015-05-18T07:20:11"/>
    <b v="0"/>
    <n v="12"/>
    <b v="1"/>
    <s v="theater/plays"/>
    <n v="1.0954545454545455"/>
    <n v="20.083333333333332"/>
    <s v="theater"/>
    <s v="plays"/>
    <n v="13.44431712962978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n v="1404140667"/>
    <d v="2014-06-30T10:04:27"/>
    <b v="0"/>
    <n v="40"/>
    <b v="1"/>
    <s v="theater/plays"/>
    <n v="1.0085714285714287"/>
    <n v="88.25"/>
    <s v="theater"/>
    <s v="plays"/>
    <n v="20.537881944444962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n v="1409179384"/>
    <d v="2014-08-27T17:43:04"/>
    <b v="0"/>
    <n v="57"/>
    <b v="1"/>
    <s v="theater/plays"/>
    <n v="1.0153333333333334"/>
    <n v="53.438596491228068"/>
    <s v="theater"/>
    <s v="plays"/>
    <n v="3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n v="1412233497"/>
    <d v="2014-10-02T02:04:57"/>
    <b v="0"/>
    <n v="114"/>
    <b v="1"/>
    <s v="theater/plays"/>
    <n v="1.13625"/>
    <n v="39.868421052631582"/>
    <s v="theater"/>
    <s v="plays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n v="1467752229"/>
    <d v="2016-07-05T15:57:09"/>
    <b v="0"/>
    <n v="31"/>
    <b v="1"/>
    <s v="theater/plays"/>
    <n v="1"/>
    <n v="145.16129032258064"/>
    <s v="theater"/>
    <s v="plays"/>
    <n v="6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n v="1462285182"/>
    <d v="2016-05-03T09:19:42"/>
    <b v="0"/>
    <n v="3"/>
    <b v="1"/>
    <s v="theater/plays"/>
    <n v="1.4"/>
    <n v="23.333333333333332"/>
    <s v="theater"/>
    <s v="plays"/>
    <n v="12.36131944444059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n v="1408995284"/>
    <d v="2014-08-25T14:34:44"/>
    <b v="0"/>
    <n v="16"/>
    <b v="1"/>
    <s v="theater/plays"/>
    <n v="1.2875000000000001"/>
    <n v="64.375"/>
    <s v="theater"/>
    <s v="plays"/>
    <n v="18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n v="1402580818"/>
    <d v="2014-06-12T08:46:58"/>
    <b v="0"/>
    <n v="199"/>
    <b v="1"/>
    <s v="theater/plays"/>
    <n v="1.0290416666666666"/>
    <n v="62.052763819095475"/>
    <s v="theater"/>
    <s v="plays"/>
    <n v="20.591689814820711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n v="1430052298"/>
    <d v="2015-04-26T07:44:58"/>
    <b v="0"/>
    <n v="31"/>
    <b v="1"/>
    <s v="theater/plays"/>
    <n v="1.0249999999999999"/>
    <n v="66.129032258064512"/>
    <s v="theater"/>
    <s v="plays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n v="1401214581"/>
    <d v="2014-05-27T13:16:21"/>
    <b v="0"/>
    <n v="30"/>
    <b v="1"/>
    <s v="theater/plays"/>
    <n v="1.101"/>
    <n v="73.400000000000006"/>
    <s v="theater"/>
    <s v="plays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n v="1473850434"/>
    <d v="2016-09-14T05:53:54"/>
    <b v="0"/>
    <n v="34"/>
    <b v="1"/>
    <s v="theater/plays"/>
    <n v="1.1276666666666666"/>
    <n v="99.5"/>
    <s v="theater"/>
    <s v="plays"/>
    <n v="21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n v="1452008290"/>
    <d v="2016-01-05T10:38:10"/>
    <b v="0"/>
    <n v="18"/>
    <b v="1"/>
    <s v="theater/plays"/>
    <n v="1.119"/>
    <n v="62.166666666666664"/>
    <s v="theater"/>
    <s v="plays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n v="1399998418"/>
    <d v="2014-05-13T11:26:58"/>
    <b v="0"/>
    <n v="67"/>
    <b v="1"/>
    <s v="theater/plays"/>
    <n v="1.3919999999999999"/>
    <n v="62.328358208955223"/>
    <s v="theater"/>
    <s v="plays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n v="1474339696"/>
    <d v="2016-09-19T21:48:16"/>
    <b v="0"/>
    <n v="66"/>
    <b v="1"/>
    <s v="theater/plays"/>
    <n v="1.1085714285714285"/>
    <n v="58.787878787878789"/>
    <s v="theater"/>
    <s v="plays"/>
    <n v="30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n v="1438575586"/>
    <d v="2015-08-02T23:19:46"/>
    <b v="0"/>
    <n v="23"/>
    <b v="1"/>
    <s v="theater/plays"/>
    <n v="1.3906666666666667"/>
    <n v="45.347826086956523"/>
    <s v="theater"/>
    <s v="plays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n v="1398348859"/>
    <d v="2014-04-24T09:14:19"/>
    <b v="0"/>
    <n v="126"/>
    <b v="1"/>
    <s v="theater/plays"/>
    <n v="1.0569999999999999"/>
    <n v="41.944444444444443"/>
    <s v="theater"/>
    <s v="plays"/>
    <n v="25.281724537038826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n v="1439567660"/>
    <d v="2015-08-14T10:54:20"/>
    <b v="0"/>
    <n v="6"/>
    <b v="1"/>
    <s v="theater/plays"/>
    <n v="1.0142857142857142"/>
    <n v="59.166666666666664"/>
    <s v="theater"/>
    <s v="plays"/>
    <n v="14.503240740741603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n v="1401254055"/>
    <d v="2014-05-28T00:14:15"/>
    <b v="0"/>
    <n v="25"/>
    <b v="1"/>
    <s v="theater/plays"/>
    <n v="1.0024500000000001"/>
    <n v="200.49"/>
    <s v="theater"/>
    <s v="plays"/>
    <n v="3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n v="1404932004"/>
    <d v="2014-07-09T13:53:24"/>
    <b v="0"/>
    <n v="39"/>
    <b v="1"/>
    <s v="theater/plays"/>
    <n v="1.0916666666666666"/>
    <n v="83.974358974358978"/>
    <s v="theater"/>
    <s v="plays"/>
    <n v="3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n v="1432410639"/>
    <d v="2015-05-23T14:50:39"/>
    <b v="0"/>
    <n v="62"/>
    <b v="1"/>
    <s v="theater/plays"/>
    <n v="1.1833333333333333"/>
    <n v="57.258064516129032"/>
    <s v="theater"/>
    <s v="plays"/>
    <n v="29.10718750000523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n v="1414506083"/>
    <d v="2014-10-28T09:21:23"/>
    <b v="0"/>
    <n v="31"/>
    <b v="1"/>
    <s v="theater/plays"/>
    <n v="1.2"/>
    <n v="58.064516129032256"/>
    <s v="theater"/>
    <s v="plays"/>
    <n v="30.04166666666424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n v="1421426929"/>
    <d v="2015-01-16T11:48:49"/>
    <b v="0"/>
    <n v="274"/>
    <b v="1"/>
    <s v="theater/plays"/>
    <n v="1.2796000000000001"/>
    <n v="186.80291970802921"/>
    <s v="theater"/>
    <s v="plays"/>
    <n v="44.50707175926072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n v="1410304179"/>
    <d v="2014-09-09T18:09:39"/>
    <b v="0"/>
    <n v="17"/>
    <b v="1"/>
    <s v="theater/plays"/>
    <n v="1.26"/>
    <n v="74.117647058823536"/>
    <s v="theater"/>
    <s v="plays"/>
    <n v="9.0349652777804295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n v="1446352529"/>
    <d v="2015-10-31T23:35:29"/>
    <b v="0"/>
    <n v="14"/>
    <b v="1"/>
    <s v="theater/plays"/>
    <n v="1.2912912912912913"/>
    <n v="30.714285714285715"/>
    <s v="theater"/>
    <s v="plays"/>
    <n v="29.74619212963443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n v="1461985967"/>
    <d v="2016-04-29T22:12:47"/>
    <b v="0"/>
    <n v="60"/>
    <b v="1"/>
    <s v="theater/plays"/>
    <n v="1.0742857142857143"/>
    <n v="62.666666666666664"/>
    <s v="theater"/>
    <s v="plays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n v="1419281610"/>
    <d v="2014-12-22T15:53:30"/>
    <b v="0"/>
    <n v="33"/>
    <b v="1"/>
    <s v="theater/plays"/>
    <n v="1.00125"/>
    <n v="121.36363636363636"/>
    <s v="theater"/>
    <s v="plays"/>
    <n v="2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n v="1418654916"/>
    <d v="2014-12-15T09:48:36"/>
    <b v="0"/>
    <n v="78"/>
    <b v="1"/>
    <s v="theater/plays"/>
    <n v="1.55"/>
    <n v="39.743589743589745"/>
    <s v="theater"/>
    <s v="plays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n v="1461064248"/>
    <d v="2016-04-19T06:10:48"/>
    <b v="0"/>
    <n v="30"/>
    <b v="1"/>
    <s v="theater/plays"/>
    <n v="1.08"/>
    <n v="72"/>
    <s v="theater"/>
    <s v="plays"/>
    <n v="2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n v="1454354487"/>
    <d v="2016-02-01T14:21:27"/>
    <b v="0"/>
    <n v="136"/>
    <b v="1"/>
    <s v="theater/plays"/>
    <n v="1.1052"/>
    <n v="40.632352941176471"/>
    <s v="theater"/>
    <s v="plays"/>
    <n v="3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n v="1410791216"/>
    <d v="2014-09-15T09:26:56"/>
    <b v="0"/>
    <n v="40"/>
    <b v="1"/>
    <s v="theater/plays"/>
    <n v="1.008"/>
    <n v="63"/>
    <s v="theater"/>
    <s v="plays"/>
    <n v="30"/>
    <x v="1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n v="1409493800"/>
    <d v="2014-08-31T09:03:20"/>
    <b v="0"/>
    <n v="18"/>
    <b v="1"/>
    <s v="theater/plays"/>
    <n v="1.212"/>
    <n v="33.666666666666664"/>
    <s v="theater"/>
    <s v="plays"/>
    <n v="30.081018518518249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n v="1430830793"/>
    <d v="2015-05-05T07:59:53"/>
    <b v="0"/>
    <n v="39"/>
    <b v="1"/>
    <s v="theater/plays"/>
    <n v="1.0033333333333334"/>
    <n v="38.589743589743591"/>
    <s v="theater"/>
    <s v="plays"/>
    <n v="3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n v="1464958484"/>
    <d v="2016-06-03T07:54:44"/>
    <b v="0"/>
    <n v="21"/>
    <b v="1"/>
    <s v="theater/plays"/>
    <n v="1.0916666666666666"/>
    <n v="155.95238095238096"/>
    <s v="theater"/>
    <s v="plays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n v="1467720388"/>
    <d v="2016-07-05T07:06:28"/>
    <b v="0"/>
    <n v="30"/>
    <b v="1"/>
    <s v="theater/plays"/>
    <n v="1.2342857142857142"/>
    <n v="43.2"/>
    <s v="theater"/>
    <s v="plays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n v="1459528394"/>
    <d v="2016-04-01T11:33:14"/>
    <b v="0"/>
    <n v="27"/>
    <b v="1"/>
    <s v="theater/plays"/>
    <n v="1.3633666666666666"/>
    <n v="15.148518518518518"/>
    <s v="theater"/>
    <s v="plays"/>
    <n v="60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n v="1401714114"/>
    <d v="2014-06-02T08:01:54"/>
    <b v="0"/>
    <n v="35"/>
    <b v="1"/>
    <s v="theater/plays"/>
    <n v="1.0346657233816767"/>
    <n v="83.571428571428569"/>
    <s v="theater"/>
    <s v="plays"/>
    <n v="21.2070138888884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n v="1409262949"/>
    <d v="2014-08-28T16:55:49"/>
    <b v="0"/>
    <n v="13"/>
    <b v="1"/>
    <s v="theater/plays"/>
    <n v="1.2133333333333334"/>
    <n v="140"/>
    <s v="theater"/>
    <s v="plays"/>
    <n v="15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n v="1467335378"/>
    <d v="2016-06-30T20:09:38"/>
    <b v="0"/>
    <n v="23"/>
    <b v="1"/>
    <s v="theater/plays"/>
    <n v="1.86"/>
    <n v="80.869565217391298"/>
    <s v="theater"/>
    <s v="plays"/>
    <n v="21.178032407406135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n v="1403234686"/>
    <d v="2014-06-19T22:24:46"/>
    <b v="0"/>
    <n v="39"/>
    <b v="1"/>
    <s v="theater/plays"/>
    <n v="3"/>
    <n v="53.846153846153847"/>
    <s v="theater"/>
    <s v="plays"/>
    <n v="14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n v="1401123546"/>
    <d v="2014-05-26T11:59:06"/>
    <b v="0"/>
    <n v="35"/>
    <b v="1"/>
    <s v="theater/plays"/>
    <n v="1.0825"/>
    <n v="30.928571428571427"/>
    <s v="theater"/>
    <s v="plays"/>
    <n v="30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n v="1425908988"/>
    <d v="2015-03-09T08:49:48"/>
    <b v="0"/>
    <n v="27"/>
    <b v="1"/>
    <s v="theater/plays"/>
    <n v="1.4115384615384616"/>
    <n v="67.962962962962962"/>
    <s v="theater"/>
    <s v="plays"/>
    <n v="25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n v="1400606573"/>
    <d v="2014-05-20T12:22:53"/>
    <b v="0"/>
    <n v="21"/>
    <b v="1"/>
    <s v="theater/plays"/>
    <n v="1.1399999999999999"/>
    <n v="27.142857142857142"/>
    <s v="theater"/>
    <s v="plays"/>
    <n v="25.94244212962803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n v="1431230867"/>
    <d v="2015-05-09T23:07:47"/>
    <b v="0"/>
    <n v="104"/>
    <b v="1"/>
    <s v="theater/plays"/>
    <n v="1.5373333333333334"/>
    <n v="110.86538461538461"/>
    <s v="theater"/>
    <s v="plays"/>
    <n v="21.11890046296321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n v="1463334166"/>
    <d v="2016-05-15T12:42:46"/>
    <b v="0"/>
    <n v="19"/>
    <b v="1"/>
    <s v="theater/plays"/>
    <n v="1.0149999999999999"/>
    <n v="106.84210526315789"/>
    <s v="theater"/>
    <s v="plays"/>
    <n v="20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n v="1429881667"/>
    <d v="2015-04-24T08:21:07"/>
    <b v="0"/>
    <n v="97"/>
    <b v="1"/>
    <s v="theater/plays"/>
    <n v="1.0235000000000001"/>
    <n v="105.51546391752578"/>
    <s v="theater"/>
    <s v="plays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n v="1422834819"/>
    <d v="2015-02-01T18:53:39"/>
    <b v="0"/>
    <n v="27"/>
    <b v="1"/>
    <s v="theater/plays"/>
    <n v="1.0257142857142858"/>
    <n v="132.96296296296296"/>
    <s v="theater"/>
    <s v="plays"/>
    <n v="57.540520833339542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n v="1450819109"/>
    <d v="2015-12-22T16:18:29"/>
    <b v="0"/>
    <n v="24"/>
    <b v="1"/>
    <s v="theater/plays"/>
    <n v="1.5575000000000001"/>
    <n v="51.916666666666664"/>
    <s v="theater"/>
    <s v="plays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n v="1428526049"/>
    <d v="2015-04-08T15:47:29"/>
    <b v="0"/>
    <n v="13"/>
    <b v="1"/>
    <s v="theater/plays"/>
    <n v="1.0075000000000001"/>
    <n v="310"/>
    <s v="theater"/>
    <s v="plays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n v="1422465075"/>
    <d v="2015-01-28T12:11:15"/>
    <b v="0"/>
    <n v="46"/>
    <b v="1"/>
    <s v="theater/plays"/>
    <n v="2.3940000000000001"/>
    <n v="26.021739130434781"/>
    <s v="theater"/>
    <s v="plays"/>
    <n v="30"/>
    <x v="1"/>
  </r>
  <r>
    <n v="3719"/>
    <s v="Corium"/>
    <s v="A new piece of physical theatre about love, regret and longing."/>
    <n v="200"/>
    <n v="420"/>
    <x v="0"/>
    <s v="GB"/>
    <s v="GBP"/>
    <n v="1434994266"/>
    <d v="2015-06-22T12:31:06"/>
    <n v="1432402266"/>
    <d v="2015-05-23T12:31:06"/>
    <b v="0"/>
    <n v="4"/>
    <b v="1"/>
    <s v="theater/plays"/>
    <n v="2.1"/>
    <n v="105"/>
    <s v="theater"/>
    <s v="plays"/>
    <n v="3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n v="1433980206"/>
    <d v="2015-06-10T18:50:06"/>
    <b v="0"/>
    <n v="40"/>
    <b v="1"/>
    <s v="theater/plays"/>
    <n v="1.0451515151515152"/>
    <n v="86.224999999999994"/>
    <s v="theater"/>
    <s v="plays"/>
    <n v="22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n v="1413412084"/>
    <d v="2014-10-15T17:28:04"/>
    <b v="0"/>
    <n v="44"/>
    <b v="1"/>
    <s v="theater/plays"/>
    <n v="1.008"/>
    <n v="114.54545454545455"/>
    <s v="theater"/>
    <s v="plays"/>
    <n v="21.04166666666424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n v="1452614847"/>
    <d v="2016-01-12T11:07:27"/>
    <b v="0"/>
    <n v="35"/>
    <b v="1"/>
    <s v="theater/plays"/>
    <n v="1.1120000000000001"/>
    <n v="47.657142857142858"/>
    <s v="theater"/>
    <s v="plays"/>
    <n v="30.285798611112114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n v="1414778662"/>
    <d v="2014-10-31T13:04:22"/>
    <b v="0"/>
    <n v="63"/>
    <b v="1"/>
    <s v="theater/plays"/>
    <n v="1.0204444444444445"/>
    <n v="72.888888888888886"/>
    <s v="theater"/>
    <s v="plays"/>
    <n v="30.0416666666642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n v="1459856860"/>
    <d v="2016-04-05T06:47:40"/>
    <b v="0"/>
    <n v="89"/>
    <b v="1"/>
    <s v="theater/plays"/>
    <n v="1.0254767441860466"/>
    <n v="49.545505617977533"/>
    <s v="theater"/>
    <s v="plays"/>
    <n v="29.466898148137261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n v="1454366467"/>
    <d v="2016-02-01T17:41:07"/>
    <b v="0"/>
    <n v="15"/>
    <b v="1"/>
    <s v="theater/plays"/>
    <n v="1.27"/>
    <n v="25.4"/>
    <s v="theater"/>
    <s v="plays"/>
    <n v="16.95061342592089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n v="1459567371"/>
    <d v="2016-04-01T22:22:51"/>
    <b v="0"/>
    <n v="46"/>
    <b v="1"/>
    <s v="theater/plays"/>
    <n v="3.3870588235294119"/>
    <n v="62.586956521739133"/>
    <s v="theater"/>
    <s v="plays"/>
    <n v="27.7341319444385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n v="1474273294"/>
    <d v="2016-09-19T03:21:34"/>
    <b v="0"/>
    <n v="33"/>
    <b v="1"/>
    <s v="theater/plays"/>
    <n v="1.0075000000000001"/>
    <n v="61.060606060606062"/>
    <s v="theater"/>
    <s v="plays"/>
    <n v="30.85655092592060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n v="1437365176"/>
    <d v="2015-07-19T23:06:16"/>
    <b v="0"/>
    <n v="31"/>
    <b v="0"/>
    <s v="theater/plays"/>
    <n v="9.3100000000000002E-2"/>
    <n v="60.064516129032256"/>
    <s v="theater"/>
    <s v="plays"/>
    <n v="3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n v="1423198512"/>
    <d v="2015-02-05T23:55:12"/>
    <b v="0"/>
    <n v="5"/>
    <b v="0"/>
    <s v="theater/plays"/>
    <n v="7.2400000000000006E-2"/>
    <n v="72.400000000000006"/>
    <s v="theater"/>
    <s v="plays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n v="1437236159"/>
    <d v="2015-07-18T11:15:59"/>
    <b v="0"/>
    <n v="1"/>
    <b v="0"/>
    <s v="theater/plays"/>
    <n v="0.1"/>
    <n v="100"/>
    <s v="theater"/>
    <s v="plays"/>
    <n v="3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n v="1418234646"/>
    <d v="2014-12-10T13:04:06"/>
    <b v="0"/>
    <n v="12"/>
    <b v="0"/>
    <s v="theater/plays"/>
    <n v="0.11272727272727273"/>
    <n v="51.666666666666664"/>
    <s v="theater"/>
    <s v="plays"/>
    <n v="30.388125000004948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n v="1416932133"/>
    <d v="2014-11-25T11:15:33"/>
    <b v="0"/>
    <n v="4"/>
    <b v="0"/>
    <s v="theater/plays"/>
    <n v="0.15411764705882353"/>
    <n v="32.75"/>
    <s v="theater"/>
    <s v="plays"/>
    <n v="59.82253472221782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n v="1428539708"/>
    <d v="2015-04-08T19:35:08"/>
    <b v="0"/>
    <n v="0"/>
    <b v="0"/>
    <s v="theater/plays"/>
    <n v="0"/>
    <e v="#DIV/0!"/>
    <s v="theater"/>
    <s v="plays"/>
    <n v="9.9131018518528435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n v="1427405896"/>
    <d v="2015-03-26T16:38:16"/>
    <b v="0"/>
    <n v="7"/>
    <b v="0"/>
    <s v="theater/plays"/>
    <n v="0.28466666666666668"/>
    <n v="61"/>
    <s v="theater"/>
    <s v="plays"/>
    <n v="6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n v="1430239089"/>
    <d v="2015-04-28T11:38:09"/>
    <b v="0"/>
    <n v="2"/>
    <b v="0"/>
    <s v="theater/plays"/>
    <n v="0.13333333333333333"/>
    <n v="10"/>
    <s v="theater"/>
    <s v="plays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n v="1423847093"/>
    <d v="2015-02-13T12:04:53"/>
    <b v="0"/>
    <n v="1"/>
    <b v="0"/>
    <s v="theater/plays"/>
    <n v="6.6666666666666671E-3"/>
    <n v="10"/>
    <s v="theater"/>
    <s v="plays"/>
    <n v="38.0382754629681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n v="1445358903"/>
    <d v="2015-10-20T11:35:03"/>
    <b v="0"/>
    <n v="4"/>
    <b v="0"/>
    <s v="theater/plays"/>
    <n v="0.21428571428571427"/>
    <n v="37.5"/>
    <s v="theater"/>
    <s v="plays"/>
    <n v="22.599965277782758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n v="1403562705"/>
    <d v="2014-06-23T17:31:45"/>
    <b v="0"/>
    <n v="6"/>
    <b v="0"/>
    <s v="theater/plays"/>
    <n v="0.18"/>
    <n v="45"/>
    <s v="theater"/>
    <s v="plays"/>
    <n v="21.97795138888614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n v="1467024468"/>
    <d v="2016-06-27T05:47:48"/>
    <b v="0"/>
    <n v="8"/>
    <b v="0"/>
    <s v="theater/plays"/>
    <n v="0.20125000000000001"/>
    <n v="100.625"/>
    <s v="theater"/>
    <s v="plays"/>
    <n v="20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n v="1405217355"/>
    <d v="2014-07-12T21:09:15"/>
    <b v="0"/>
    <n v="14"/>
    <b v="0"/>
    <s v="theater/plays"/>
    <n v="0.17899999999999999"/>
    <n v="25.571428571428573"/>
    <s v="theater"/>
    <s v="plays"/>
    <n v="29.98938657407416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n v="1447797950"/>
    <d v="2015-11-17T17:05:50"/>
    <b v="0"/>
    <n v="0"/>
    <b v="0"/>
    <s v="theater/plays"/>
    <n v="0"/>
    <e v="#DIV/0!"/>
    <s v="theater"/>
    <s v="plays"/>
    <n v="3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n v="1407388144"/>
    <d v="2014-08-07T00:09:04"/>
    <b v="0"/>
    <n v="4"/>
    <b v="0"/>
    <s v="theater/plays"/>
    <n v="0.02"/>
    <n v="25"/>
    <s v="theater"/>
    <s v="plays"/>
    <n v="3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n v="1401814964"/>
    <d v="2014-06-03T12:02:44"/>
    <b v="0"/>
    <n v="0"/>
    <b v="0"/>
    <s v="theater/plays"/>
    <n v="0"/>
    <e v="#DIV/0!"/>
    <s v="theater"/>
    <s v="plays"/>
    <n v="3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n v="1401823952"/>
    <d v="2014-06-03T14:32:32"/>
    <b v="0"/>
    <n v="0"/>
    <b v="0"/>
    <s v="theater/plays"/>
    <n v="0"/>
    <e v="#DIV/0!"/>
    <s v="theater"/>
    <s v="plays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n v="1405097102"/>
    <d v="2014-07-11T11:45:02"/>
    <b v="0"/>
    <n v="1"/>
    <b v="0"/>
    <s v="theater/plays"/>
    <n v="0.1"/>
    <n v="10"/>
    <s v="theater"/>
    <s v="plays"/>
    <n v="30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n v="1473326439"/>
    <d v="2016-09-08T04:20:39"/>
    <b v="0"/>
    <n v="1"/>
    <b v="0"/>
    <s v="theater/plays"/>
    <n v="2.3764705882352941E-2"/>
    <n v="202"/>
    <s v="theater"/>
    <s v="plays"/>
    <n v="3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n v="1433833896"/>
    <d v="2015-06-09T02:11:36"/>
    <b v="0"/>
    <n v="1"/>
    <b v="0"/>
    <s v="theater/plays"/>
    <n v="0.01"/>
    <n v="25"/>
    <s v="theater"/>
    <s v="plays"/>
    <n v="26.657916666670644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n v="1453827436"/>
    <d v="2016-01-26T11:57:16"/>
    <b v="0"/>
    <n v="52"/>
    <b v="1"/>
    <s v="theater/musical"/>
    <n v="1.0351999999999999"/>
    <n v="99.538461538461533"/>
    <s v="theater"/>
    <s v="musical"/>
    <n v="20.54287037036556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n v="1459220588"/>
    <d v="2016-03-28T22:03:08"/>
    <b v="0"/>
    <n v="7"/>
    <b v="1"/>
    <s v="theater/musical"/>
    <n v="1.05"/>
    <n v="75"/>
    <s v="theater"/>
    <s v="musical"/>
    <n v="31.03879629629955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n v="1421105608"/>
    <d v="2015-01-12T18:33:28"/>
    <b v="0"/>
    <n v="28"/>
    <b v="1"/>
    <s v="theater/musical"/>
    <n v="1.0044999999999999"/>
    <n v="215.25"/>
    <s v="theater"/>
    <s v="musical"/>
    <n v="28.35106481481489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n v="1454460673"/>
    <d v="2016-02-02T19:51:13"/>
    <b v="0"/>
    <n v="11"/>
    <b v="1"/>
    <s v="theater/musical"/>
    <n v="1.3260000000000001"/>
    <n v="120.54545454545455"/>
    <s v="theater"/>
    <s v="musical"/>
    <n v="59.95833333332848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n v="1473189335"/>
    <d v="2016-09-06T14:15:35"/>
    <b v="0"/>
    <n v="15"/>
    <b v="1"/>
    <s v="theater/musical"/>
    <n v="1.1299999999999999"/>
    <n v="37.666666666666664"/>
    <s v="theater"/>
    <s v="musical"/>
    <n v="40.0725115740788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n v="1430768800"/>
    <d v="2015-05-04T14:46:40"/>
    <b v="0"/>
    <n v="30"/>
    <b v="1"/>
    <s v="theater/musical"/>
    <n v="1.0334000000000001"/>
    <n v="172.23333333333332"/>
    <s v="theater"/>
    <s v="musical"/>
    <n v="29.175925925927004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n v="1403125737"/>
    <d v="2014-06-18T16:08:57"/>
    <b v="0"/>
    <n v="27"/>
    <b v="1"/>
    <s v="theater/musical"/>
    <n v="1.2"/>
    <n v="111.11111111111111"/>
    <s v="theater"/>
    <s v="musical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n v="1458161307"/>
    <d v="2016-03-16T15:48:27"/>
    <b v="0"/>
    <n v="28"/>
    <b v="1"/>
    <s v="theater/musical"/>
    <n v="1.2963636363636364"/>
    <n v="25.464285714285715"/>
    <s v="theater"/>
    <s v="musical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n v="1399923198"/>
    <d v="2014-05-12T14:33:18"/>
    <b v="0"/>
    <n v="17"/>
    <b v="1"/>
    <s v="theater/musical"/>
    <n v="1.0111111111111111"/>
    <n v="267.64705882352939"/>
    <s v="theater"/>
    <s v="musical"/>
    <n v="3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n v="1415737515"/>
    <d v="2014-11-11T15:25:15"/>
    <b v="0"/>
    <n v="50"/>
    <b v="1"/>
    <s v="theater/musical"/>
    <n v="1.0851428571428572"/>
    <n v="75.959999999999994"/>
    <s v="theater"/>
    <s v="musical"/>
    <n v="20"/>
    <x v="1"/>
  </r>
  <r>
    <n v="3758"/>
    <s v="Luigi's Ladies"/>
    <s v="LUIGI'S LADIES: an original one-woman musical comedy"/>
    <n v="1500"/>
    <n v="1535"/>
    <x v="0"/>
    <s v="US"/>
    <s v="USD"/>
    <n v="1400475600"/>
    <d v="2014-05-19T00:00:00"/>
    <n v="1397819938"/>
    <d v="2014-04-18T06:18:58"/>
    <b v="0"/>
    <n v="26"/>
    <b v="1"/>
    <s v="theater/musical"/>
    <n v="1.0233333333333334"/>
    <n v="59.03846153846154"/>
    <s v="theater"/>
    <s v="musical"/>
    <n v="30.736828703709762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n v="1435372553"/>
    <d v="2015-06-26T21:35:53"/>
    <b v="0"/>
    <n v="88"/>
    <b v="1"/>
    <s v="theater/musical"/>
    <n v="1.1024425000000002"/>
    <n v="50.111022727272733"/>
    <s v="theater"/>
    <s v="musical"/>
    <n v="60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n v="1397133386"/>
    <d v="2014-04-10T07:36:26"/>
    <b v="0"/>
    <n v="91"/>
    <b v="1"/>
    <s v="theater/musical"/>
    <n v="1.010154"/>
    <n v="55.502967032967035"/>
    <s v="theater"/>
    <s v="musical"/>
    <n v="2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n v="1434625937"/>
    <d v="2015-06-18T06:12:17"/>
    <b v="0"/>
    <n v="3"/>
    <b v="1"/>
    <s v="theater/musical"/>
    <n v="1"/>
    <n v="166.66666666666666"/>
    <s v="theater"/>
    <s v="musical"/>
    <n v="53.491469907399733"/>
    <x v="3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n v="1436383889"/>
    <d v="2015-07-08T14:31:29"/>
    <b v="0"/>
    <n v="28"/>
    <b v="1"/>
    <s v="theater/musical"/>
    <n v="1.0624"/>
    <n v="47.428571428571431"/>
    <s v="theater"/>
    <s v="musical"/>
    <n v="25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n v="1425319226"/>
    <d v="2015-03-02T13:00:26"/>
    <b v="0"/>
    <n v="77"/>
    <b v="1"/>
    <s v="theater/musical"/>
    <n v="1"/>
    <n v="64.935064935064929"/>
    <s v="theater"/>
    <s v="musical"/>
    <n v="29.95833333333575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n v="1462824832"/>
    <d v="2016-05-09T15:13:52"/>
    <b v="0"/>
    <n v="27"/>
    <b v="1"/>
    <s v="theater/musical"/>
    <n v="1"/>
    <n v="55.555555555555557"/>
    <s v="theater"/>
    <s v="musical"/>
    <n v="19.182037037026021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n v="1404153482"/>
    <d v="2014-06-30T13:38:02"/>
    <b v="0"/>
    <n v="107"/>
    <b v="1"/>
    <s v="theater/musical"/>
    <n v="1.1345714285714286"/>
    <n v="74.224299065420567"/>
    <s v="theater"/>
    <s v="musical"/>
    <n v="30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n v="1401336045"/>
    <d v="2014-05-28T23:00:45"/>
    <b v="0"/>
    <n v="96"/>
    <b v="1"/>
    <s v="theater/musical"/>
    <n v="1.0265010000000001"/>
    <n v="106.9271875"/>
    <s v="theater"/>
    <s v="musical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n v="1423960097"/>
    <d v="2015-02-14T19:28:17"/>
    <b v="0"/>
    <n v="56"/>
    <b v="1"/>
    <s v="theater/musical"/>
    <n v="1.1675"/>
    <n v="41.696428571428569"/>
    <s v="theater"/>
    <s v="musical"/>
    <n v="14.18799768518511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n v="1400002090"/>
    <d v="2014-05-13T12:28:10"/>
    <b v="0"/>
    <n v="58"/>
    <b v="1"/>
    <s v="theater/musical"/>
    <n v="1.0765274999999999"/>
    <n v="74.243275862068955"/>
    <s v="theater"/>
    <s v="musical"/>
    <n v="3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n v="1458138079"/>
    <d v="2016-03-16T09:21:19"/>
    <b v="0"/>
    <n v="15"/>
    <b v="1"/>
    <s v="theater/musical"/>
    <n v="1"/>
    <n v="73.333333333333329"/>
    <s v="theater"/>
    <s v="musical"/>
    <n v="3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n v="1431642010"/>
    <d v="2015-05-14T17:20:10"/>
    <b v="0"/>
    <n v="20"/>
    <b v="1"/>
    <s v="theater/musical"/>
    <n v="1"/>
    <n v="100"/>
    <s v="theater"/>
    <s v="musical"/>
    <n v="3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n v="1462307652"/>
    <d v="2016-05-03T15:34:12"/>
    <b v="0"/>
    <n v="38"/>
    <b v="1"/>
    <s v="theater/musical"/>
    <n v="1.46"/>
    <n v="38.421052631578945"/>
    <s v="theater"/>
    <s v="musical"/>
    <n v="14.1429166666639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n v="1478616506"/>
    <d v="2016-11-08T09:48:26"/>
    <b v="0"/>
    <n v="33"/>
    <b v="1"/>
    <s v="theater/musical"/>
    <n v="1.1020000000000001"/>
    <n v="166.96969696969697"/>
    <s v="theater"/>
    <s v="musical"/>
    <n v="20.633032407407882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n v="1476317247"/>
    <d v="2016-10-12T19:07:27"/>
    <b v="0"/>
    <n v="57"/>
    <b v="1"/>
    <s v="theater/musical"/>
    <n v="1.0820000000000001"/>
    <n v="94.912280701754383"/>
    <s v="theater"/>
    <s v="musical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n v="1427223655"/>
    <d v="2015-03-24T14:00:55"/>
    <b v="0"/>
    <n v="25"/>
    <b v="1"/>
    <s v="theater/musical"/>
    <n v="1"/>
    <n v="100"/>
    <s v="theater"/>
    <s v="musical"/>
    <n v="16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n v="1426199843"/>
    <d v="2015-03-12T17:37:23"/>
    <b v="0"/>
    <n v="14"/>
    <b v="1"/>
    <s v="theater/musical"/>
    <n v="1.0024999999999999"/>
    <n v="143.21428571428572"/>
    <s v="theater"/>
    <s v="musical"/>
    <n v="27.224039351858664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n v="1403599778"/>
    <d v="2014-06-24T03:49:38"/>
    <b v="0"/>
    <n v="94"/>
    <b v="1"/>
    <s v="theater/musical"/>
    <n v="1.0671250000000001"/>
    <n v="90.819148936170208"/>
    <s v="theater"/>
    <s v="musical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n v="1409884821"/>
    <d v="2014-09-04T21:40:21"/>
    <b v="0"/>
    <n v="59"/>
    <b v="1"/>
    <s v="theater/musical"/>
    <n v="1.4319999999999999"/>
    <n v="48.542372881355931"/>
    <s v="theater"/>
    <s v="musical"/>
    <n v="22.055312499993306"/>
    <x v="1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n v="1418758780"/>
    <d v="2014-12-16T14:39:40"/>
    <b v="0"/>
    <n v="36"/>
    <b v="1"/>
    <s v="theater/musical"/>
    <n v="1.0504166666666668"/>
    <n v="70.027777777777771"/>
    <s v="theater"/>
    <s v="musical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n v="1456421940"/>
    <d v="2016-02-25T12:39:00"/>
    <b v="0"/>
    <n v="115"/>
    <b v="1"/>
    <s v="theater/musical"/>
    <n v="1.0398000000000001"/>
    <n v="135.62608695652173"/>
    <s v="theater"/>
    <s v="musical"/>
    <n v="29.958333333343035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n v="1433999785"/>
    <d v="2015-06-11T00:16:25"/>
    <b v="0"/>
    <n v="30"/>
    <b v="1"/>
    <s v="theater/musical"/>
    <n v="1.2"/>
    <n v="100"/>
    <s v="theater"/>
    <s v="musical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n v="1408050685"/>
    <d v="2014-08-14T16:11:25"/>
    <b v="0"/>
    <n v="52"/>
    <b v="1"/>
    <s v="theater/musical"/>
    <n v="1.0966666666666667"/>
    <n v="94.90384615384616"/>
    <s v="theater"/>
    <s v="musical"/>
    <n v="2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n v="1466887297"/>
    <d v="2016-06-25T15:41:37"/>
    <b v="0"/>
    <n v="27"/>
    <b v="1"/>
    <s v="theater/musical"/>
    <n v="1.0175000000000001"/>
    <n v="75.370370370370367"/>
    <s v="theater"/>
    <s v="musical"/>
    <n v="29.096099537026021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n v="1455938520"/>
    <d v="2016-02-19T22:22:00"/>
    <b v="0"/>
    <n v="24"/>
    <b v="1"/>
    <s v="theater/musical"/>
    <n v="1.2891666666666666"/>
    <n v="64.458333333333329"/>
    <s v="theater"/>
    <s v="musical"/>
    <n v="24.526388888894871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n v="1465601532"/>
    <d v="2016-06-10T18:32:12"/>
    <b v="0"/>
    <n v="10"/>
    <b v="1"/>
    <s v="theater/musical"/>
    <n v="1.1499999999999999"/>
    <n v="115"/>
    <s v="theater"/>
    <s v="musical"/>
    <n v="30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n v="1467040769"/>
    <d v="2016-06-27T10:19:29"/>
    <b v="0"/>
    <n v="30"/>
    <b v="1"/>
    <s v="theater/musical"/>
    <n v="1.5075000000000001"/>
    <n v="100.5"/>
    <s v="theater"/>
    <s v="musical"/>
    <n v="35.78021990740671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n v="1461718475"/>
    <d v="2016-04-26T19:54:35"/>
    <b v="0"/>
    <n v="71"/>
    <b v="1"/>
    <s v="theater/musical"/>
    <n v="1.1096666666666666"/>
    <n v="93.774647887323937"/>
    <s v="theater"/>
    <s v="musical"/>
    <n v="3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n v="1434113406"/>
    <d v="2015-06-12T07:50:06"/>
    <b v="0"/>
    <n v="10"/>
    <b v="1"/>
    <s v="theater/musical"/>
    <n v="1.0028571428571429"/>
    <n v="35.1"/>
    <s v="theater"/>
    <s v="musical"/>
    <n v="28.63118055555969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n v="1448469719"/>
    <d v="2015-11-25T11:41:59"/>
    <b v="0"/>
    <n v="1"/>
    <b v="0"/>
    <s v="theater/musical"/>
    <n v="6.6666666666666671E-3"/>
    <n v="500"/>
    <s v="theater"/>
    <s v="musical"/>
    <n v="27.983344907406718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n v="1431630618"/>
    <d v="2015-05-14T14:10:18"/>
    <b v="0"/>
    <n v="4"/>
    <b v="0"/>
    <s v="theater/musical"/>
    <n v="3.267605633802817E-2"/>
    <n v="29"/>
    <s v="theater"/>
    <s v="musical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n v="1477238423"/>
    <d v="2016-10-23T11:00:23"/>
    <b v="0"/>
    <n v="0"/>
    <b v="0"/>
    <s v="theater/musical"/>
    <n v="0"/>
    <e v="#DIV/0!"/>
    <s v="theater"/>
    <s v="musical"/>
    <n v="30.041666666664241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n v="1399480592"/>
    <d v="2014-05-07T11:36:32"/>
    <b v="0"/>
    <n v="0"/>
    <b v="0"/>
    <s v="theater/musical"/>
    <n v="0"/>
    <e v="#DIV/0!"/>
    <s v="theater"/>
    <s v="musical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n v="1434365022"/>
    <d v="2015-06-15T05:43:42"/>
    <b v="0"/>
    <n v="2"/>
    <b v="0"/>
    <s v="theater/musical"/>
    <n v="2.8E-3"/>
    <n v="17.5"/>
    <s v="theater"/>
    <s v="musical"/>
    <n v="3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n v="1416954729"/>
    <d v="2014-11-25T17:32:09"/>
    <b v="0"/>
    <n v="24"/>
    <b v="0"/>
    <s v="theater/musical"/>
    <n v="0.59657142857142853"/>
    <n v="174"/>
    <s v="theater"/>
    <s v="musical"/>
    <n v="2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n v="1431093354"/>
    <d v="2015-05-08T08:55:54"/>
    <b v="0"/>
    <n v="1"/>
    <b v="0"/>
    <s v="theater/musical"/>
    <n v="0.01"/>
    <n v="50"/>
    <s v="theater"/>
    <s v="musical"/>
    <n v="3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n v="1437042490"/>
    <d v="2015-07-16T05:28:10"/>
    <b v="0"/>
    <n v="2"/>
    <b v="0"/>
    <s v="theater/musical"/>
    <n v="1.6666666666666666E-2"/>
    <n v="5"/>
    <s v="theater"/>
    <s v="musical"/>
    <n v="43.50127314814744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n v="1479170556"/>
    <d v="2016-11-14T19:42:36"/>
    <b v="0"/>
    <n v="1"/>
    <b v="0"/>
    <s v="theater/musical"/>
    <n v="4.4444444444444447E-5"/>
    <n v="1"/>
    <s v="theater"/>
    <s v="musical"/>
    <n v="60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n v="1426972165"/>
    <d v="2015-03-21T16:09:25"/>
    <b v="0"/>
    <n v="37"/>
    <b v="0"/>
    <s v="theater/musical"/>
    <n v="0.89666666666666661"/>
    <n v="145.40540540540542"/>
    <s v="theater"/>
    <s v="musical"/>
    <n v="3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n v="1405099248"/>
    <d v="2014-07-11T12:20:48"/>
    <b v="0"/>
    <n v="5"/>
    <b v="0"/>
    <s v="theater/musical"/>
    <n v="1.4642857142857143E-2"/>
    <n v="205"/>
    <s v="theater"/>
    <s v="musical"/>
    <n v="30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n v="1455142843"/>
    <d v="2016-02-10T17:20:43"/>
    <b v="0"/>
    <n v="4"/>
    <b v="0"/>
    <s v="theater/musical"/>
    <n v="4.02E-2"/>
    <n v="100.5"/>
    <s v="theater"/>
    <s v="musical"/>
    <n v="3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n v="1418146883"/>
    <d v="2014-12-09T12:41:23"/>
    <b v="0"/>
    <n v="16"/>
    <b v="0"/>
    <s v="theater/musical"/>
    <n v="4.0045454545454544E-2"/>
    <n v="55.0625"/>
    <s v="theater"/>
    <s v="musical"/>
    <n v="32.4705671296324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n v="1417536816"/>
    <d v="2014-12-02T11:13:36"/>
    <b v="0"/>
    <n v="9"/>
    <b v="0"/>
    <s v="theater/musical"/>
    <n v="8.5199999999999998E-2"/>
    <n v="47.333333333333336"/>
    <s v="theater"/>
    <s v="musical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n v="1442890906"/>
    <d v="2015-09-21T22:01:46"/>
    <b v="0"/>
    <n v="0"/>
    <b v="0"/>
    <s v="theater/musical"/>
    <n v="0"/>
    <e v="#DIV/0!"/>
    <s v="theater"/>
    <s v="musical"/>
    <n v="3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n v="1454541568"/>
    <d v="2016-02-03T18:19:28"/>
    <b v="0"/>
    <n v="40"/>
    <b v="0"/>
    <s v="theater/musical"/>
    <n v="0.19650000000000001"/>
    <n v="58.95"/>
    <s v="theater"/>
    <s v="musical"/>
    <n v="3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n v="1465172024"/>
    <d v="2016-06-05T19:13:44"/>
    <b v="0"/>
    <n v="0"/>
    <b v="0"/>
    <s v="theater/musical"/>
    <n v="0"/>
    <e v="#DIV/0!"/>
    <s v="theater"/>
    <s v="musical"/>
    <n v="55.282129629631527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n v="1406668640"/>
    <d v="2014-07-29T16:17:20"/>
    <b v="0"/>
    <n v="2"/>
    <b v="0"/>
    <s v="theater/musical"/>
    <n v="2.0000000000000002E-5"/>
    <n v="1.5"/>
    <s v="theater"/>
    <s v="musical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n v="1402294381"/>
    <d v="2014-06-09T01:13:01"/>
    <b v="0"/>
    <n v="1"/>
    <b v="0"/>
    <s v="theater/musical"/>
    <n v="6.6666666666666664E-4"/>
    <n v="5"/>
    <s v="theater"/>
    <s v="musical"/>
    <n v="2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n v="1427492939"/>
    <d v="2015-03-27T16:48:59"/>
    <b v="0"/>
    <n v="9"/>
    <b v="0"/>
    <s v="theater/musical"/>
    <n v="0.30333333333333334"/>
    <n v="50.555555555555557"/>
    <s v="theater"/>
    <s v="musical"/>
    <n v="7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n v="1424775219"/>
    <d v="2015-02-24T05:53:39"/>
    <b v="0"/>
    <n v="24"/>
    <b v="1"/>
    <s v="theater/plays"/>
    <n v="1"/>
    <n v="41.666666666666664"/>
    <s v="theater"/>
    <s v="plays"/>
    <n v="59.958333333328483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n v="1402403907"/>
    <d v="2014-06-10T07:38:27"/>
    <b v="0"/>
    <n v="38"/>
    <b v="1"/>
    <s v="theater/plays"/>
    <n v="1.0125"/>
    <n v="53.289473684210527"/>
    <s v="theater"/>
    <s v="plays"/>
    <n v="50.43163194444787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n v="1424377358"/>
    <d v="2015-02-19T15:22:38"/>
    <b v="0"/>
    <n v="26"/>
    <b v="1"/>
    <s v="theater/plays"/>
    <n v="1.2173333333333334"/>
    <n v="70.230769230769226"/>
    <s v="theater"/>
    <s v="plays"/>
    <n v="29.95833333332848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n v="1461769373"/>
    <d v="2016-04-27T10:02:53"/>
    <b v="0"/>
    <n v="19"/>
    <b v="1"/>
    <s v="theater/plays"/>
    <n v="3.3"/>
    <n v="43.421052631578945"/>
    <s v="theater"/>
    <s v="plays"/>
    <n v="33.8313310185185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n v="1429120908"/>
    <d v="2015-04-15T13:01:48"/>
    <b v="0"/>
    <n v="11"/>
    <b v="1"/>
    <s v="theater/plays"/>
    <n v="1.0954999999999999"/>
    <n v="199.18181818181819"/>
    <s v="theater"/>
    <s v="plays"/>
    <n v="46.414722222223645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n v="1462603021"/>
    <d v="2016-05-07T01:37:01"/>
    <b v="0"/>
    <n v="27"/>
    <b v="1"/>
    <s v="theater/plays"/>
    <n v="1.0095190476190474"/>
    <n v="78.518148148148143"/>
    <s v="theater"/>
    <s v="plays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n v="1424727712"/>
    <d v="2015-02-23T16:41:52"/>
    <b v="0"/>
    <n v="34"/>
    <b v="1"/>
    <s v="theater/plays"/>
    <n v="1.4013333333333333"/>
    <n v="61.823529411764703"/>
    <s v="theater"/>
    <s v="plays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n v="1437545657"/>
    <d v="2015-07-22T01:14:17"/>
    <b v="0"/>
    <n v="20"/>
    <b v="1"/>
    <s v="theater/plays"/>
    <n v="1.0000100000000001"/>
    <n v="50.000500000000002"/>
    <s v="theater"/>
    <s v="plays"/>
    <n v="29.698414351849351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n v="1403022823"/>
    <d v="2014-06-17T11:33:43"/>
    <b v="0"/>
    <n v="37"/>
    <b v="1"/>
    <s v="theater/plays"/>
    <n v="1.19238"/>
    <n v="48.339729729729726"/>
    <s v="theater"/>
    <s v="plays"/>
    <n v="3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n v="1444236216"/>
    <d v="2015-10-07T11:43:36"/>
    <b v="0"/>
    <n v="20"/>
    <b v="1"/>
    <s v="theater/plays"/>
    <n v="1.0725"/>
    <n v="107.25"/>
    <s v="theater"/>
    <s v="plays"/>
    <n v="16.469027777784504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n v="1423599182"/>
    <d v="2015-02-10T15:13:02"/>
    <b v="0"/>
    <n v="10"/>
    <b v="1"/>
    <s v="theater/plays"/>
    <n v="2.2799999999999998"/>
    <n v="57"/>
    <s v="theater"/>
    <s v="plays"/>
    <n v="29.95833333332848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n v="1435554104"/>
    <d v="2015-06-29T00:01:44"/>
    <b v="0"/>
    <n v="26"/>
    <b v="1"/>
    <s v="theater/plays"/>
    <n v="1.0640000000000001"/>
    <n v="40.92307692307692"/>
    <s v="theater"/>
    <s v="plays"/>
    <n v="18.666851851856336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n v="1433518717"/>
    <d v="2015-06-05T10:38:37"/>
    <b v="0"/>
    <n v="20"/>
    <b v="1"/>
    <s v="theater/plays"/>
    <n v="1.4333333333333333"/>
    <n v="21.5"/>
    <s v="theater"/>
    <s v="plays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n v="1449116407"/>
    <d v="2015-12-02T23:20:07"/>
    <b v="0"/>
    <n v="46"/>
    <b v="1"/>
    <s v="theater/plays"/>
    <n v="1.0454285714285714"/>
    <n v="79.543478260869563"/>
    <s v="theater"/>
    <s v="plays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n v="1448136417"/>
    <d v="2015-11-21T15:06:57"/>
    <b v="0"/>
    <n v="76"/>
    <b v="1"/>
    <s v="theater/plays"/>
    <n v="1.1002000000000001"/>
    <n v="72.381578947368425"/>
    <s v="theater"/>
    <s v="plays"/>
    <n v="59.119479166671226"/>
    <x v="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n v="1434405044"/>
    <d v="2015-06-15T16:50:44"/>
    <b v="0"/>
    <n v="41"/>
    <b v="1"/>
    <s v="theater/plays"/>
    <n v="1.06"/>
    <n v="64.634146341463421"/>
    <s v="theater"/>
    <s v="plays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n v="1469026903"/>
    <d v="2016-07-20T10:01:43"/>
    <b v="0"/>
    <n v="7"/>
    <b v="1"/>
    <s v="theater/plays"/>
    <n v="1.08"/>
    <n v="38.571428571428569"/>
    <s v="theater"/>
    <s v="plays"/>
    <n v="11.9439467592601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n v="1432690814"/>
    <d v="2015-05-26T20:40:14"/>
    <b v="0"/>
    <n v="49"/>
    <b v="1"/>
    <s v="theater/plays"/>
    <n v="1.0542"/>
    <n v="107.57142857142857"/>
    <s v="theater"/>
    <s v="plays"/>
    <n v="21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n v="1428401394"/>
    <d v="2015-04-07T05:09:54"/>
    <b v="0"/>
    <n v="26"/>
    <b v="1"/>
    <s v="theater/plays"/>
    <n v="1.1916666666666667"/>
    <n v="27.5"/>
    <s v="theater"/>
    <s v="plays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n v="1422656201"/>
    <d v="2015-01-30T17:16:41"/>
    <b v="0"/>
    <n v="65"/>
    <b v="1"/>
    <s v="theater/plays"/>
    <n v="1.5266666666666666"/>
    <n v="70.461538461538467"/>
    <s v="theater"/>
    <s v="plays"/>
    <n v="55.071747685185983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n v="1414845587"/>
    <d v="2014-11-01T07:39:47"/>
    <b v="0"/>
    <n v="28"/>
    <b v="1"/>
    <s v="theater/plays"/>
    <n v="1"/>
    <n v="178.57142857142858"/>
    <s v="theater"/>
    <s v="plays"/>
    <n v="60.04166666666424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n v="1470948371"/>
    <d v="2016-08-11T15:46:11"/>
    <b v="0"/>
    <n v="8"/>
    <b v="1"/>
    <s v="theater/plays"/>
    <n v="1.002"/>
    <n v="62.625"/>
    <s v="theater"/>
    <s v="plays"/>
    <n v="20"/>
    <x v="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n v="1463161611"/>
    <d v="2016-05-13T12:46:51"/>
    <b v="0"/>
    <n v="3"/>
    <b v="1"/>
    <s v="theater/plays"/>
    <n v="2.25"/>
    <n v="75"/>
    <s v="theater"/>
    <s v="plays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n v="1413404545"/>
    <d v="2014-10-15T15:22:25"/>
    <b v="0"/>
    <n v="9"/>
    <b v="1"/>
    <s v="theater/plays"/>
    <n v="1.0602199999999999"/>
    <n v="58.901111111111113"/>
    <s v="theater"/>
    <s v="plays"/>
    <n v="21.04166666666424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n v="1452048335"/>
    <d v="2016-01-05T21:45:35"/>
    <b v="0"/>
    <n v="9"/>
    <b v="1"/>
    <s v="theater/plays"/>
    <n v="1.0466666666666666"/>
    <n v="139.55555555555554"/>
    <s v="theater"/>
    <s v="plays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n v="1416516972"/>
    <d v="2014-11-20T15:56:12"/>
    <b v="0"/>
    <n v="20"/>
    <b v="1"/>
    <s v="theater/plays"/>
    <n v="1.1666666666666667"/>
    <n v="70"/>
    <s v="theater"/>
    <s v="plays"/>
    <n v="10.925555555557366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n v="1432032067"/>
    <d v="2015-05-19T05:41:07"/>
    <b v="0"/>
    <n v="57"/>
    <b v="1"/>
    <s v="theater/plays"/>
    <n v="1.0903333333333334"/>
    <n v="57.385964912280699"/>
    <s v="theater"/>
    <s v="plays"/>
    <n v="3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n v="1459463808"/>
    <d v="2016-03-31T17:36:48"/>
    <b v="0"/>
    <n v="8"/>
    <b v="1"/>
    <s v="theater/plays"/>
    <n v="1.6"/>
    <n v="40"/>
    <s v="theater"/>
    <s v="plays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n v="1467497652"/>
    <d v="2016-07-02T17:14:12"/>
    <b v="0"/>
    <n v="14"/>
    <b v="1"/>
    <s v="theater/plays"/>
    <n v="1.125"/>
    <n v="64.285714285714292"/>
    <s v="theater"/>
    <s v="plays"/>
    <n v="31.2463888888887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n v="1432837358"/>
    <d v="2015-05-28T13:22:38"/>
    <b v="0"/>
    <n v="17"/>
    <b v="1"/>
    <s v="theater/plays"/>
    <n v="1.0209999999999999"/>
    <n v="120.11764705882354"/>
    <s v="theater"/>
    <s v="plays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n v="1429722209"/>
    <d v="2015-04-22T12:03:29"/>
    <b v="0"/>
    <n v="100"/>
    <b v="1"/>
    <s v="theater/plays"/>
    <n v="1.00824"/>
    <n v="1008.24"/>
    <s v="theater"/>
    <s v="plays"/>
    <n v="3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n v="1433042724"/>
    <d v="2015-05-30T22:25:24"/>
    <b v="0"/>
    <n v="32"/>
    <b v="1"/>
    <s v="theater/plays"/>
    <n v="1.0125"/>
    <n v="63.28125"/>
    <s v="theater"/>
    <s v="plays"/>
    <n v="60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n v="1457023829"/>
    <d v="2016-03-03T11:50:29"/>
    <b v="0"/>
    <n v="3"/>
    <b v="1"/>
    <s v="theater/plays"/>
    <n v="65"/>
    <n v="21.666666666666668"/>
    <s v="theater"/>
    <s v="plays"/>
    <n v="24.95833333332848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n v="1400698287"/>
    <d v="2014-05-21T13:51:27"/>
    <b v="1"/>
    <n v="34"/>
    <b v="0"/>
    <s v="theater/plays"/>
    <n v="8.72E-2"/>
    <n v="25.647058823529413"/>
    <s v="theater"/>
    <s v="plays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n v="1397217052"/>
    <d v="2014-04-11T06:50:52"/>
    <b v="1"/>
    <n v="23"/>
    <b v="0"/>
    <s v="theater/plays"/>
    <n v="0.21940000000000001"/>
    <n v="47.695652173913047"/>
    <s v="theater"/>
    <s v="plays"/>
    <n v="30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n v="1399427064"/>
    <d v="2014-05-06T20:44:24"/>
    <b v="1"/>
    <n v="19"/>
    <b v="0"/>
    <s v="theater/plays"/>
    <n v="0.21299999999999999"/>
    <n v="56.05263157894737"/>
    <s v="theater"/>
    <s v="plays"/>
    <n v="2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n v="1399474134"/>
    <d v="2014-05-07T09:48:54"/>
    <b v="1"/>
    <n v="50"/>
    <b v="0"/>
    <s v="theater/plays"/>
    <n v="0.41489795918367345"/>
    <n v="81.319999999999993"/>
    <s v="theater"/>
    <s v="plays"/>
    <n v="26.67368055555562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n v="1441119774"/>
    <d v="2015-09-01T10:02:54"/>
    <b v="1"/>
    <n v="12"/>
    <b v="0"/>
    <s v="theater/plays"/>
    <n v="2.1049999999999999E-2"/>
    <n v="70.166666666666671"/>
    <s v="theater"/>
    <s v="plays"/>
    <n v="30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n v="1409721542"/>
    <d v="2014-09-03T00:19:02"/>
    <b v="1"/>
    <n v="8"/>
    <b v="0"/>
    <s v="theater/plays"/>
    <n v="2.7E-2"/>
    <n v="23.625"/>
    <s v="theater"/>
    <s v="plays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n v="1433395391"/>
    <d v="2015-06-04T00:23:11"/>
    <b v="1"/>
    <n v="9"/>
    <b v="0"/>
    <s v="theater/plays"/>
    <n v="0.16161904761904761"/>
    <n v="188.55555555555554"/>
    <s v="theater"/>
    <s v="plays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n v="1442604989"/>
    <d v="2015-09-18T14:36:29"/>
    <b v="1"/>
    <n v="43"/>
    <b v="0"/>
    <s v="theater/plays"/>
    <n v="0.16376923076923078"/>
    <n v="49.511627906976742"/>
    <s v="theater"/>
    <s v="plays"/>
    <n v="30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n v="1431455084"/>
    <d v="2015-05-12T13:24:44"/>
    <b v="1"/>
    <n v="28"/>
    <b v="0"/>
    <s v="theater/plays"/>
    <n v="7.0433333333333334E-2"/>
    <n v="75.464285714285708"/>
    <s v="theater"/>
    <s v="plays"/>
    <n v="3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n v="1417489143"/>
    <d v="2014-12-01T21:59:03"/>
    <b v="1"/>
    <n v="4"/>
    <b v="0"/>
    <s v="theater/plays"/>
    <n v="3.7999999999999999E-2"/>
    <n v="9.5"/>
    <s v="theater"/>
    <s v="plays"/>
    <n v="30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n v="1434537179"/>
    <d v="2015-06-17T05:32:59"/>
    <b v="1"/>
    <n v="24"/>
    <b v="0"/>
    <s v="theater/plays"/>
    <n v="0.34079999999999999"/>
    <n v="35.5"/>
    <s v="theater"/>
    <s v="plays"/>
    <n v="30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n v="1425270876"/>
    <d v="2015-03-01T23:34:36"/>
    <b v="0"/>
    <n v="2"/>
    <b v="0"/>
    <s v="theater/plays"/>
    <n v="2E-3"/>
    <n v="10"/>
    <s v="theater"/>
    <s v="plays"/>
    <n v="24.95833333332848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n v="1406578178"/>
    <d v="2014-07-28T15:09:38"/>
    <b v="0"/>
    <n v="2"/>
    <b v="0"/>
    <s v="theater/plays"/>
    <n v="2.5999999999999998E-4"/>
    <n v="13"/>
    <s v="theater"/>
    <s v="plays"/>
    <n v="35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n v="1428614058"/>
    <d v="2015-04-09T16:14:18"/>
    <b v="0"/>
    <n v="20"/>
    <b v="0"/>
    <s v="theater/plays"/>
    <n v="0.16254545454545455"/>
    <n v="89.4"/>
    <s v="theater"/>
    <s v="plays"/>
    <n v="3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n v="1424819871"/>
    <d v="2015-02-24T18:17:51"/>
    <b v="0"/>
    <n v="1"/>
    <b v="0"/>
    <s v="theater/plays"/>
    <n v="2.5000000000000001E-2"/>
    <n v="25"/>
    <s v="theater"/>
    <s v="plays"/>
    <n v="29.95833333332848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n v="1423245003"/>
    <d v="2015-02-06T12:50:03"/>
    <b v="0"/>
    <n v="1"/>
    <b v="0"/>
    <s v="theater/plays"/>
    <n v="2.0000000000000001E-4"/>
    <n v="1"/>
    <s v="theater"/>
    <s v="plays"/>
    <n v="29.958333333335759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n v="1404927690"/>
    <d v="2014-07-09T12:41:30"/>
    <b v="0"/>
    <n v="4"/>
    <b v="0"/>
    <s v="theater/plays"/>
    <n v="5.1999999999999998E-2"/>
    <n v="65"/>
    <s v="theater"/>
    <s v="plays"/>
    <n v="22.97951388888759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n v="1430734844"/>
    <d v="2015-05-04T05:20:44"/>
    <b v="0"/>
    <n v="1"/>
    <b v="0"/>
    <s v="theater/plays"/>
    <n v="0.02"/>
    <n v="10"/>
    <s v="theater"/>
    <s v="plays"/>
    <n v="18.443935185183364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n v="1401485207"/>
    <d v="2014-05-30T16:26:47"/>
    <b v="0"/>
    <n v="1"/>
    <b v="0"/>
    <s v="theater/plays"/>
    <n v="4.0000000000000002E-4"/>
    <n v="1"/>
    <s v="theater"/>
    <s v="plays"/>
    <n v="25.981400462958845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n v="1405266710"/>
    <d v="2014-07-13T10:51:50"/>
    <b v="0"/>
    <n v="13"/>
    <b v="0"/>
    <s v="theater/plays"/>
    <n v="0.17666666666666667"/>
    <n v="81.538461538461533"/>
    <s v="theater"/>
    <s v="plays"/>
    <n v="30"/>
    <x v="1"/>
  </r>
  <r>
    <n v="3861"/>
    <s v="READY OR NOT HERE I COME"/>
    <s v="THE COMING OF THE LORD!"/>
    <n v="2000"/>
    <n v="100"/>
    <x v="2"/>
    <s v="US"/>
    <s v="USD"/>
    <n v="1415828820"/>
    <d v="2014-11-12T16:47:00"/>
    <n v="1412258977"/>
    <d v="2014-10-02T09:09:37"/>
    <b v="0"/>
    <n v="1"/>
    <b v="0"/>
    <s v="theater/plays"/>
    <n v="0.05"/>
    <n v="100"/>
    <s v="theater"/>
    <s v="plays"/>
    <n v="41.317627314820129"/>
    <x v="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n v="1472451356"/>
    <d v="2016-08-29T01:15:56"/>
    <b v="0"/>
    <n v="1"/>
    <b v="0"/>
    <s v="theater/plays"/>
    <n v="1.3333333333333334E-4"/>
    <n v="1"/>
    <s v="theater"/>
    <s v="plays"/>
    <n v="14.44657407407794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n v="1441552305"/>
    <d v="2015-09-06T10:11:45"/>
    <b v="0"/>
    <n v="0"/>
    <b v="0"/>
    <s v="theater/plays"/>
    <n v="0"/>
    <e v="#DIV/0!"/>
    <s v="theater"/>
    <s v="plays"/>
    <n v="60.04166666666424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n v="1445203454"/>
    <d v="2015-10-18T16:24:14"/>
    <b v="0"/>
    <n v="3"/>
    <b v="0"/>
    <s v="theater/plays"/>
    <n v="1.2E-2"/>
    <n v="20"/>
    <s v="theater"/>
    <s v="plays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n v="1405957098"/>
    <d v="2014-07-21T10:38:18"/>
    <b v="0"/>
    <n v="14"/>
    <b v="0"/>
    <s v="theater/plays"/>
    <n v="0.26937422295897223"/>
    <n v="46.428571428571431"/>
    <s v="theater"/>
    <s v="plays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n v="1454453021"/>
    <d v="2016-02-02T17:43:41"/>
    <b v="0"/>
    <n v="2"/>
    <b v="0"/>
    <s v="theater/plays"/>
    <n v="5.4999999999999997E-3"/>
    <n v="5.5"/>
    <s v="theater"/>
    <s v="plays"/>
    <n v="49.19813657407212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n v="1463686339"/>
    <d v="2016-05-19T14:32:19"/>
    <b v="0"/>
    <n v="5"/>
    <b v="0"/>
    <s v="theater/plays"/>
    <n v="0.1255"/>
    <n v="50.2"/>
    <s v="theater"/>
    <s v="plays"/>
    <n v="30"/>
    <x v="1"/>
  </r>
  <r>
    <n v="3868"/>
    <s v="1000 words (Canceled)"/>
    <s v="New collection of music by Scott Evan Davis!"/>
    <n v="5000"/>
    <n v="10"/>
    <x v="1"/>
    <s v="GB"/>
    <s v="GBP"/>
    <n v="1410191405"/>
    <d v="2014-09-08T10:50:05"/>
    <n v="1408031405"/>
    <d v="2014-08-14T10:50:05"/>
    <b v="0"/>
    <n v="1"/>
    <b v="0"/>
    <s v="theater/musical"/>
    <n v="2E-3"/>
    <n v="10"/>
    <s v="theater"/>
    <s v="musical"/>
    <n v="25"/>
    <x v="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n v="1423761792"/>
    <d v="2015-02-12T12:23:12"/>
    <b v="0"/>
    <n v="15"/>
    <b v="0"/>
    <s v="theater/musical"/>
    <n v="3.44748684310884E-2"/>
    <n v="30.133333333333333"/>
    <s v="theater"/>
    <s v="musical"/>
    <n v="29.408194444440596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n v="1401768478"/>
    <d v="2014-06-02T23:07:58"/>
    <b v="0"/>
    <n v="10"/>
    <b v="0"/>
    <s v="theater/musical"/>
    <n v="0.15"/>
    <n v="150"/>
    <s v="theater"/>
    <s v="musical"/>
    <n v="30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n v="1485629050"/>
    <d v="2017-01-28T13:44:10"/>
    <b v="0"/>
    <n v="3"/>
    <b v="0"/>
    <s v="theater/musical"/>
    <n v="2.6666666666666668E-2"/>
    <n v="13.333333333333334"/>
    <s v="theater"/>
    <s v="musical"/>
    <n v="59.958333333343035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n v="1435202996"/>
    <d v="2015-06-24T22:29:56"/>
    <b v="0"/>
    <n v="0"/>
    <b v="0"/>
    <s v="theater/musical"/>
    <n v="0"/>
    <e v="#DIV/0!"/>
    <s v="theater"/>
    <s v="musical"/>
    <n v="5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n v="1441730535"/>
    <d v="2015-09-08T11:42:15"/>
    <b v="0"/>
    <n v="0"/>
    <b v="0"/>
    <s v="theater/musical"/>
    <n v="0"/>
    <e v="#DIV/0!"/>
    <s v="theater"/>
    <s v="musical"/>
    <n v="3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n v="1420244622"/>
    <d v="2015-01-02T19:23:42"/>
    <b v="0"/>
    <n v="0"/>
    <b v="0"/>
    <s v="theater/musical"/>
    <n v="0"/>
    <e v="#DIV/0!"/>
    <s v="theater"/>
    <s v="musical"/>
    <n v="21.02520833333983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n v="1472804365"/>
    <d v="2016-09-02T03:19:25"/>
    <b v="0"/>
    <n v="0"/>
    <b v="0"/>
    <s v="theater/musical"/>
    <n v="0"/>
    <e v="#DIV/0!"/>
    <s v="theater"/>
    <s v="musical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n v="1451833128"/>
    <d v="2016-01-03T09:58:48"/>
    <b v="0"/>
    <n v="46"/>
    <b v="0"/>
    <s v="theater/musical"/>
    <n v="0.52794871794871789"/>
    <n v="44.760869565217391"/>
    <s v="theater"/>
    <s v="musical"/>
    <n v="3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n v="1478621752"/>
    <d v="2016-11-08T11:15:52"/>
    <b v="0"/>
    <n v="14"/>
    <b v="0"/>
    <s v="theater/musical"/>
    <n v="4.9639999999999997E-2"/>
    <n v="88.642857142857139"/>
    <s v="theater"/>
    <s v="musical"/>
    <n v="30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n v="1433014746"/>
    <d v="2015-05-30T14:39:06"/>
    <b v="0"/>
    <n v="1"/>
    <b v="0"/>
    <s v="theater/musical"/>
    <n v="5.5555555555555556E-4"/>
    <n v="10"/>
    <s v="theater"/>
    <s v="musical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n v="1419626396"/>
    <d v="2014-12-26T15:39:56"/>
    <b v="0"/>
    <n v="0"/>
    <b v="0"/>
    <s v="theater/musical"/>
    <n v="0"/>
    <e v="#DIV/0!"/>
    <s v="theater"/>
    <s v="musical"/>
    <n v="3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n v="1403724820"/>
    <d v="2014-06-25T14:33:40"/>
    <b v="0"/>
    <n v="17"/>
    <b v="0"/>
    <s v="theater/musical"/>
    <n v="0.13066666666666665"/>
    <n v="57.647058823529413"/>
    <s v="theater"/>
    <s v="musical"/>
    <n v="35.14328703704086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n v="1484958399"/>
    <d v="2017-01-20T19:26:39"/>
    <b v="0"/>
    <n v="1"/>
    <b v="0"/>
    <s v="theater/musical"/>
    <n v="0.05"/>
    <n v="25"/>
    <s v="theater"/>
    <s v="musical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n v="1451950570"/>
    <d v="2016-01-04T18:36:10"/>
    <b v="0"/>
    <n v="0"/>
    <b v="0"/>
    <s v="theater/musical"/>
    <n v="0"/>
    <e v="#DIV/0!"/>
    <s v="theater"/>
    <s v="musical"/>
    <n v="26.9769675925927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n v="1407076069"/>
    <d v="2014-08-03T09:27:49"/>
    <b v="0"/>
    <n v="0"/>
    <b v="0"/>
    <s v="theater/musical"/>
    <n v="0"/>
    <e v="#DIV/0!"/>
    <s v="theater"/>
    <s v="musical"/>
    <n v="3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n v="1425322792"/>
    <d v="2015-03-02T13:59:52"/>
    <b v="0"/>
    <n v="0"/>
    <b v="0"/>
    <s v="theater/musical"/>
    <n v="0"/>
    <e v="#DIV/0!"/>
    <s v="theater"/>
    <s v="musical"/>
    <n v="24.958333333335759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n v="1460242191"/>
    <d v="2016-04-09T17:49:51"/>
    <b v="0"/>
    <n v="0"/>
    <b v="0"/>
    <s v="theater/musical"/>
    <n v="0"/>
    <e v="#DIV/0!"/>
    <s v="theater"/>
    <s v="musical"/>
    <n v="30"/>
    <x v="1"/>
  </r>
  <r>
    <n v="3886"/>
    <s v="a (Canceled)"/>
    <n v="1"/>
    <n v="10000"/>
    <n v="0"/>
    <x v="1"/>
    <s v="AU"/>
    <s v="AUD"/>
    <n v="1418275702"/>
    <d v="2014-12-11T00:28:22"/>
    <n v="1415683702"/>
    <d v="2014-11-11T00:28:22"/>
    <b v="0"/>
    <n v="0"/>
    <b v="0"/>
    <s v="theater/musical"/>
    <n v="0"/>
    <e v="#DIV/0!"/>
    <s v="theater"/>
    <s v="musical"/>
    <n v="3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n v="1426538129"/>
    <d v="2015-03-16T15:35:29"/>
    <b v="0"/>
    <n v="2"/>
    <b v="0"/>
    <s v="theater/musical"/>
    <n v="1.7500000000000002E-2"/>
    <n v="17.5"/>
    <s v="theater"/>
    <s v="musical"/>
    <n v="46.058692129634437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n v="1485522358"/>
    <d v="2017-01-27T08:05:58"/>
    <b v="0"/>
    <n v="14"/>
    <b v="0"/>
    <s v="theater/plays"/>
    <n v="0.27100000000000002"/>
    <n v="38.714285714285715"/>
    <s v="theater"/>
    <s v="plays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n v="1417651630"/>
    <d v="2014-12-03T19:07:10"/>
    <b v="0"/>
    <n v="9"/>
    <b v="0"/>
    <s v="theater/plays"/>
    <n v="1.4749999999999999E-2"/>
    <n v="13.111111111111111"/>
    <s v="theater"/>
    <s v="plays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n v="1434478344"/>
    <d v="2015-06-16T13:12:24"/>
    <b v="0"/>
    <n v="8"/>
    <b v="0"/>
    <s v="theater/plays"/>
    <n v="0.16826666666666668"/>
    <n v="315.5"/>
    <s v="theater"/>
    <s v="plays"/>
    <n v="60"/>
    <x v="3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n v="1424488244"/>
    <d v="2015-02-20T22:10:44"/>
    <b v="0"/>
    <n v="7"/>
    <b v="0"/>
    <s v="theater/plays"/>
    <n v="0.32500000000000001"/>
    <n v="37.142857142857146"/>
    <s v="theater"/>
    <s v="plays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n v="1408203557"/>
    <d v="2014-08-16T10:39:17"/>
    <b v="0"/>
    <n v="0"/>
    <b v="0"/>
    <s v="theater/plays"/>
    <n v="0"/>
    <e v="#DIV/0!"/>
    <s v="theater"/>
    <s v="plays"/>
    <n v="7.639386574068339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n v="1400600840"/>
    <d v="2014-05-20T10:47:20"/>
    <b v="0"/>
    <n v="84"/>
    <b v="0"/>
    <s v="theater/plays"/>
    <n v="0.2155"/>
    <n v="128.27380952380952"/>
    <s v="theater"/>
    <s v="plays"/>
    <n v="41.592129629629198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n v="1478386812"/>
    <d v="2016-11-05T18:00:12"/>
    <b v="0"/>
    <n v="11"/>
    <b v="0"/>
    <s v="theater/plays"/>
    <n v="3.4666666666666665E-2"/>
    <n v="47.272727272727273"/>
    <s v="theater"/>
    <s v="plays"/>
    <n v="30.249166666668316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n v="1422424818"/>
    <d v="2015-01-28T01:00:18"/>
    <b v="0"/>
    <n v="1"/>
    <b v="0"/>
    <s v="theater/plays"/>
    <n v="0.05"/>
    <n v="50"/>
    <s v="theater"/>
    <s v="plays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n v="1401770178"/>
    <d v="2014-06-02T23:36:18"/>
    <b v="0"/>
    <n v="4"/>
    <b v="0"/>
    <s v="theater/plays"/>
    <n v="0.10625"/>
    <n v="42.5"/>
    <s v="theater"/>
    <s v="plays"/>
    <n v="14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n v="1418158683"/>
    <d v="2014-12-09T15:58:03"/>
    <b v="0"/>
    <n v="10"/>
    <b v="0"/>
    <s v="theater/plays"/>
    <n v="0.17599999999999999"/>
    <n v="44"/>
    <s v="theater"/>
    <s v="plays"/>
    <n v="3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n v="1436355270"/>
    <d v="2015-07-08T06:34:30"/>
    <b v="0"/>
    <n v="16"/>
    <b v="0"/>
    <s v="theater/plays"/>
    <n v="0.3256"/>
    <n v="50.875"/>
    <s v="theater"/>
    <s v="plays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n v="1406140561"/>
    <d v="2014-07-23T13:36:01"/>
    <b v="0"/>
    <n v="2"/>
    <b v="0"/>
    <s v="theater/plays"/>
    <n v="1.2500000000000001E-2"/>
    <n v="62.5"/>
    <s v="theater"/>
    <s v="plays"/>
    <n v="20"/>
    <x v="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n v="1431396791"/>
    <d v="2015-05-11T21:13:11"/>
    <b v="0"/>
    <n v="5"/>
    <b v="0"/>
    <s v="theater/plays"/>
    <n v="5.3999999999999999E-2"/>
    <n v="27"/>
    <s v="theater"/>
    <s v="plays"/>
    <n v="30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n v="1447098599"/>
    <d v="2015-11-09T14:49:59"/>
    <b v="0"/>
    <n v="1"/>
    <b v="0"/>
    <s v="theater/plays"/>
    <n v="8.3333333333333332E-3"/>
    <n v="25"/>
    <s v="theater"/>
    <s v="plays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n v="1476962042"/>
    <d v="2016-10-20T06:14:02"/>
    <b v="0"/>
    <n v="31"/>
    <b v="0"/>
    <s v="theater/plays"/>
    <n v="0.48833333333333334"/>
    <n v="47.258064516129032"/>
    <s v="theater"/>
    <s v="plays"/>
    <n v="25.041666666664241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n v="1435709765"/>
    <d v="2015-06-30T19:16:05"/>
    <b v="0"/>
    <n v="0"/>
    <b v="0"/>
    <s v="theater/plays"/>
    <n v="0"/>
    <e v="#DIV/0!"/>
    <s v="theater"/>
    <s v="plays"/>
    <n v="44.806886574078817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n v="1427866200"/>
    <d v="2015-04-01T00:30:00"/>
    <b v="0"/>
    <n v="2"/>
    <b v="0"/>
    <s v="theater/plays"/>
    <n v="2.9999999999999997E-4"/>
    <n v="1.5"/>
    <s v="theater"/>
    <s v="plays"/>
    <n v="13.981944444443798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n v="1430405903"/>
    <d v="2015-04-30T09:58:23"/>
    <b v="0"/>
    <n v="7"/>
    <b v="0"/>
    <s v="theater/plays"/>
    <n v="0.11533333333333333"/>
    <n v="24.714285714285715"/>
    <s v="theater"/>
    <s v="plays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n v="1432072893"/>
    <d v="2015-05-19T17:01:33"/>
    <b v="0"/>
    <n v="16"/>
    <b v="0"/>
    <s v="theater/plays"/>
    <n v="0.67333333333333334"/>
    <n v="63.125"/>
    <s v="theater"/>
    <s v="plays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n v="1411587606"/>
    <d v="2014-09-24T14:40:06"/>
    <b v="0"/>
    <n v="4"/>
    <b v="0"/>
    <s v="theater/plays"/>
    <n v="0.153"/>
    <n v="38.25"/>
    <s v="theater"/>
    <s v="plays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n v="1405307696"/>
    <d v="2014-07-13T22:14:56"/>
    <b v="0"/>
    <n v="4"/>
    <b v="0"/>
    <s v="theater/plays"/>
    <n v="8.666666666666667E-2"/>
    <n v="16.25"/>
    <s v="theater"/>
    <s v="plays"/>
    <n v="15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n v="1407832642"/>
    <d v="2014-08-12T03:37:22"/>
    <b v="0"/>
    <n v="4"/>
    <b v="0"/>
    <s v="theater/plays"/>
    <n v="2.2499999999999998E-3"/>
    <n v="33.75"/>
    <s v="theater"/>
    <s v="plays"/>
    <n v="3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n v="1439057397"/>
    <d v="2015-08-08T13:09:57"/>
    <b v="0"/>
    <n v="3"/>
    <b v="0"/>
    <s v="theater/plays"/>
    <n v="3.0833333333333334E-2"/>
    <n v="61.666666666666664"/>
    <s v="theater"/>
    <s v="plays"/>
    <n v="30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n v="1414438177"/>
    <d v="2014-10-27T14:29:37"/>
    <b v="0"/>
    <n v="36"/>
    <b v="0"/>
    <s v="theater/plays"/>
    <n v="0.37412499999999999"/>
    <n v="83.138888888888886"/>
    <s v="theater"/>
    <s v="plays"/>
    <n v="30.04166666666424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n v="1424759330"/>
    <d v="2015-02-24T01:28:50"/>
    <b v="0"/>
    <n v="1"/>
    <b v="0"/>
    <s v="theater/plays"/>
    <n v="6.666666666666667E-5"/>
    <n v="1"/>
    <s v="theater"/>
    <s v="plays"/>
    <n v="59.920949074075907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n v="1446267849"/>
    <d v="2015-10-31T00:04:09"/>
    <b v="0"/>
    <n v="7"/>
    <b v="0"/>
    <s v="theater/plays"/>
    <n v="0.1"/>
    <n v="142.85714285714286"/>
    <s v="theater"/>
    <s v="plays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n v="1429558756"/>
    <d v="2015-04-20T14:39:16"/>
    <b v="0"/>
    <n v="27"/>
    <b v="0"/>
    <s v="theater/plays"/>
    <n v="0.36359999999999998"/>
    <n v="33.666666666666664"/>
    <s v="theater"/>
    <s v="plays"/>
    <n v="20.138703703705687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n v="1462232309"/>
    <d v="2016-05-02T18:38:29"/>
    <b v="0"/>
    <n v="1"/>
    <b v="0"/>
    <s v="theater/plays"/>
    <n v="3.3333333333333335E-3"/>
    <n v="5"/>
    <s v="theater"/>
    <s v="plays"/>
    <n v="3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n v="1462360752"/>
    <d v="2016-05-04T06:19:12"/>
    <b v="0"/>
    <n v="0"/>
    <b v="0"/>
    <s v="theater/plays"/>
    <n v="0"/>
    <e v="#DIV/0!"/>
    <s v="theater"/>
    <s v="plays"/>
    <n v="3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n v="1407847161"/>
    <d v="2014-08-12T07:39:21"/>
    <b v="0"/>
    <n v="1"/>
    <b v="0"/>
    <s v="theater/plays"/>
    <n v="2.8571428571428571E-3"/>
    <n v="10"/>
    <s v="theater"/>
    <s v="plays"/>
    <n v="3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n v="1406131023"/>
    <d v="2014-07-23T10:57:03"/>
    <b v="0"/>
    <n v="3"/>
    <b v="0"/>
    <s v="theater/plays"/>
    <n v="2E-3"/>
    <n v="40"/>
    <s v="theater"/>
    <s v="plays"/>
    <n v="12.002048611109785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n v="1450628773"/>
    <d v="2015-12-20T11:26:13"/>
    <b v="0"/>
    <n v="3"/>
    <b v="0"/>
    <s v="theater/plays"/>
    <n v="1.7999999999999999E-2"/>
    <n v="30"/>
    <s v="theater"/>
    <s v="plays"/>
    <n v="28.31512731481052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n v="1476436660"/>
    <d v="2016-10-14T04:17:40"/>
    <b v="0"/>
    <n v="3"/>
    <b v="0"/>
    <s v="theater/plays"/>
    <n v="5.3999999999999999E-2"/>
    <n v="45"/>
    <s v="theater"/>
    <s v="plays"/>
    <n v="30.04166666667151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n v="1413291655"/>
    <d v="2014-10-14T08:00:55"/>
    <b v="0"/>
    <n v="0"/>
    <b v="0"/>
    <s v="theater/plays"/>
    <n v="0"/>
    <e v="#DIV/0!"/>
    <s v="theater"/>
    <s v="plays"/>
    <n v="12.207696759258397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n v="1421432810"/>
    <d v="2015-01-16T13:26:50"/>
    <b v="0"/>
    <n v="6"/>
    <b v="0"/>
    <s v="theater/plays"/>
    <n v="8.1333333333333327E-2"/>
    <n v="10.166666666666666"/>
    <s v="theater"/>
    <s v="plays"/>
    <n v="45.189699074064265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n v="1426203071"/>
    <d v="2015-03-12T18:31:11"/>
    <b v="0"/>
    <n v="17"/>
    <b v="0"/>
    <s v="theater/plays"/>
    <n v="0.12034782608695652"/>
    <n v="81.411764705882348"/>
    <s v="theater"/>
    <s v="plays"/>
    <n v="2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n v="1401231722"/>
    <d v="2014-05-27T18:02:02"/>
    <b v="0"/>
    <n v="40"/>
    <b v="0"/>
    <s v="theater/plays"/>
    <n v="0.15266666666666667"/>
    <n v="57.25"/>
    <s v="theater"/>
    <s v="plays"/>
    <n v="3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n v="1404161639"/>
    <d v="2014-06-30T15:53:59"/>
    <b v="0"/>
    <n v="3"/>
    <b v="0"/>
    <s v="theater/plays"/>
    <n v="0.1"/>
    <n v="5"/>
    <s v="theater"/>
    <s v="plays"/>
    <n v="30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n v="1417053748"/>
    <d v="2014-11-26T21:02:28"/>
    <b v="0"/>
    <n v="1"/>
    <b v="0"/>
    <s v="theater/plays"/>
    <n v="3.0000000000000001E-3"/>
    <n v="15"/>
    <s v="theater"/>
    <s v="plays"/>
    <n v="30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n v="1404973504"/>
    <d v="2014-07-10T01:25:04"/>
    <b v="0"/>
    <n v="2"/>
    <b v="0"/>
    <s v="theater/plays"/>
    <n v="0.01"/>
    <n v="12.5"/>
    <s v="theater"/>
    <s v="plays"/>
    <n v="3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n v="1442593427"/>
    <d v="2015-09-18T11:23:47"/>
    <b v="0"/>
    <n v="7"/>
    <b v="0"/>
    <s v="theater/plays"/>
    <n v="0.13020000000000001"/>
    <n v="93"/>
    <s v="theater"/>
    <s v="plays"/>
    <n v="27.52445601851650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n v="1471636265"/>
    <d v="2016-08-19T14:51:05"/>
    <b v="0"/>
    <n v="14"/>
    <b v="0"/>
    <s v="theater/plays"/>
    <n v="2.265E-2"/>
    <n v="32.357142857142854"/>
    <s v="theater"/>
    <s v="plays"/>
    <n v="3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n v="1457078868"/>
    <d v="2016-03-04T03:07:48"/>
    <b v="0"/>
    <n v="0"/>
    <b v="0"/>
    <s v="theater/plays"/>
    <n v="0"/>
    <e v="#DIV/0!"/>
    <s v="theater"/>
    <s v="plays"/>
    <n v="27.911250000004657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n v="1439350707"/>
    <d v="2015-08-11T22:38:27"/>
    <b v="0"/>
    <n v="0"/>
    <b v="0"/>
    <s v="theater/plays"/>
    <n v="0"/>
    <e v="#DIV/0!"/>
    <s v="theater"/>
    <s v="plays"/>
    <n v="2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n v="1455508964"/>
    <d v="2016-02-14T23:02:44"/>
    <b v="0"/>
    <n v="1"/>
    <b v="0"/>
    <s v="theater/plays"/>
    <n v="8.3333333333333331E-5"/>
    <n v="1"/>
    <s v="theater"/>
    <s v="plays"/>
    <n v="29.958333333335759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n v="1466205262"/>
    <d v="2016-06-17T18:14:22"/>
    <b v="0"/>
    <n v="12"/>
    <b v="0"/>
    <s v="theater/plays"/>
    <n v="0.15742857142857142"/>
    <n v="91.833333333333329"/>
    <s v="theater"/>
    <s v="plays"/>
    <n v="29.061550925922347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n v="1439827639"/>
    <d v="2015-08-17T11:07:19"/>
    <b v="0"/>
    <n v="12"/>
    <b v="0"/>
    <s v="theater/plays"/>
    <n v="0.11"/>
    <n v="45.833333333333336"/>
    <s v="theater"/>
    <s v="plays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n v="1438789546"/>
    <d v="2015-08-05T10:45:46"/>
    <b v="0"/>
    <n v="23"/>
    <b v="0"/>
    <s v="theater/plays"/>
    <n v="0.43833333333333335"/>
    <n v="57.173913043478258"/>
    <s v="theater"/>
    <s v="plays"/>
    <n v="60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n v="1477981120"/>
    <d v="2016-11-01T01:18:40"/>
    <b v="0"/>
    <n v="0"/>
    <b v="0"/>
    <s v="theater/plays"/>
    <n v="0"/>
    <e v="#DIV/0!"/>
    <s v="theater"/>
    <s v="plays"/>
    <n v="30.041666666664241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n v="1465830560"/>
    <d v="2016-06-13T10:09:20"/>
    <b v="0"/>
    <n v="10"/>
    <b v="0"/>
    <s v="theater/plays"/>
    <n v="0.86135181975736563"/>
    <n v="248.5"/>
    <s v="theater"/>
    <s v="plays"/>
    <n v="28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n v="1432763054"/>
    <d v="2015-05-27T16:44:14"/>
    <b v="0"/>
    <n v="5"/>
    <b v="0"/>
    <s v="theater/plays"/>
    <n v="0.12196620583717357"/>
    <n v="79.400000000000006"/>
    <s v="theater"/>
    <s v="plays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n v="1412328979"/>
    <d v="2014-10-03T04:36:19"/>
    <b v="0"/>
    <n v="1"/>
    <b v="0"/>
    <s v="theater/plays"/>
    <n v="1E-3"/>
    <n v="5"/>
    <s v="theater"/>
    <s v="plays"/>
    <n v="3.7872800925906631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n v="1416311351"/>
    <d v="2014-11-18T06:49:11"/>
    <b v="0"/>
    <n v="2"/>
    <b v="0"/>
    <s v="theater/plays"/>
    <n v="2.2000000000000001E-3"/>
    <n v="5.5"/>
    <s v="theater"/>
    <s v="plays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n v="1414505137"/>
    <d v="2014-10-28T09:05:37"/>
    <b v="0"/>
    <n v="2"/>
    <b v="0"/>
    <s v="theater/plays"/>
    <n v="9.0909090909090905E-3"/>
    <n v="25"/>
    <s v="theater"/>
    <s v="plays"/>
    <n v="27.454432870377786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n v="1429306914"/>
    <d v="2015-04-17T16:41:54"/>
    <b v="0"/>
    <n v="0"/>
    <b v="0"/>
    <s v="theater/plays"/>
    <n v="0"/>
    <e v="#DIV/0!"/>
    <s v="theater"/>
    <s v="plays"/>
    <n v="6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n v="1443811268"/>
    <d v="2015-10-02T13:41:08"/>
    <b v="0"/>
    <n v="13"/>
    <b v="0"/>
    <s v="theater/plays"/>
    <n v="0.35639999999999999"/>
    <n v="137.07692307692307"/>
    <s v="theater"/>
    <s v="plays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n v="1438098875"/>
    <d v="2015-07-28T10:54:35"/>
    <b v="0"/>
    <n v="0"/>
    <b v="0"/>
    <s v="theater/plays"/>
    <n v="0"/>
    <e v="#DIV/0!"/>
    <s v="theater"/>
    <s v="plays"/>
    <n v="3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n v="1429125268"/>
    <d v="2015-04-15T14:14:28"/>
    <b v="0"/>
    <n v="1"/>
    <b v="0"/>
    <s v="theater/plays"/>
    <n v="2.5000000000000001E-3"/>
    <n v="5"/>
    <s v="theater"/>
    <s v="plays"/>
    <n v="3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n v="1422388822"/>
    <d v="2015-01-27T15:00:22"/>
    <b v="0"/>
    <n v="5"/>
    <b v="0"/>
    <s v="theater/plays"/>
    <n v="3.2500000000000001E-2"/>
    <n v="39"/>
    <s v="theater"/>
    <s v="plays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n v="1472786744"/>
    <d v="2016-09-01T22:25:44"/>
    <b v="0"/>
    <n v="2"/>
    <b v="0"/>
    <s v="theater/plays"/>
    <n v="3.3666666666666664E-2"/>
    <n v="50.5"/>
    <s v="theater"/>
    <s v="plays"/>
    <n v="3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n v="1404892123"/>
    <d v="2014-07-09T02:48:43"/>
    <b v="0"/>
    <n v="0"/>
    <b v="0"/>
    <s v="theater/plays"/>
    <n v="0"/>
    <e v="#DIV/0!"/>
    <s v="theater"/>
    <s v="plays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n v="1421031221"/>
    <d v="2015-01-11T21:53:41"/>
    <b v="0"/>
    <n v="32"/>
    <b v="0"/>
    <s v="theater/plays"/>
    <n v="0.15770000000000001"/>
    <n v="49.28125"/>
    <s v="theater"/>
    <s v="plays"/>
    <n v="3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n v="1457628680"/>
    <d v="2016-03-10T11:51:20"/>
    <b v="0"/>
    <n v="1"/>
    <b v="0"/>
    <s v="theater/plays"/>
    <n v="6.2500000000000003E-3"/>
    <n v="25"/>
    <s v="theater"/>
    <s v="plays"/>
    <n v="29.071990740740148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n v="1457120942"/>
    <d v="2016-03-04T14:49:02"/>
    <b v="0"/>
    <n v="1"/>
    <b v="0"/>
    <s v="theater/plays"/>
    <n v="5.0000000000000004E-6"/>
    <n v="1"/>
    <s v="theater"/>
    <s v="plays"/>
    <n v="59.95833333332848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n v="1440701890"/>
    <d v="2015-08-27T13:58:10"/>
    <b v="0"/>
    <n v="1"/>
    <b v="0"/>
    <s v="theater/plays"/>
    <n v="9.6153846153846159E-4"/>
    <n v="25"/>
    <s v="theater"/>
    <s v="plays"/>
    <n v="6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n v="1467162586"/>
    <d v="2016-06-28T20:09:46"/>
    <b v="0"/>
    <n v="0"/>
    <b v="0"/>
    <s v="theater/plays"/>
    <n v="0"/>
    <e v="#DIV/0!"/>
    <s v="theater"/>
    <s v="plays"/>
    <n v="30.930023148146574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n v="1400168264"/>
    <d v="2014-05-15T10:37:44"/>
    <b v="0"/>
    <n v="0"/>
    <b v="0"/>
    <s v="theater/plays"/>
    <n v="0"/>
    <e v="#DIV/0!"/>
    <s v="theater"/>
    <s v="plays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n v="1446150141"/>
    <d v="2015-10-29T15:22:21"/>
    <b v="0"/>
    <n v="8"/>
    <b v="0"/>
    <s v="theater/plays"/>
    <n v="0.24285714285714285"/>
    <n v="53.125"/>
    <s v="theater"/>
    <s v="plays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n v="1459203727"/>
    <d v="2016-03-28T17:22:07"/>
    <b v="0"/>
    <n v="0"/>
    <b v="0"/>
    <s v="theater/plays"/>
    <n v="0"/>
    <e v="#DIV/0!"/>
    <s v="theater"/>
    <s v="plays"/>
    <n v="27.08186342592671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n v="1464045954"/>
    <d v="2016-05-23T18:25:54"/>
    <b v="0"/>
    <n v="1"/>
    <b v="0"/>
    <s v="theater/plays"/>
    <n v="2.5000000000000001E-4"/>
    <n v="7"/>
    <s v="theater"/>
    <s v="plays"/>
    <n v="4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n v="1403822912"/>
    <d v="2014-06-26T17:48:32"/>
    <b v="0"/>
    <n v="16"/>
    <b v="0"/>
    <s v="theater/plays"/>
    <n v="0.32050000000000001"/>
    <n v="40.0625"/>
    <s v="theater"/>
    <s v="plays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n v="1409338556"/>
    <d v="2014-08-29T13:55:56"/>
    <b v="0"/>
    <n v="12"/>
    <b v="0"/>
    <s v="theater/plays"/>
    <n v="0.24333333333333335"/>
    <n v="24.333333333333332"/>
    <s v="theater"/>
    <s v="plays"/>
    <n v="30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n v="1449260256"/>
    <d v="2015-12-04T15:17:36"/>
    <b v="0"/>
    <n v="4"/>
    <b v="0"/>
    <s v="theater/plays"/>
    <n v="1.4999999999999999E-2"/>
    <n v="11.25"/>
    <s v="theater"/>
    <s v="plays"/>
    <n v="3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n v="1397683410"/>
    <d v="2014-04-16T16:23:30"/>
    <b v="0"/>
    <n v="2"/>
    <b v="0"/>
    <s v="theater/plays"/>
    <n v="4.1999999999999997E-3"/>
    <n v="10.5"/>
    <s v="theater"/>
    <s v="plays"/>
    <n v="22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n v="1446562494"/>
    <d v="2015-11-03T09:54:54"/>
    <b v="0"/>
    <n v="3"/>
    <b v="0"/>
    <s v="theater/plays"/>
    <n v="3.214285714285714E-2"/>
    <n v="15"/>
    <s v="theater"/>
    <s v="plays"/>
    <n v="2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n v="1445226117"/>
    <d v="2015-10-18T22:41:57"/>
    <b v="0"/>
    <n v="0"/>
    <b v="0"/>
    <s v="theater/plays"/>
    <n v="0"/>
    <e v="#DIV/0!"/>
    <s v="theater"/>
    <s v="plays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n v="1424279986"/>
    <d v="2015-02-18T12:19:46"/>
    <b v="0"/>
    <n v="3"/>
    <b v="0"/>
    <s v="theater/plays"/>
    <n v="6.3E-2"/>
    <n v="42"/>
    <s v="theater"/>
    <s v="plays"/>
    <n v="59.958333333328483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n v="1455428380"/>
    <d v="2016-02-14T00:39:40"/>
    <b v="0"/>
    <n v="4"/>
    <b v="0"/>
    <s v="theater/plays"/>
    <n v="0.14249999999999999"/>
    <n v="71.25"/>
    <s v="theater"/>
    <s v="plays"/>
    <n v="59.958333333328483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n v="1402506278"/>
    <d v="2014-06-11T12:04:38"/>
    <b v="0"/>
    <n v="2"/>
    <b v="0"/>
    <s v="theater/plays"/>
    <n v="6.0000000000000001E-3"/>
    <n v="22.5"/>
    <s v="theater"/>
    <s v="plays"/>
    <n v="42.412754629629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n v="1486191507"/>
    <d v="2017-02-04T01:58:27"/>
    <b v="0"/>
    <n v="10"/>
    <b v="0"/>
    <s v="theater/plays"/>
    <n v="0.2411764705882353"/>
    <n v="41"/>
    <s v="theater"/>
    <s v="plays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n v="1458761673"/>
    <d v="2016-03-23T14:34:33"/>
    <b v="0"/>
    <n v="11"/>
    <b v="0"/>
    <s v="theater/plays"/>
    <n v="0.10539999999999999"/>
    <n v="47.909090909090907"/>
    <s v="theater"/>
    <s v="plays"/>
    <n v="6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n v="1471638646"/>
    <d v="2016-08-19T15:30:46"/>
    <b v="0"/>
    <n v="6"/>
    <b v="0"/>
    <s v="theater/plays"/>
    <n v="7.4690265486725665E-2"/>
    <n v="35.166666666666664"/>
    <s v="theater"/>
    <s v="plays"/>
    <n v="9.308495370372838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n v="1458333811"/>
    <d v="2016-03-18T15:43:31"/>
    <b v="0"/>
    <n v="2"/>
    <b v="0"/>
    <s v="theater/plays"/>
    <n v="7.3333333333333334E-4"/>
    <n v="5.5"/>
    <s v="theater"/>
    <s v="plays"/>
    <n v="3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n v="1403355126"/>
    <d v="2014-06-21T07:52:06"/>
    <b v="0"/>
    <n v="6"/>
    <b v="0"/>
    <s v="theater/plays"/>
    <n v="9.7142857142857135E-3"/>
    <n v="22.666666666666668"/>
    <s v="theater"/>
    <s v="plays"/>
    <n v="3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n v="1418002634"/>
    <d v="2014-12-07T20:37:14"/>
    <b v="0"/>
    <n v="8"/>
    <b v="0"/>
    <s v="theater/plays"/>
    <n v="0.21099999999999999"/>
    <n v="26.375"/>
    <s v="theater"/>
    <s v="plays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n v="1460219110"/>
    <d v="2016-04-09T11:25:10"/>
    <b v="0"/>
    <n v="37"/>
    <b v="0"/>
    <s v="theater/plays"/>
    <n v="0.78100000000000003"/>
    <n v="105.54054054054055"/>
    <s v="theater"/>
    <s v="plays"/>
    <n v="29.482523148151813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n v="1462280848"/>
    <d v="2016-05-03T08:07:28"/>
    <b v="0"/>
    <n v="11"/>
    <b v="0"/>
    <s v="theater/plays"/>
    <n v="0.32"/>
    <n v="29.09090909090909"/>
    <s v="theater"/>
    <s v="plays"/>
    <n v="30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n v="1465850898"/>
    <d v="2016-06-13T15:48:18"/>
    <b v="0"/>
    <n v="0"/>
    <b v="0"/>
    <s v="theater/plays"/>
    <n v="0"/>
    <e v="#DIV/0!"/>
    <s v="theater"/>
    <s v="plays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n v="1405024561"/>
    <d v="2014-07-10T15:36:01"/>
    <b v="0"/>
    <n v="10"/>
    <b v="0"/>
    <s v="theater/plays"/>
    <n v="0.47692307692307695"/>
    <n v="62"/>
    <s v="theater"/>
    <s v="plays"/>
    <n v="21.43332175925752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n v="1466621732"/>
    <d v="2016-06-22T13:55:32"/>
    <b v="0"/>
    <n v="6"/>
    <b v="0"/>
    <s v="theater/plays"/>
    <n v="1.4500000000000001E-2"/>
    <n v="217.5"/>
    <s v="theater"/>
    <s v="plays"/>
    <n v="30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n v="1417533953"/>
    <d v="2014-12-02T10:25:53"/>
    <b v="0"/>
    <n v="8"/>
    <b v="0"/>
    <s v="theater/plays"/>
    <n v="0.107"/>
    <n v="26.75"/>
    <s v="theater"/>
    <s v="plays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n v="1425678057"/>
    <d v="2015-03-06T16:40:57"/>
    <b v="0"/>
    <n v="6"/>
    <b v="0"/>
    <s v="theater/plays"/>
    <n v="1.8333333333333333E-2"/>
    <n v="18.333333333333332"/>
    <s v="theater"/>
    <s v="plays"/>
    <n v="22.9298958333238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n v="1401978147"/>
    <d v="2014-06-05T09:22:27"/>
    <b v="0"/>
    <n v="7"/>
    <b v="0"/>
    <s v="theater/plays"/>
    <n v="0.18"/>
    <n v="64.285714285714292"/>
    <s v="theater"/>
    <s v="plays"/>
    <n v="30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n v="1463545149"/>
    <d v="2016-05-17T23:19:09"/>
    <b v="0"/>
    <n v="7"/>
    <b v="0"/>
    <s v="theater/plays"/>
    <n v="4.0833333333333333E-2"/>
    <n v="175"/>
    <s v="theater"/>
    <s v="plays"/>
    <n v="6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n v="1431113180"/>
    <d v="2015-05-08T14:26:20"/>
    <b v="0"/>
    <n v="5"/>
    <b v="0"/>
    <s v="theater/plays"/>
    <n v="0.2"/>
    <n v="34"/>
    <s v="theater"/>
    <s v="plays"/>
    <n v="6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n v="1397854356"/>
    <d v="2014-04-18T15:52:36"/>
    <b v="0"/>
    <n v="46"/>
    <b v="0"/>
    <s v="theater/plays"/>
    <n v="0.34802513464991025"/>
    <n v="84.282608695652172"/>
    <s v="theater"/>
    <s v="plays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n v="1412809644"/>
    <d v="2014-10-08T18:07:24"/>
    <b v="0"/>
    <n v="10"/>
    <b v="0"/>
    <s v="theater/plays"/>
    <n v="6.3333333333333339E-2"/>
    <n v="9.5"/>
    <s v="theater"/>
    <s v="plays"/>
    <n v="30.03652777778188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n v="1454173120"/>
    <d v="2016-01-30T11:58:40"/>
    <b v="0"/>
    <n v="19"/>
    <b v="0"/>
    <s v="theater/plays"/>
    <n v="0.32050000000000001"/>
    <n v="33.736842105263158"/>
    <s v="theater"/>
    <s v="plays"/>
    <n v="21.171064814814599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n v="1460034594"/>
    <d v="2016-04-07T08:09:54"/>
    <b v="0"/>
    <n v="13"/>
    <b v="0"/>
    <s v="theater/plays"/>
    <n v="9.7600000000000006E-2"/>
    <n v="37.53846153846154"/>
    <s v="theater"/>
    <s v="plays"/>
    <n v="28.99590277778042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n v="1399414290"/>
    <d v="2014-05-06T17:11:30"/>
    <b v="0"/>
    <n v="13"/>
    <b v="0"/>
    <s v="theater/plays"/>
    <n v="0.3775"/>
    <n v="11.615384615384615"/>
    <s v="theater"/>
    <s v="plays"/>
    <n v="1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n v="1439517413"/>
    <d v="2015-08-13T20:56:53"/>
    <b v="0"/>
    <n v="4"/>
    <b v="0"/>
    <s v="theater/plays"/>
    <n v="2.1333333333333333E-2"/>
    <n v="8"/>
    <s v="theater"/>
    <s v="plays"/>
    <n v="15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n v="1444413581"/>
    <d v="2015-10-09T12:59:41"/>
    <b v="0"/>
    <n v="0"/>
    <b v="0"/>
    <s v="theater/plays"/>
    <n v="0"/>
    <e v="#DIV/0!"/>
    <s v="theater"/>
    <s v="plays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n v="1454342893"/>
    <d v="2016-02-01T11:08:13"/>
    <b v="0"/>
    <n v="3"/>
    <b v="0"/>
    <s v="theater/plays"/>
    <n v="4.1818181818181817E-2"/>
    <n v="23"/>
    <s v="theater"/>
    <s v="plays"/>
    <n v="30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n v="1430494082"/>
    <d v="2015-05-01T10:28:02"/>
    <b v="0"/>
    <n v="1"/>
    <b v="0"/>
    <s v="theater/plays"/>
    <n v="0.2"/>
    <n v="100"/>
    <s v="theater"/>
    <s v="plays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n v="1444689259"/>
    <d v="2015-10-12T17:34:19"/>
    <b v="0"/>
    <n v="9"/>
    <b v="0"/>
    <s v="theater/plays"/>
    <n v="5.4100000000000002E-2"/>
    <n v="60.111111111111114"/>
    <s v="theater"/>
    <s v="plays"/>
    <n v="60.041666666671517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n v="1428957912"/>
    <d v="2015-04-13T15:45:12"/>
    <b v="0"/>
    <n v="1"/>
    <b v="0"/>
    <s v="theater/plays"/>
    <n v="6.0000000000000002E-5"/>
    <n v="3"/>
    <s v="theater"/>
    <s v="plays"/>
    <n v="30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n v="1403169690"/>
    <d v="2014-06-19T04:21:30"/>
    <b v="0"/>
    <n v="1"/>
    <b v="0"/>
    <s v="theater/plays"/>
    <n v="2.5000000000000001E-3"/>
    <n v="5"/>
    <s v="theater"/>
    <s v="plays"/>
    <n v="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n v="1421339077"/>
    <d v="2015-01-15T11:24:37"/>
    <b v="0"/>
    <n v="4"/>
    <b v="0"/>
    <s v="theater/plays"/>
    <n v="0.35"/>
    <n v="17.5"/>
    <s v="theater"/>
    <s v="plays"/>
    <n v="29.79332175925810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n v="1415341464"/>
    <d v="2014-11-07T01:24:24"/>
    <b v="0"/>
    <n v="17"/>
    <b v="0"/>
    <s v="theater/plays"/>
    <n v="0.16566666666666666"/>
    <n v="29.235294117647058"/>
    <s v="theater"/>
    <s v="plays"/>
    <n v="13.402500000003783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n v="1425633821"/>
    <d v="2015-03-06T04:23:41"/>
    <b v="0"/>
    <n v="0"/>
    <b v="0"/>
    <s v="theater/plays"/>
    <n v="0"/>
    <e v="#DIV/0!"/>
    <s v="theater"/>
    <s v="plays"/>
    <n v="29.958333333343035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n v="1424992026"/>
    <d v="2015-02-26T18:07:06"/>
    <b v="0"/>
    <n v="12"/>
    <b v="0"/>
    <s v="theater/plays"/>
    <n v="0.57199999999999995"/>
    <n v="59.583333333333336"/>
    <s v="theater"/>
    <s v="plays"/>
    <n v="29.95833333333575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n v="1406058798"/>
    <d v="2014-07-22T14:53:18"/>
    <b v="0"/>
    <n v="14"/>
    <b v="0"/>
    <s v="theater/plays"/>
    <n v="0.16514285714285715"/>
    <n v="82.571428571428569"/>
    <s v="theater"/>
    <s v="plays"/>
    <n v="39.998969907406718"/>
    <x v="0"/>
  </r>
  <r>
    <n v="4000"/>
    <s v="The Escorts"/>
    <s v="An Enticing Trip into the World of Assisted Dying"/>
    <n v="8000"/>
    <n v="10"/>
    <x v="2"/>
    <s v="US"/>
    <s v="USD"/>
    <n v="1462631358"/>
    <d v="2016-05-07T09:29:18"/>
    <n v="1457450958"/>
    <d v="2016-03-08T10:29:18"/>
    <b v="0"/>
    <n v="1"/>
    <b v="0"/>
    <s v="theater/plays"/>
    <n v="1.25E-3"/>
    <n v="10"/>
    <s v="theater"/>
    <s v="plays"/>
    <n v="59.958333333335759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n v="1486681708"/>
    <d v="2017-02-09T18:08:28"/>
    <b v="0"/>
    <n v="14"/>
    <b v="0"/>
    <s v="theater/plays"/>
    <n v="0.3775"/>
    <n v="32.357142857142854"/>
    <s v="theater"/>
    <s v="plays"/>
    <n v="19.82745370370685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n v="1409187761"/>
    <d v="2014-08-27T20:02:41"/>
    <b v="0"/>
    <n v="4"/>
    <b v="0"/>
    <s v="theater/plays"/>
    <n v="1.84E-2"/>
    <n v="5.75"/>
    <s v="theater"/>
    <s v="plays"/>
    <n v="3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n v="1421417147"/>
    <d v="2015-01-16T09:05:47"/>
    <b v="0"/>
    <n v="2"/>
    <b v="0"/>
    <s v="theater/plays"/>
    <n v="0.10050000000000001"/>
    <n v="100.5"/>
    <s v="theater"/>
    <s v="plays"/>
    <n v="30"/>
    <x v="1"/>
  </r>
  <r>
    <n v="4004"/>
    <s v="South Florida Tours"/>
    <s v="Help Launch The Queen Into South Florida!"/>
    <n v="500"/>
    <n v="1"/>
    <x v="2"/>
    <s v="US"/>
    <s v="USD"/>
    <n v="1412740457"/>
    <d v="2014-10-07T22:54:17"/>
    <n v="1410148457"/>
    <d v="2014-09-07T22:54:17"/>
    <b v="0"/>
    <n v="1"/>
    <b v="0"/>
    <s v="theater/plays"/>
    <n v="2E-3"/>
    <n v="1"/>
    <s v="theater"/>
    <s v="plays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n v="1408648985"/>
    <d v="2014-08-21T14:23:05"/>
    <b v="0"/>
    <n v="2"/>
    <b v="0"/>
    <s v="theater/plays"/>
    <n v="1.3333333333333334E-2"/>
    <n v="20"/>
    <s v="theater"/>
    <s v="plays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n v="1453487587"/>
    <d v="2016-01-22T13:33:07"/>
    <b v="0"/>
    <n v="1"/>
    <b v="0"/>
    <s v="theater/plays"/>
    <n v="6.666666666666667E-5"/>
    <n v="2"/>
    <s v="theater"/>
    <s v="plays"/>
    <n v="25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n v="1406572381"/>
    <d v="2014-07-28T13:33:01"/>
    <b v="0"/>
    <n v="1"/>
    <b v="0"/>
    <s v="theater/plays"/>
    <n v="2.5000000000000001E-3"/>
    <n v="5"/>
    <s v="theater"/>
    <s v="plays"/>
    <n v="28.91318287037574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n v="1435014507"/>
    <d v="2015-06-22T18:08:27"/>
    <b v="0"/>
    <n v="4"/>
    <b v="0"/>
    <s v="theater/plays"/>
    <n v="0.06"/>
    <n v="15"/>
    <s v="theater"/>
    <s v="plays"/>
    <n v="30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n v="1406825360"/>
    <d v="2014-07-31T11:49:20"/>
    <b v="0"/>
    <n v="3"/>
    <b v="0"/>
    <s v="theater/plays"/>
    <n v="3.8860103626943004E-2"/>
    <n v="25"/>
    <s v="theater"/>
    <s v="plays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n v="1412879366"/>
    <d v="2014-10-09T13:29:26"/>
    <b v="0"/>
    <n v="38"/>
    <b v="0"/>
    <s v="theater/plays"/>
    <n v="0.24194444444444443"/>
    <n v="45.842105263157897"/>
    <s v="theater"/>
    <s v="plays"/>
    <n v="1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n v="1419858278"/>
    <d v="2014-12-29T08:04:38"/>
    <b v="0"/>
    <n v="4"/>
    <b v="0"/>
    <s v="theater/plays"/>
    <n v="7.5999999999999998E-2"/>
    <n v="4.75"/>
    <s v="theater"/>
    <s v="plays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n v="1427979849"/>
    <d v="2015-04-02T08:04:09"/>
    <b v="0"/>
    <n v="0"/>
    <b v="0"/>
    <s v="theater/plays"/>
    <n v="0"/>
    <e v="#DIV/0!"/>
    <s v="theater"/>
    <s v="plays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n v="1421478823"/>
    <d v="2015-01-17T02:13:43"/>
    <b v="0"/>
    <n v="2"/>
    <b v="0"/>
    <s v="theater/plays"/>
    <n v="1.2999999999999999E-2"/>
    <n v="13"/>
    <s v="theater"/>
    <s v="plays"/>
    <n v="3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n v="1455861269"/>
    <d v="2016-02-19T00:54:29"/>
    <b v="0"/>
    <n v="0"/>
    <b v="0"/>
    <s v="theater/plays"/>
    <n v="0"/>
    <e v="#DIV/0!"/>
    <s v="theater"/>
    <s v="plays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n v="1434739463"/>
    <d v="2015-06-19T13:44:23"/>
    <b v="0"/>
    <n v="1"/>
    <b v="0"/>
    <s v="theater/plays"/>
    <n v="1.4285714285714287E-4"/>
    <n v="1"/>
    <s v="theater"/>
    <s v="plays"/>
    <n v="3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n v="1408395400"/>
    <d v="2014-08-18T15:56:40"/>
    <b v="0"/>
    <n v="7"/>
    <b v="0"/>
    <s v="theater/plays"/>
    <n v="0.14000000000000001"/>
    <n v="10"/>
    <s v="theater"/>
    <s v="plays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n v="1407254874"/>
    <d v="2014-08-05T11:07:54"/>
    <b v="0"/>
    <n v="2"/>
    <b v="0"/>
    <s v="theater/plays"/>
    <n v="1.0500000000000001E-2"/>
    <n v="52.5"/>
    <s v="theater"/>
    <s v="plays"/>
    <n v="30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n v="1473285108"/>
    <d v="2016-09-07T16:51:48"/>
    <b v="0"/>
    <n v="4"/>
    <b v="0"/>
    <s v="theater/plays"/>
    <n v="8.666666666666667E-2"/>
    <n v="32.5"/>
    <s v="theater"/>
    <s v="plays"/>
    <n v="30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n v="1455725596"/>
    <d v="2016-02-17T11:13:16"/>
    <b v="0"/>
    <n v="4"/>
    <b v="0"/>
    <s v="theater/plays"/>
    <n v="8.2857142857142851E-3"/>
    <n v="7.25"/>
    <s v="theater"/>
    <s v="plays"/>
    <n v="58.010231481472147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n v="1424579699"/>
    <d v="2015-02-21T23:34:59"/>
    <b v="0"/>
    <n v="3"/>
    <b v="0"/>
    <s v="theater/plays"/>
    <n v="0.16666666666666666"/>
    <n v="33.333333333333336"/>
    <s v="theater"/>
    <s v="plays"/>
    <n v="29.958333333328483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n v="1409176358"/>
    <d v="2014-08-27T16:52:38"/>
    <b v="0"/>
    <n v="2"/>
    <b v="0"/>
    <s v="theater/plays"/>
    <n v="8.3333333333333332E-3"/>
    <n v="62.5"/>
    <s v="theater"/>
    <s v="plays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n v="1418824867"/>
    <d v="2014-12-17T09:01:07"/>
    <b v="0"/>
    <n v="197"/>
    <b v="0"/>
    <s v="theater/plays"/>
    <n v="0.69561111111111107"/>
    <n v="63.558375634517766"/>
    <s v="theater"/>
    <s v="plays"/>
    <n v="45.53672453704348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n v="1454975963"/>
    <d v="2016-02-08T18:59:23"/>
    <b v="0"/>
    <n v="0"/>
    <b v="0"/>
    <s v="theater/plays"/>
    <n v="0"/>
    <e v="#DIV/0!"/>
    <s v="theater"/>
    <s v="plays"/>
    <n v="44.95833333334303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n v="1438445097"/>
    <d v="2015-08-01T11:04:57"/>
    <b v="0"/>
    <n v="1"/>
    <b v="0"/>
    <s v="theater/plays"/>
    <n v="1.2500000000000001E-2"/>
    <n v="10"/>
    <s v="theater"/>
    <s v="plays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n v="1432705336"/>
    <d v="2015-05-27T00:42:16"/>
    <b v="0"/>
    <n v="4"/>
    <b v="0"/>
    <s v="theater/plays"/>
    <n v="0.05"/>
    <n v="62.5"/>
    <s v="theater"/>
    <s v="plays"/>
    <n v="60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n v="1444059839"/>
    <d v="2015-10-05T10:43:59"/>
    <b v="0"/>
    <n v="0"/>
    <b v="0"/>
    <s v="theater/plays"/>
    <n v="0"/>
    <e v="#DIV/0!"/>
    <s v="theater"/>
    <s v="plays"/>
    <n v="60.041666666664241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n v="1486077481"/>
    <d v="2017-02-02T18:18:01"/>
    <b v="0"/>
    <n v="7"/>
    <b v="0"/>
    <s v="theater/plays"/>
    <n v="7.166666666666667E-2"/>
    <n v="30.714285714285715"/>
    <s v="theater"/>
    <s v="plays"/>
    <n v="20.07082175926188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n v="1399415500"/>
    <d v="2014-05-06T17:31:40"/>
    <b v="0"/>
    <n v="11"/>
    <b v="0"/>
    <s v="theater/plays"/>
    <n v="0.28050000000000003"/>
    <n v="51"/>
    <s v="theater"/>
    <s v="plays"/>
    <n v="3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n v="1447461370"/>
    <d v="2015-11-13T19:36:10"/>
    <b v="0"/>
    <n v="0"/>
    <b v="0"/>
    <s v="theater/plays"/>
    <n v="0"/>
    <e v="#DIV/0!"/>
    <s v="theater"/>
    <s v="plays"/>
    <n v="3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n v="1452008599"/>
    <d v="2016-01-05T10:43:19"/>
    <b v="0"/>
    <n v="6"/>
    <b v="0"/>
    <s v="theater/plays"/>
    <n v="0.16"/>
    <n v="66.666666666666671"/>
    <s v="theater"/>
    <s v="plays"/>
    <n v="29.12894675925781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n v="1414591364"/>
    <d v="2014-10-29T09:02:44"/>
    <b v="0"/>
    <n v="0"/>
    <b v="0"/>
    <s v="theater/plays"/>
    <n v="0"/>
    <e v="#DIV/0!"/>
    <s v="theater"/>
    <s v="plays"/>
    <n v="50.04166666666424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n v="1445023516"/>
    <d v="2015-10-16T14:25:16"/>
    <b v="0"/>
    <n v="7"/>
    <b v="0"/>
    <s v="theater/plays"/>
    <n v="6.8287037037037035E-2"/>
    <n v="59"/>
    <s v="theater"/>
    <s v="plays"/>
    <n v="60.04166666666424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n v="1472711224"/>
    <d v="2016-09-01T01:27:04"/>
    <b v="0"/>
    <n v="94"/>
    <b v="0"/>
    <s v="theater/plays"/>
    <n v="0.25698702928870293"/>
    <n v="65.340319148936175"/>
    <s v="theater"/>
    <s v="plays"/>
    <n v="31.106203703704523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n v="1425509050"/>
    <d v="2015-03-04T17:44:10"/>
    <b v="0"/>
    <n v="2"/>
    <b v="0"/>
    <s v="theater/plays"/>
    <n v="1.4814814814814815E-2"/>
    <n v="100"/>
    <s v="theater"/>
    <s v="plays"/>
    <n v="29.958333333328483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n v="1411333887"/>
    <d v="2014-09-21T16:11:27"/>
    <b v="0"/>
    <n v="25"/>
    <b v="0"/>
    <s v="theater/plays"/>
    <n v="0.36849999999999999"/>
    <n v="147.4"/>
    <s v="theater"/>
    <s v="plays"/>
    <n v="30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n v="1402784964"/>
    <d v="2014-06-14T17:29:24"/>
    <b v="0"/>
    <n v="17"/>
    <b v="0"/>
    <s v="theater/plays"/>
    <n v="0.47049999999999997"/>
    <n v="166.05882352941177"/>
    <s v="theater"/>
    <s v="plays"/>
    <n v="17.000416666669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n v="1462585315"/>
    <d v="2016-05-06T20:41:55"/>
    <b v="0"/>
    <n v="2"/>
    <b v="0"/>
    <s v="theater/plays"/>
    <n v="0.11428571428571428"/>
    <n v="40"/>
    <s v="theater"/>
    <s v="plays"/>
    <n v="17.5299189814759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n v="1408389010"/>
    <d v="2014-08-18T14:10:10"/>
    <b v="0"/>
    <n v="4"/>
    <b v="0"/>
    <s v="theater/plays"/>
    <n v="0.12039999999999999"/>
    <n v="75.25"/>
    <s v="theater"/>
    <s v="plays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n v="1446048367"/>
    <d v="2015-10-28T11:06:07"/>
    <b v="0"/>
    <n v="5"/>
    <b v="0"/>
    <s v="theater/plays"/>
    <n v="0.6"/>
    <n v="60"/>
    <s v="theater"/>
    <s v="plays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n v="1432100004"/>
    <d v="2015-05-20T00:33:24"/>
    <b v="0"/>
    <n v="2"/>
    <b v="0"/>
    <s v="theater/plays"/>
    <n v="0.3125"/>
    <n v="1250"/>
    <s v="theater"/>
    <s v="plays"/>
    <n v="58.893472222218406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n v="1467976954"/>
    <d v="2016-07-08T06:22:34"/>
    <b v="0"/>
    <n v="2"/>
    <b v="0"/>
    <s v="theater/plays"/>
    <n v="4.1999999999999997E-3"/>
    <n v="10.5"/>
    <s v="theater"/>
    <s v="plays"/>
    <n v="6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n v="1419213664"/>
    <d v="2014-12-21T21:01:04"/>
    <b v="0"/>
    <n v="3"/>
    <b v="0"/>
    <s v="theater/plays"/>
    <n v="2.0999999999999999E-3"/>
    <n v="7"/>
    <s v="theater"/>
    <s v="plays"/>
    <n v="29.718703703700157"/>
    <x v="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n v="1415228325"/>
    <d v="2014-11-05T17:58:45"/>
    <b v="0"/>
    <n v="0"/>
    <b v="0"/>
    <s v="theater/plays"/>
    <n v="0"/>
    <e v="#DIV/0!"/>
    <s v="theater"/>
    <s v="plays"/>
    <n v="1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n v="1426050982"/>
    <d v="2015-03-11T00:16:22"/>
    <b v="0"/>
    <n v="4"/>
    <b v="0"/>
    <s v="theater/plays"/>
    <n v="0.375"/>
    <n v="56.25"/>
    <s v="theater"/>
    <s v="plays"/>
    <n v="29.9886342592508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n v="1406004589"/>
    <d v="2014-07-21T23:49:49"/>
    <b v="0"/>
    <n v="1"/>
    <b v="0"/>
    <s v="theater/plays"/>
    <n v="2.0000000000000001E-4"/>
    <n v="1"/>
    <s v="theater"/>
    <s v="plays"/>
    <n v="3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n v="1411400210"/>
    <d v="2014-09-22T10:36:50"/>
    <b v="0"/>
    <n v="12"/>
    <b v="0"/>
    <s v="theater/plays"/>
    <n v="8.2142857142857142E-2"/>
    <n v="38.333333333333336"/>
    <s v="theater"/>
    <s v="plays"/>
    <n v="3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n v="1418862743"/>
    <d v="2014-12-17T19:32:23"/>
    <b v="0"/>
    <n v="4"/>
    <b v="0"/>
    <s v="theater/plays"/>
    <n v="2.1999999999999999E-2"/>
    <n v="27.5"/>
    <s v="theater"/>
    <s v="plays"/>
    <n v="24.01917824074917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n v="1457352787"/>
    <d v="2016-03-07T07:13:07"/>
    <b v="0"/>
    <n v="91"/>
    <b v="0"/>
    <s v="theater/plays"/>
    <n v="0.17652941176470588"/>
    <n v="32.978021978021978"/>
    <s v="theater"/>
    <s v="plays"/>
    <n v="34.958333333335759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n v="1434322815"/>
    <d v="2015-06-14T18:00:15"/>
    <b v="0"/>
    <n v="1"/>
    <b v="0"/>
    <s v="theater/plays"/>
    <n v="8.0000000000000004E-4"/>
    <n v="16"/>
    <s v="theater"/>
    <s v="plays"/>
    <n v="3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n v="1411485391"/>
    <d v="2014-09-23T10:16:31"/>
    <b v="0"/>
    <n v="1"/>
    <b v="0"/>
    <s v="theater/plays"/>
    <n v="6.6666666666666664E-4"/>
    <n v="1"/>
    <s v="theater"/>
    <s v="plays"/>
    <n v="30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n v="1399058797"/>
    <d v="2014-05-02T14:26:37"/>
    <b v="0"/>
    <n v="0"/>
    <b v="0"/>
    <s v="theater/plays"/>
    <n v="0"/>
    <e v="#DIV/0!"/>
    <s v="theater"/>
    <s v="plays"/>
    <n v="6.4766550925924093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n v="1408050316"/>
    <d v="2014-08-14T16:05:16"/>
    <b v="0"/>
    <n v="13"/>
    <b v="0"/>
    <s v="theater/plays"/>
    <n v="0.37533333333333335"/>
    <n v="86.615384615384613"/>
    <s v="theater"/>
    <s v="plays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n v="1413477228"/>
    <d v="2014-10-16T11:33:48"/>
    <b v="0"/>
    <n v="2"/>
    <b v="0"/>
    <s v="theater/plays"/>
    <n v="0.22"/>
    <n v="55"/>
    <s v="theater"/>
    <s v="plays"/>
    <n v="30.143194444441178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n v="1472674285"/>
    <d v="2016-08-31T15:11:25"/>
    <b v="0"/>
    <n v="0"/>
    <b v="0"/>
    <s v="theater/plays"/>
    <n v="0"/>
    <e v="#DIV/0!"/>
    <s v="theater"/>
    <s v="plays"/>
    <n v="30.32540509259706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n v="1400600031"/>
    <d v="2014-05-20T10:33:51"/>
    <b v="0"/>
    <n v="21"/>
    <b v="0"/>
    <s v="theater/plays"/>
    <n v="0.1762"/>
    <n v="41.952380952380949"/>
    <s v="theater"/>
    <s v="plays"/>
    <n v="30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n v="1465856639"/>
    <d v="2016-06-13T17:23:59"/>
    <b v="0"/>
    <n v="9"/>
    <b v="0"/>
    <s v="theater/plays"/>
    <n v="0.53"/>
    <n v="88.333333333333329"/>
    <s v="theater"/>
    <s v="plays"/>
    <n v="19.89931712962425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n v="1446506080"/>
    <d v="2015-11-02T18:14:40"/>
    <b v="0"/>
    <n v="6"/>
    <b v="0"/>
    <s v="theater/plays"/>
    <n v="0.22142857142857142"/>
    <n v="129.16666666666666"/>
    <s v="theater"/>
    <s v="plays"/>
    <n v="22.989814814805868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n v="1458178044"/>
    <d v="2016-03-16T20:27:24"/>
    <b v="0"/>
    <n v="4"/>
    <b v="0"/>
    <s v="theater/plays"/>
    <n v="2.5333333333333333E-2"/>
    <n v="23.75"/>
    <s v="theater"/>
    <s v="plays"/>
    <n v="15.105277777780429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n v="1408116152"/>
    <d v="2014-08-15T10:22:32"/>
    <b v="0"/>
    <n v="7"/>
    <b v="0"/>
    <s v="theater/plays"/>
    <n v="2.5000000000000001E-2"/>
    <n v="35.714285714285715"/>
    <s v="theater"/>
    <s v="plays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n v="1400604056"/>
    <d v="2014-05-20T11:40:56"/>
    <b v="0"/>
    <n v="5"/>
    <b v="0"/>
    <s v="theater/plays"/>
    <n v="2.8500000000000001E-2"/>
    <n v="57"/>
    <s v="theater"/>
    <s v="plays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n v="1456025023"/>
    <d v="2016-02-20T22:23:43"/>
    <b v="0"/>
    <n v="0"/>
    <b v="0"/>
    <s v="theater/plays"/>
    <n v="0"/>
    <e v="#DIV/0!"/>
    <s v="theater"/>
    <s v="plays"/>
    <n v="59.95833333332848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n v="1464889468"/>
    <d v="2016-06-02T12:44:28"/>
    <b v="0"/>
    <n v="3"/>
    <b v="0"/>
    <s v="theater/plays"/>
    <n v="2.4500000000000001E-2"/>
    <n v="163.33333333333334"/>
    <s v="theater"/>
    <s v="plays"/>
    <n v="3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n v="1401294084"/>
    <d v="2014-05-28T11:21:24"/>
    <b v="0"/>
    <n v="9"/>
    <b v="0"/>
    <s v="theater/plays"/>
    <n v="1.4210526315789474E-2"/>
    <n v="15"/>
    <s v="theater"/>
    <s v="plays"/>
    <n v="3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n v="1427724426"/>
    <d v="2015-03-30T09:07:06"/>
    <b v="0"/>
    <n v="6"/>
    <b v="0"/>
    <s v="theater/plays"/>
    <n v="0.1925"/>
    <n v="64.166666666666671"/>
    <s v="theater"/>
    <s v="plays"/>
    <n v="30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n v="1405291811"/>
    <d v="2014-07-13T17:50:11"/>
    <b v="0"/>
    <n v="4"/>
    <b v="0"/>
    <s v="theater/plays"/>
    <n v="6.7499999999999999E-3"/>
    <n v="6.75"/>
    <s v="theater"/>
    <s v="plays"/>
    <n v="3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n v="1461027388"/>
    <d v="2016-04-18T19:56:28"/>
    <b v="0"/>
    <n v="1"/>
    <b v="0"/>
    <s v="theater/plays"/>
    <n v="1.6666666666666668E-3"/>
    <n v="25"/>
    <s v="theater"/>
    <s v="plays"/>
    <n v="3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n v="1439952550"/>
    <d v="2015-08-18T21:49:10"/>
    <b v="0"/>
    <n v="17"/>
    <b v="0"/>
    <s v="theater/plays"/>
    <n v="0.60899999999999999"/>
    <n v="179.11764705882354"/>
    <s v="theater"/>
    <s v="plays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n v="1481756855"/>
    <d v="2016-12-14T18:07:35"/>
    <b v="0"/>
    <n v="1"/>
    <b v="0"/>
    <s v="theater/plays"/>
    <n v="0.01"/>
    <n v="34.950000000000003"/>
    <s v="theater"/>
    <s v="plays"/>
    <n v="29.998206018521159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n v="1421596356"/>
    <d v="2015-01-18T10:52:36"/>
    <b v="0"/>
    <n v="13"/>
    <b v="0"/>
    <s v="theater/plays"/>
    <n v="0.34399999999999997"/>
    <n v="33.07692307692308"/>
    <s v="theater"/>
    <s v="plays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n v="1422374420"/>
    <d v="2015-01-27T11:00:20"/>
    <b v="0"/>
    <n v="6"/>
    <b v="0"/>
    <s v="theater/plays"/>
    <n v="0.16500000000000001"/>
    <n v="27.5"/>
    <s v="theater"/>
    <s v="plays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n v="1480187931"/>
    <d v="2016-11-26T14:18:51"/>
    <b v="0"/>
    <n v="0"/>
    <b v="0"/>
    <s v="theater/plays"/>
    <n v="0"/>
    <e v="#DIV/0!"/>
    <s v="theater"/>
    <s v="plays"/>
    <n v="3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n v="1403462111"/>
    <d v="2014-06-22T13:35:11"/>
    <b v="0"/>
    <n v="2"/>
    <b v="0"/>
    <s v="theater/plays"/>
    <n v="4.0000000000000001E-3"/>
    <n v="2"/>
    <s v="theater"/>
    <s v="plays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n v="1426407426"/>
    <d v="2015-03-15T03:17:06"/>
    <b v="0"/>
    <n v="2"/>
    <b v="0"/>
    <s v="theater/plays"/>
    <n v="1.0571428571428572E-2"/>
    <n v="18.5"/>
    <s v="theater"/>
    <s v="plays"/>
    <n v="54.821458333331975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n v="1444137375"/>
    <d v="2015-10-06T08:16:15"/>
    <b v="0"/>
    <n v="21"/>
    <b v="0"/>
    <s v="theater/plays"/>
    <n v="0.26727272727272727"/>
    <n v="35"/>
    <s v="theater"/>
    <s v="plays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n v="1400547969"/>
    <d v="2014-05-19T20:06:09"/>
    <b v="0"/>
    <n v="13"/>
    <b v="0"/>
    <s v="theater/plays"/>
    <n v="0.28799999999999998"/>
    <n v="44.307692307692307"/>
    <s v="theater"/>
    <s v="plays"/>
    <n v="41.68184027777897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n v="1411499149"/>
    <d v="2014-09-23T14:05:49"/>
    <b v="0"/>
    <n v="0"/>
    <b v="0"/>
    <s v="theater/plays"/>
    <n v="0"/>
    <e v="#DIV/0!"/>
    <s v="theater"/>
    <s v="plays"/>
    <n v="28.03137731480819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n v="1479747794"/>
    <d v="2016-11-21T12:03:14"/>
    <b v="0"/>
    <n v="6"/>
    <b v="0"/>
    <s v="theater/plays"/>
    <n v="8.8999999999999996E-2"/>
    <n v="222.5"/>
    <s v="theater"/>
    <s v="plays"/>
    <n v="3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n v="1482951242"/>
    <d v="2016-12-28T13:54:02"/>
    <b v="0"/>
    <n v="0"/>
    <b v="0"/>
    <s v="theater/plays"/>
    <n v="0"/>
    <e v="#DIV/0!"/>
    <s v="theater"/>
    <s v="plays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n v="1463783521"/>
    <d v="2016-05-20T17:32:01"/>
    <b v="0"/>
    <n v="1"/>
    <b v="0"/>
    <s v="theater/plays"/>
    <n v="1.6666666666666668E-3"/>
    <n v="5"/>
    <s v="theater"/>
    <s v="plays"/>
    <n v="30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n v="1463849116"/>
    <d v="2016-05-21T11:45:16"/>
    <b v="0"/>
    <n v="0"/>
    <b v="0"/>
    <s v="theater/plays"/>
    <n v="0"/>
    <e v="#DIV/0!"/>
    <s v="theater"/>
    <s v="plays"/>
    <n v="24.089398148149485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n v="1423231025"/>
    <d v="2015-02-06T08:57:05"/>
    <b v="0"/>
    <n v="12"/>
    <b v="0"/>
    <s v="theater/plays"/>
    <n v="0.15737410071942445"/>
    <n v="29.166666666666668"/>
    <s v="theater"/>
    <s v="plays"/>
    <n v="29.95833333334303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n v="1446179553"/>
    <d v="2015-10-29T23:32:33"/>
    <b v="0"/>
    <n v="2"/>
    <b v="0"/>
    <s v="theater/plays"/>
    <n v="0.02"/>
    <n v="1.5"/>
    <s v="theater"/>
    <s v="plays"/>
    <n v="15.76906249999592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n v="1450203416"/>
    <d v="2015-12-15T13:16:56"/>
    <b v="0"/>
    <n v="6"/>
    <b v="0"/>
    <s v="theater/plays"/>
    <n v="0.21685714285714286"/>
    <n v="126.5"/>
    <s v="theater"/>
    <s v="plays"/>
    <n v="3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n v="1473416906"/>
    <d v="2016-09-09T05:28:26"/>
    <b v="0"/>
    <n v="1"/>
    <b v="0"/>
    <s v="theater/plays"/>
    <n v="3.3333333333333335E-3"/>
    <n v="10"/>
    <s v="theater"/>
    <s v="plays"/>
    <n v="3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n v="1424701775"/>
    <d v="2015-02-23T09:29:35"/>
    <b v="0"/>
    <n v="1"/>
    <b v="0"/>
    <s v="theater/plays"/>
    <n v="2.8571428571428571E-3"/>
    <n v="10"/>
    <s v="theater"/>
    <s v="plays"/>
    <n v="28.562094907407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n v="1445985299"/>
    <d v="2015-10-27T17:34:59"/>
    <b v="0"/>
    <n v="5"/>
    <b v="0"/>
    <s v="theater/plays"/>
    <n v="4.7E-2"/>
    <n v="9.4"/>
    <s v="theater"/>
    <s v="plays"/>
    <n v="24.225706018522033"/>
    <x v="1"/>
  </r>
  <r>
    <n v="4087"/>
    <s v="Stage Production &quot;The Nail Shop&quot;"/>
    <s v="Comedy Stage Play"/>
    <n v="9600"/>
    <n v="0"/>
    <x v="2"/>
    <s v="US"/>
    <s v="USD"/>
    <n v="1468777786"/>
    <d v="2016-07-17T12:49:46"/>
    <n v="1466185786"/>
    <d v="2016-06-17T12:49:46"/>
    <b v="0"/>
    <n v="0"/>
    <b v="0"/>
    <s v="theater/plays"/>
    <n v="0"/>
    <e v="#DIV/0!"/>
    <s v="theater"/>
    <s v="plays"/>
    <n v="3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n v="1418827324"/>
    <d v="2014-12-17T09:42:04"/>
    <b v="0"/>
    <n v="3"/>
    <b v="0"/>
    <s v="theater/plays"/>
    <n v="0.108"/>
    <n v="72"/>
    <s v="theater"/>
    <s v="plays"/>
    <n v="29.822175925932243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n v="1430242488"/>
    <d v="2015-04-28T12:34:48"/>
    <b v="0"/>
    <n v="8"/>
    <b v="0"/>
    <s v="theater/plays"/>
    <n v="4.8000000000000001E-2"/>
    <n v="30"/>
    <s v="theater"/>
    <s v="plays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n v="1437754137"/>
    <d v="2015-07-24T11:08:57"/>
    <b v="0"/>
    <n v="3"/>
    <b v="0"/>
    <s v="theater/plays"/>
    <n v="3.2000000000000001E-2"/>
    <n v="10.666666666666666"/>
    <s v="theater"/>
    <s v="plays"/>
    <n v="13.952118055560277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n v="1418818151"/>
    <d v="2014-12-17T07:09:11"/>
    <b v="0"/>
    <n v="8"/>
    <b v="0"/>
    <s v="theater/plays"/>
    <n v="0.1275"/>
    <n v="25.5"/>
    <s v="theater"/>
    <s v="plays"/>
    <n v="3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n v="1423024847"/>
    <d v="2015-02-03T23:40:47"/>
    <b v="0"/>
    <n v="1"/>
    <b v="0"/>
    <s v="theater/plays"/>
    <n v="1.8181818181818181E-4"/>
    <n v="20"/>
    <s v="theater"/>
    <s v="plays"/>
    <n v="59.95833333334303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n v="1435088093"/>
    <d v="2015-06-23T14:34:53"/>
    <b v="0"/>
    <n v="4"/>
    <b v="0"/>
    <s v="theater/plays"/>
    <n v="2.4E-2"/>
    <n v="15"/>
    <s v="theater"/>
    <s v="plays"/>
    <n v="6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n v="1410141900"/>
    <d v="2014-09-07T21:05:00"/>
    <b v="0"/>
    <n v="8"/>
    <b v="0"/>
    <s v="theater/plays"/>
    <n v="0.36499999999999999"/>
    <n v="91.25"/>
    <s v="theater"/>
    <s v="plays"/>
    <n v="44.120833333334303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n v="1479516350"/>
    <d v="2016-11-18T19:45:50"/>
    <b v="0"/>
    <n v="1"/>
    <b v="0"/>
    <s v="theater/plays"/>
    <n v="2.6666666666666668E-2"/>
    <n v="800"/>
    <s v="theater"/>
    <s v="plays"/>
    <n v="3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n v="1484484219"/>
    <d v="2017-01-15T07:43:39"/>
    <b v="0"/>
    <n v="5"/>
    <b v="0"/>
    <s v="theater/plays"/>
    <n v="0.11428571428571428"/>
    <n v="80"/>
    <s v="theater"/>
    <s v="plays"/>
    <n v="43.83843749999505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n v="1449431237"/>
    <d v="2015-12-06T14:47:17"/>
    <b v="0"/>
    <n v="0"/>
    <b v="0"/>
    <s v="theater/plays"/>
    <n v="0"/>
    <e v="#DIV/0!"/>
    <s v="theater"/>
    <s v="plays"/>
    <n v="56.172025462961756"/>
    <x v="3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n v="1462468797"/>
    <d v="2016-05-05T12:19:57"/>
    <b v="0"/>
    <n v="0"/>
    <b v="0"/>
    <s v="theater/plays"/>
    <n v="0"/>
    <e v="#DIV/0!"/>
    <s v="theater"/>
    <s v="plays"/>
    <n v="3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n v="1468959873"/>
    <d v="2016-07-19T15:24:33"/>
    <b v="0"/>
    <n v="1"/>
    <b v="0"/>
    <s v="theater/plays"/>
    <n v="1.1111111111111112E-2"/>
    <n v="50"/>
    <s v="theater"/>
    <s v="plays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n v="1413341990"/>
    <d v="2014-10-14T21:59:50"/>
    <b v="0"/>
    <n v="0"/>
    <b v="0"/>
    <s v="theater/plays"/>
    <n v="0"/>
    <e v="#DIV/0!"/>
    <s v="theater"/>
    <s v="plays"/>
    <n v="1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n v="1482788482"/>
    <d v="2016-12-26T16:41:22"/>
    <b v="0"/>
    <n v="0"/>
    <b v="0"/>
    <s v="theater/plays"/>
    <n v="0"/>
    <e v="#DIV/0!"/>
    <s v="theater"/>
    <s v="plays"/>
    <n v="30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n v="1460751673"/>
    <d v="2016-04-15T15:21:13"/>
    <b v="0"/>
    <n v="6"/>
    <b v="0"/>
    <s v="theater/plays"/>
    <n v="0.27400000000000002"/>
    <n v="22.833333333333332"/>
    <s v="theater"/>
    <s v="plays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n v="1435953566"/>
    <d v="2015-07-03T14:59:26"/>
    <b v="0"/>
    <n v="6"/>
    <b v="0"/>
    <s v="theater/plays"/>
    <n v="0.1"/>
    <n v="16.666666666666668"/>
    <s v="theater"/>
    <s v="plays"/>
    <n v="53.93928240740206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n v="1474958434"/>
    <d v="2016-09-27T01:40:34"/>
    <b v="0"/>
    <n v="14"/>
    <b v="0"/>
    <s v="theater/plays"/>
    <n v="0.21366666666666667"/>
    <n v="45.785714285714285"/>
    <s v="theater"/>
    <s v="plays"/>
    <n v="3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n v="1479860109"/>
    <d v="2016-11-22T19:15:09"/>
    <b v="0"/>
    <n v="6"/>
    <b v="0"/>
    <s v="theater/plays"/>
    <n v="6.9696969696969702E-2"/>
    <n v="383.33333333333331"/>
    <s v="theater"/>
    <s v="plays"/>
    <n v="3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n v="1424221866"/>
    <d v="2015-02-17T20:11:06"/>
    <b v="0"/>
    <n v="33"/>
    <b v="0"/>
    <s v="theater/plays"/>
    <n v="0.70599999999999996"/>
    <n v="106.96969696969697"/>
    <s v="theater"/>
    <s v="plays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n v="1409608801"/>
    <d v="2014-09-01T17:00:01"/>
    <b v="0"/>
    <n v="4"/>
    <b v="0"/>
    <s v="theater/plays"/>
    <n v="2.0500000000000001E-2"/>
    <n v="10.25"/>
    <s v="theater"/>
    <s v="plays"/>
    <n v="23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n v="1485909937"/>
    <d v="2017-01-31T19:45:37"/>
    <b v="0"/>
    <n v="1"/>
    <b v="0"/>
    <s v="theater/plays"/>
    <n v="1.9666666666666666E-2"/>
    <n v="59"/>
    <s v="theater"/>
    <s v="plays"/>
    <n v="30.176655092582223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n v="1446209804"/>
    <d v="2015-10-30T07:56:44"/>
    <b v="0"/>
    <n v="0"/>
    <b v="0"/>
    <s v="theater/plays"/>
    <n v="0"/>
    <e v="#DIV/0!"/>
    <s v="theater"/>
    <s v="plays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n v="1463929351"/>
    <d v="2016-05-22T10:02:31"/>
    <b v="0"/>
    <n v="6"/>
    <b v="0"/>
    <s v="theater/plays"/>
    <n v="0.28666666666666668"/>
    <n v="14.333333333333334"/>
    <s v="theater"/>
    <s v="plays"/>
    <n v="60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n v="1422155740"/>
    <d v="2015-01-24T22:15:40"/>
    <b v="0"/>
    <n v="6"/>
    <b v="0"/>
    <s v="theater/plays"/>
    <n v="3.1333333333333331E-2"/>
    <n v="15.666666666666666"/>
    <s v="theater"/>
    <s v="plays"/>
    <n v="3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7T19:00:00"/>
    <n v="1454280186"/>
    <d v="2016-01-31T17:43:06"/>
    <b v="0"/>
    <n v="1"/>
    <b v="0"/>
    <s v="theater/plays"/>
    <n v="4.0000000000000002E-4"/>
    <n v="1"/>
    <s v="theater"/>
    <s v="plays"/>
    <n v="27.05340277777577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1:34:00"/>
    <n v="1450619123"/>
    <d v="2015-12-20T08:45:23"/>
    <b v="0"/>
    <n v="3"/>
    <b v="0"/>
    <s v="theater/plays"/>
    <n v="2E-3"/>
    <n v="1"/>
    <s v="theater"/>
    <s v="plays"/>
    <n v="18.70042824074334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F2540-D3FC-44BF-9B6C-6561E461C35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6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16" baseItem="3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E9CCE-2991-48C5-AA05-BB59A3B5C7E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H55:M9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showDataAs="percentOfCol" baseField="19" baseItem="2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78E9E4-2AA9-40F8-AB68-42EB64505FA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5:F9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Page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showDataAs="percentOfRow" baseField="19" baseItem="2" numFmtId="10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A2C30-F42E-495F-A585-6D0C0FBBA55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8:F49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Col" baseField="18" baseItem="3" numFmtId="1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335F5-A96E-400F-AF86-E8242055E6B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3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2D2FF-BA30-407F-944C-4C2F5679C56A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1:F32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22" showAll="0"/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3">
        <item m="1" x="10"/>
        <item m="1" x="11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showDataAs="percentOfRow" baseField="18" baseItem="3" numFmtId="1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E19EE9-C8BC-48ED-8071-8559C54D1C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3">
        <item m="1" x="10"/>
        <item x="0"/>
        <item x="7"/>
        <item x="6"/>
        <item x="5"/>
        <item x="4"/>
        <item x="8"/>
        <item x="3"/>
        <item m="1" x="11"/>
        <item x="2"/>
        <item x="1"/>
        <item m="1"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8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9E438-05A2-488F-AA42-1DCA2F450CBD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1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3B7EC-0FCF-4037-88B8-EFAA2814BBD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F22" firstHeaderRow="1" firstDataRow="2" firstDataCol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22" showAll="0"/>
    <pivotField showAll="0"/>
    <pivotField numFmtId="22"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2" showAll="0"/>
    <pivotField axis="axisRow" showAll="0">
      <items count="7">
        <item x="2"/>
        <item x="1"/>
        <item x="0"/>
        <item x="3"/>
        <item x="4"/>
        <item x="5"/>
        <item t="default"/>
      </items>
    </pivotField>
  </pivotFields>
  <rowFields count="1">
    <field x="2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A02B-DBA1-40BF-BABB-E281AFFD04B8}">
  <dimension ref="A1:M98"/>
  <sheetViews>
    <sheetView workbookViewId="0">
      <selection activeCell="C80" sqref="C8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8.140625" bestFit="1" customWidth="1"/>
    <col min="4" max="4" width="7.140625" bestFit="1" customWidth="1"/>
    <col min="5" max="5" width="10" bestFit="1" customWidth="1"/>
    <col min="6" max="6" width="11.28515625" bestFit="1" customWidth="1"/>
    <col min="8" max="8" width="16.85546875" bestFit="1" customWidth="1"/>
    <col min="9" max="9" width="16.28515625" bestFit="1" customWidth="1"/>
    <col min="10" max="11" width="8.140625" bestFit="1" customWidth="1"/>
    <col min="12" max="12" width="10" bestFit="1" customWidth="1"/>
    <col min="13" max="13" width="11.28515625" bestFit="1" customWidth="1"/>
  </cols>
  <sheetData>
    <row r="1" spans="1:6" x14ac:dyDescent="0.25">
      <c r="A1" s="7" t="s">
        <v>8223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8322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8338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8353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8339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8344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8345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8340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8357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8332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8333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8347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8334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8349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8354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8329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8360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8341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8361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8362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8363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8" t="s">
        <v>8358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8" t="s">
        <v>8326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8" t="s">
        <v>8327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8" t="s">
        <v>8359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8" t="s">
        <v>8335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8" t="s">
        <v>8331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8" t="s">
        <v>8355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8" t="s">
        <v>8328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8" t="s">
        <v>8343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8" t="s">
        <v>8356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8" t="s">
        <v>8336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8" t="s">
        <v>8337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8" t="s">
        <v>8352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8" t="s">
        <v>8311</v>
      </c>
      <c r="B46" s="9">
        <v>349</v>
      </c>
      <c r="C46" s="9">
        <v>1177</v>
      </c>
      <c r="D46" s="9">
        <v>31</v>
      </c>
      <c r="E46" s="9">
        <v>1491</v>
      </c>
      <c r="F46" s="9">
        <v>3048</v>
      </c>
    </row>
    <row r="51" spans="1:13" x14ac:dyDescent="0.25">
      <c r="H51" s="8" t="s">
        <v>8383</v>
      </c>
    </row>
    <row r="52" spans="1:13" x14ac:dyDescent="0.25">
      <c r="A52" s="7" t="s">
        <v>8223</v>
      </c>
      <c r="B52" t="s">
        <v>8364</v>
      </c>
      <c r="H52" s="7" t="s">
        <v>8223</v>
      </c>
      <c r="I52" t="s">
        <v>8364</v>
      </c>
    </row>
    <row r="53" spans="1:13" x14ac:dyDescent="0.25">
      <c r="A53" s="7" t="s">
        <v>8308</v>
      </c>
      <c r="B53" t="s">
        <v>8364</v>
      </c>
      <c r="H53" s="7" t="s">
        <v>8308</v>
      </c>
      <c r="I53" t="s">
        <v>8364</v>
      </c>
    </row>
    <row r="55" spans="1:13" x14ac:dyDescent="0.25">
      <c r="A55" s="7" t="s">
        <v>8322</v>
      </c>
      <c r="B55" s="7" t="s">
        <v>8321</v>
      </c>
      <c r="H55" s="7" t="s">
        <v>8322</v>
      </c>
      <c r="I55" s="7" t="s">
        <v>8321</v>
      </c>
    </row>
    <row r="56" spans="1:13" x14ac:dyDescent="0.25">
      <c r="A56" s="7" t="s">
        <v>8310</v>
      </c>
      <c r="B56" t="s">
        <v>8220</v>
      </c>
      <c r="C56" t="s">
        <v>8221</v>
      </c>
      <c r="D56" t="s">
        <v>8222</v>
      </c>
      <c r="E56" t="s">
        <v>8219</v>
      </c>
      <c r="F56" t="s">
        <v>8311</v>
      </c>
      <c r="H56" s="7" t="s">
        <v>8310</v>
      </c>
      <c r="I56" t="s">
        <v>8220</v>
      </c>
      <c r="J56" t="s">
        <v>8221</v>
      </c>
      <c r="K56" t="s">
        <v>8222</v>
      </c>
      <c r="L56" t="s">
        <v>8219</v>
      </c>
      <c r="M56" t="s">
        <v>8311</v>
      </c>
    </row>
    <row r="57" spans="1:13" x14ac:dyDescent="0.25">
      <c r="A57" s="8" t="s">
        <v>8330</v>
      </c>
      <c r="B57" s="12">
        <v>0</v>
      </c>
      <c r="C57" s="12">
        <v>0.33114446529080677</v>
      </c>
      <c r="D57" s="12">
        <v>1.7823639774859287E-2</v>
      </c>
      <c r="E57" s="12">
        <v>0.651031894934334</v>
      </c>
      <c r="F57" s="12">
        <v>1</v>
      </c>
      <c r="H57" s="8" t="s">
        <v>8323</v>
      </c>
      <c r="I57" s="12">
        <v>0</v>
      </c>
      <c r="J57" s="12">
        <v>6.535947712418301E-2</v>
      </c>
      <c r="K57" s="12">
        <v>0</v>
      </c>
      <c r="L57" s="12">
        <v>0</v>
      </c>
      <c r="M57" s="12">
        <v>2.4307243558580455E-2</v>
      </c>
    </row>
    <row r="58" spans="1:13" x14ac:dyDescent="0.25">
      <c r="A58" s="8" t="s">
        <v>8351</v>
      </c>
      <c r="B58" s="12">
        <v>0</v>
      </c>
      <c r="C58" s="12">
        <v>0</v>
      </c>
      <c r="D58" s="12">
        <v>0</v>
      </c>
      <c r="E58" s="12">
        <v>1</v>
      </c>
      <c r="F58" s="12">
        <v>1</v>
      </c>
      <c r="H58" s="8" t="s">
        <v>8338</v>
      </c>
      <c r="I58" s="12">
        <v>5.730659025787966E-2</v>
      </c>
      <c r="J58" s="12">
        <v>0</v>
      </c>
      <c r="K58" s="12">
        <v>0</v>
      </c>
      <c r="L58" s="12">
        <v>0</v>
      </c>
      <c r="M58" s="12">
        <v>4.8614487117160914E-3</v>
      </c>
    </row>
    <row r="59" spans="1:13" x14ac:dyDescent="0.25">
      <c r="A59" s="8" t="s">
        <v>8324</v>
      </c>
      <c r="B59" s="12">
        <v>0</v>
      </c>
      <c r="C59" s="12">
        <v>0</v>
      </c>
      <c r="D59" s="12">
        <v>0</v>
      </c>
      <c r="E59" s="12">
        <v>1</v>
      </c>
      <c r="F59" s="12">
        <v>1</v>
      </c>
      <c r="H59" s="8" t="s">
        <v>8353</v>
      </c>
      <c r="I59" s="12">
        <v>6.8767908309455589E-2</v>
      </c>
      <c r="J59" s="12">
        <v>0</v>
      </c>
      <c r="K59" s="12">
        <v>0</v>
      </c>
      <c r="L59" s="12">
        <v>0</v>
      </c>
      <c r="M59" s="12">
        <v>5.8337384540593099E-3</v>
      </c>
    </row>
    <row r="60" spans="1:13" x14ac:dyDescent="0.25">
      <c r="A60" s="8" t="s">
        <v>8347</v>
      </c>
      <c r="B60" s="12">
        <v>0</v>
      </c>
      <c r="C60" s="12">
        <v>0.125</v>
      </c>
      <c r="D60" s="12">
        <v>0</v>
      </c>
      <c r="E60" s="12">
        <v>0.875</v>
      </c>
      <c r="F60" s="12">
        <v>1</v>
      </c>
      <c r="H60" s="8" t="s">
        <v>8339</v>
      </c>
      <c r="I60" s="12">
        <v>0</v>
      </c>
      <c r="J60" s="12">
        <v>2.6143790849673203E-2</v>
      </c>
      <c r="K60" s="12">
        <v>0</v>
      </c>
      <c r="L60" s="12">
        <v>0</v>
      </c>
      <c r="M60" s="12">
        <v>9.7228974234321829E-3</v>
      </c>
    </row>
    <row r="61" spans="1:13" x14ac:dyDescent="0.25">
      <c r="A61" s="8" t="s">
        <v>8333</v>
      </c>
      <c r="B61" s="12">
        <v>0</v>
      </c>
      <c r="C61" s="12">
        <v>0</v>
      </c>
      <c r="D61" s="12">
        <v>0</v>
      </c>
      <c r="E61" s="12">
        <v>1</v>
      </c>
      <c r="F61" s="12">
        <v>1</v>
      </c>
      <c r="H61" s="8" t="s">
        <v>8344</v>
      </c>
      <c r="I61" s="12">
        <v>0</v>
      </c>
      <c r="J61" s="12">
        <v>0</v>
      </c>
      <c r="K61" s="12">
        <v>0</v>
      </c>
      <c r="L61" s="12">
        <v>1.8306636155606407E-2</v>
      </c>
      <c r="M61" s="12">
        <v>9.7228974234321829E-3</v>
      </c>
    </row>
    <row r="62" spans="1:13" x14ac:dyDescent="0.25">
      <c r="A62" s="8" t="s">
        <v>8362</v>
      </c>
      <c r="B62" s="12">
        <v>0</v>
      </c>
      <c r="C62" s="12">
        <v>0.35625000000000001</v>
      </c>
      <c r="D62" s="12">
        <v>0</v>
      </c>
      <c r="E62" s="12">
        <v>0.64375000000000004</v>
      </c>
      <c r="F62" s="12">
        <v>1</v>
      </c>
      <c r="H62" s="8" t="s">
        <v>8324</v>
      </c>
      <c r="I62" s="12">
        <v>0</v>
      </c>
      <c r="J62" s="12">
        <v>0</v>
      </c>
      <c r="K62" s="12">
        <v>0</v>
      </c>
      <c r="L62" s="12">
        <v>8.2379862700228831E-2</v>
      </c>
      <c r="M62" s="12">
        <v>4.3753038405444825E-2</v>
      </c>
    </row>
    <row r="63" spans="1:13" x14ac:dyDescent="0.25">
      <c r="A63" s="8" t="s">
        <v>8331</v>
      </c>
      <c r="B63" s="12">
        <v>9.0909090909090912E-2</v>
      </c>
      <c r="C63" s="12">
        <v>0.42780748663101603</v>
      </c>
      <c r="D63" s="12">
        <v>2.6737967914438502E-2</v>
      </c>
      <c r="E63" s="12">
        <v>0.45454545454545453</v>
      </c>
      <c r="F63" s="12">
        <v>1</v>
      </c>
      <c r="H63" s="8" t="s">
        <v>8325</v>
      </c>
      <c r="I63" s="12">
        <v>0</v>
      </c>
      <c r="J63" s="12">
        <v>5.2287581699346407E-2</v>
      </c>
      <c r="K63" s="12">
        <v>0</v>
      </c>
      <c r="L63" s="12">
        <v>0</v>
      </c>
      <c r="M63" s="12">
        <v>1.9445794846864366E-2</v>
      </c>
    </row>
    <row r="64" spans="1:13" x14ac:dyDescent="0.25">
      <c r="A64" s="8" t="s">
        <v>8355</v>
      </c>
      <c r="B64" s="12">
        <v>0</v>
      </c>
      <c r="C64" s="12">
        <v>0</v>
      </c>
      <c r="D64" s="12">
        <v>0</v>
      </c>
      <c r="E64" s="12">
        <v>1</v>
      </c>
      <c r="F64" s="12">
        <v>1</v>
      </c>
      <c r="H64" s="8" t="s">
        <v>8345</v>
      </c>
      <c r="I64" s="12">
        <v>0</v>
      </c>
      <c r="J64" s="12">
        <v>0</v>
      </c>
      <c r="K64" s="12">
        <v>0</v>
      </c>
      <c r="L64" s="12">
        <v>1.8306636155606407E-2</v>
      </c>
      <c r="M64" s="12">
        <v>9.7228974234321829E-3</v>
      </c>
    </row>
    <row r="65" spans="1:13" x14ac:dyDescent="0.25">
      <c r="A65" s="8" t="s">
        <v>8329</v>
      </c>
      <c r="B65" s="12">
        <v>0.14285714285714285</v>
      </c>
      <c r="C65" s="12">
        <v>0.42857142857142855</v>
      </c>
      <c r="D65" s="12">
        <v>0</v>
      </c>
      <c r="E65" s="12">
        <v>0.42857142857142855</v>
      </c>
      <c r="F65" s="12">
        <v>1</v>
      </c>
      <c r="H65" s="8" t="s">
        <v>8346</v>
      </c>
      <c r="I65" s="12">
        <v>0</v>
      </c>
      <c r="J65" s="12">
        <v>2.6143790849673203E-2</v>
      </c>
      <c r="K65" s="12">
        <v>0.4</v>
      </c>
      <c r="L65" s="12">
        <v>0</v>
      </c>
      <c r="M65" s="12">
        <v>1.4584346135148274E-2</v>
      </c>
    </row>
    <row r="66" spans="1:13" x14ac:dyDescent="0.25">
      <c r="A66" s="8" t="s">
        <v>8328</v>
      </c>
      <c r="B66" s="12">
        <v>0</v>
      </c>
      <c r="C66" s="12">
        <v>0</v>
      </c>
      <c r="D66" s="12">
        <v>0</v>
      </c>
      <c r="E66" s="12">
        <v>1</v>
      </c>
      <c r="F66" s="12">
        <v>1</v>
      </c>
      <c r="H66" s="8" t="s">
        <v>8340</v>
      </c>
      <c r="I66" s="12">
        <v>0</v>
      </c>
      <c r="J66" s="12">
        <v>2.6143790849673203E-2</v>
      </c>
      <c r="K66" s="12">
        <v>0</v>
      </c>
      <c r="L66" s="12">
        <v>0</v>
      </c>
      <c r="M66" s="12">
        <v>9.7228974234321829E-3</v>
      </c>
    </row>
    <row r="67" spans="1:13" x14ac:dyDescent="0.25">
      <c r="A67" s="8" t="s">
        <v>8327</v>
      </c>
      <c r="B67" s="12">
        <v>0</v>
      </c>
      <c r="C67" s="12">
        <v>0</v>
      </c>
      <c r="D67" s="12">
        <v>0</v>
      </c>
      <c r="E67" s="12">
        <v>1</v>
      </c>
      <c r="F67" s="12">
        <v>1</v>
      </c>
      <c r="H67" s="8" t="s">
        <v>8357</v>
      </c>
      <c r="I67" s="12">
        <v>5.730659025787966E-2</v>
      </c>
      <c r="J67" s="12">
        <v>7.8431372549019607E-2</v>
      </c>
      <c r="K67" s="12">
        <v>0</v>
      </c>
      <c r="L67" s="12">
        <v>0</v>
      </c>
      <c r="M67" s="12">
        <v>3.4030140982012638E-2</v>
      </c>
    </row>
    <row r="68" spans="1:13" x14ac:dyDescent="0.25">
      <c r="A68" s="8" t="s">
        <v>8341</v>
      </c>
      <c r="B68" s="12">
        <v>0</v>
      </c>
      <c r="C68" s="12">
        <v>0</v>
      </c>
      <c r="D68" s="12">
        <v>0</v>
      </c>
      <c r="E68" s="12">
        <v>1</v>
      </c>
      <c r="F68" s="12">
        <v>1</v>
      </c>
      <c r="H68" s="8" t="s">
        <v>8332</v>
      </c>
      <c r="I68" s="12">
        <v>0</v>
      </c>
      <c r="J68" s="12">
        <v>1.3071895424836602E-2</v>
      </c>
      <c r="K68" s="12">
        <v>0</v>
      </c>
      <c r="L68" s="12">
        <v>0</v>
      </c>
      <c r="M68" s="12">
        <v>4.8614487117160914E-3</v>
      </c>
    </row>
    <row r="69" spans="1:13" x14ac:dyDescent="0.25">
      <c r="A69" s="8" t="s">
        <v>8335</v>
      </c>
      <c r="B69" s="12">
        <v>0.3</v>
      </c>
      <c r="C69" s="12">
        <v>3.3333333333333333E-2</v>
      </c>
      <c r="D69" s="12">
        <v>0</v>
      </c>
      <c r="E69" s="12">
        <v>0.66666666666666663</v>
      </c>
      <c r="F69" s="12">
        <v>1</v>
      </c>
      <c r="H69" s="8" t="s">
        <v>8333</v>
      </c>
      <c r="I69" s="12">
        <v>0</v>
      </c>
      <c r="J69" s="12">
        <v>0</v>
      </c>
      <c r="K69" s="12">
        <v>0</v>
      </c>
      <c r="L69" s="12">
        <v>6.4073226544622428E-2</v>
      </c>
      <c r="M69" s="12">
        <v>3.4030140982012638E-2</v>
      </c>
    </row>
    <row r="70" spans="1:13" x14ac:dyDescent="0.25">
      <c r="A70" s="8" t="s">
        <v>8345</v>
      </c>
      <c r="B70" s="12">
        <v>0</v>
      </c>
      <c r="C70" s="12">
        <v>0</v>
      </c>
      <c r="D70" s="12">
        <v>0</v>
      </c>
      <c r="E70" s="12">
        <v>1</v>
      </c>
      <c r="F70" s="12">
        <v>1</v>
      </c>
      <c r="H70" s="8" t="s">
        <v>8347</v>
      </c>
      <c r="I70" s="12">
        <v>0</v>
      </c>
      <c r="J70" s="12">
        <v>1.3071895424836602E-2</v>
      </c>
      <c r="K70" s="12">
        <v>0</v>
      </c>
      <c r="L70" s="12">
        <v>6.4073226544622428E-2</v>
      </c>
      <c r="M70" s="12">
        <v>3.8891589693728731E-2</v>
      </c>
    </row>
    <row r="71" spans="1:13" x14ac:dyDescent="0.25">
      <c r="A71" s="8" t="s">
        <v>8344</v>
      </c>
      <c r="B71" s="12">
        <v>0</v>
      </c>
      <c r="C71" s="12">
        <v>0</v>
      </c>
      <c r="D71" s="12">
        <v>0</v>
      </c>
      <c r="E71" s="12">
        <v>1</v>
      </c>
      <c r="F71" s="12">
        <v>1</v>
      </c>
      <c r="H71" s="8" t="s">
        <v>8348</v>
      </c>
      <c r="I71" s="12">
        <v>0</v>
      </c>
      <c r="J71" s="12">
        <v>3.9215686274509803E-2</v>
      </c>
      <c r="K71" s="12">
        <v>0</v>
      </c>
      <c r="L71" s="12">
        <v>0</v>
      </c>
      <c r="M71" s="12">
        <v>1.4584346135148274E-2</v>
      </c>
    </row>
    <row r="72" spans="1:13" x14ac:dyDescent="0.25">
      <c r="A72" s="8" t="s">
        <v>8350</v>
      </c>
      <c r="B72" s="12">
        <v>0</v>
      </c>
      <c r="C72" s="12">
        <v>0</v>
      </c>
      <c r="D72" s="12">
        <v>0</v>
      </c>
      <c r="E72" s="12">
        <v>1</v>
      </c>
      <c r="F72" s="12">
        <v>1</v>
      </c>
      <c r="H72" s="8" t="s">
        <v>8334</v>
      </c>
      <c r="I72" s="12">
        <v>0</v>
      </c>
      <c r="J72" s="12">
        <v>7.1895424836601303E-3</v>
      </c>
      <c r="K72" s="12">
        <v>0</v>
      </c>
      <c r="L72" s="12">
        <v>4.1189931350114417E-3</v>
      </c>
      <c r="M72" s="12">
        <v>4.8614487117160914E-3</v>
      </c>
    </row>
    <row r="73" spans="1:13" x14ac:dyDescent="0.25">
      <c r="A73" s="8" t="s">
        <v>8359</v>
      </c>
      <c r="B73" s="12">
        <v>0</v>
      </c>
      <c r="C73" s="12">
        <v>0</v>
      </c>
      <c r="D73" s="12">
        <v>0.15</v>
      </c>
      <c r="E73" s="12">
        <v>0.85</v>
      </c>
      <c r="F73" s="12">
        <v>1</v>
      </c>
      <c r="H73" s="8" t="s">
        <v>8349</v>
      </c>
      <c r="I73" s="12">
        <v>0</v>
      </c>
      <c r="J73" s="12">
        <v>0</v>
      </c>
      <c r="K73" s="12">
        <v>0</v>
      </c>
      <c r="L73" s="12">
        <v>9.1533180778032037E-3</v>
      </c>
      <c r="M73" s="12">
        <v>4.8614487117160914E-3</v>
      </c>
    </row>
    <row r="74" spans="1:13" x14ac:dyDescent="0.25">
      <c r="A74" s="8" t="s">
        <v>8336</v>
      </c>
      <c r="B74" s="12">
        <v>0.3</v>
      </c>
      <c r="C74" s="12">
        <v>0.6</v>
      </c>
      <c r="D74" s="12">
        <v>0</v>
      </c>
      <c r="E74" s="12">
        <v>0.1</v>
      </c>
      <c r="F74" s="12">
        <v>1</v>
      </c>
      <c r="H74" s="8" t="s">
        <v>8354</v>
      </c>
      <c r="I74" s="12">
        <v>0</v>
      </c>
      <c r="J74" s="12">
        <v>2.6143790849673203E-2</v>
      </c>
      <c r="K74" s="12">
        <v>0</v>
      </c>
      <c r="L74" s="12">
        <v>0</v>
      </c>
      <c r="M74" s="12">
        <v>9.7228974234321829E-3</v>
      </c>
    </row>
    <row r="75" spans="1:13" x14ac:dyDescent="0.25">
      <c r="A75" s="8" t="s">
        <v>8349</v>
      </c>
      <c r="B75" s="12">
        <v>0</v>
      </c>
      <c r="C75" s="12">
        <v>0</v>
      </c>
      <c r="D75" s="12">
        <v>0</v>
      </c>
      <c r="E75" s="12">
        <v>1</v>
      </c>
      <c r="F75" s="12">
        <v>1</v>
      </c>
      <c r="H75" s="8" t="s">
        <v>8329</v>
      </c>
      <c r="I75" s="12">
        <v>5.730659025787966E-2</v>
      </c>
      <c r="J75" s="12">
        <v>3.9215686274509803E-2</v>
      </c>
      <c r="K75" s="12">
        <v>0</v>
      </c>
      <c r="L75" s="12">
        <v>2.7459954233409609E-2</v>
      </c>
      <c r="M75" s="12">
        <v>3.4030140982012638E-2</v>
      </c>
    </row>
    <row r="76" spans="1:13" x14ac:dyDescent="0.25">
      <c r="A76" s="8" t="s">
        <v>8342</v>
      </c>
      <c r="B76" s="12">
        <v>0</v>
      </c>
      <c r="C76" s="12">
        <v>0</v>
      </c>
      <c r="D76" s="12">
        <v>0</v>
      </c>
      <c r="E76" s="12">
        <v>1</v>
      </c>
      <c r="F76" s="12">
        <v>1</v>
      </c>
      <c r="H76" s="8" t="s">
        <v>8360</v>
      </c>
      <c r="I76" s="12">
        <v>0</v>
      </c>
      <c r="J76" s="12">
        <v>1.3071895424836602E-2</v>
      </c>
      <c r="K76" s="12">
        <v>0</v>
      </c>
      <c r="L76" s="12">
        <v>0</v>
      </c>
      <c r="M76" s="12">
        <v>4.8614487117160914E-3</v>
      </c>
    </row>
    <row r="77" spans="1:13" x14ac:dyDescent="0.25">
      <c r="A77" s="8" t="s">
        <v>8334</v>
      </c>
      <c r="B77" s="12">
        <v>0</v>
      </c>
      <c r="C77" s="12">
        <v>0.55000000000000004</v>
      </c>
      <c r="D77" s="12">
        <v>0</v>
      </c>
      <c r="E77" s="12">
        <v>0.45</v>
      </c>
      <c r="F77" s="12">
        <v>1</v>
      </c>
      <c r="H77" s="8" t="s">
        <v>8341</v>
      </c>
      <c r="I77" s="12">
        <v>0</v>
      </c>
      <c r="J77" s="12">
        <v>0</v>
      </c>
      <c r="K77" s="12">
        <v>0</v>
      </c>
      <c r="L77" s="12">
        <v>2.7459954233409609E-2</v>
      </c>
      <c r="M77" s="12">
        <v>1.4584346135148274E-2</v>
      </c>
    </row>
    <row r="78" spans="1:13" x14ac:dyDescent="0.25">
      <c r="A78" s="8" t="s">
        <v>8356</v>
      </c>
      <c r="B78" s="12">
        <v>0</v>
      </c>
      <c r="C78" s="12">
        <v>1</v>
      </c>
      <c r="D78" s="12">
        <v>0</v>
      </c>
      <c r="E78" s="12">
        <v>0</v>
      </c>
      <c r="F78" s="12">
        <v>1</v>
      </c>
      <c r="H78" s="8" t="s">
        <v>8361</v>
      </c>
      <c r="I78" s="12">
        <v>0</v>
      </c>
      <c r="J78" s="12">
        <v>1.3071895424836602E-2</v>
      </c>
      <c r="K78" s="12">
        <v>0</v>
      </c>
      <c r="L78" s="12">
        <v>0</v>
      </c>
      <c r="M78" s="12">
        <v>4.8614487117160914E-3</v>
      </c>
    </row>
    <row r="79" spans="1:13" x14ac:dyDescent="0.25">
      <c r="A79" s="8" t="s">
        <v>8361</v>
      </c>
      <c r="B79" s="12">
        <v>0</v>
      </c>
      <c r="C79" s="12">
        <v>1</v>
      </c>
      <c r="D79" s="12">
        <v>0</v>
      </c>
      <c r="E79" s="12">
        <v>0</v>
      </c>
      <c r="F79" s="12">
        <v>1</v>
      </c>
      <c r="H79" s="8" t="s">
        <v>8362</v>
      </c>
      <c r="I79" s="12">
        <v>0</v>
      </c>
      <c r="J79" s="12">
        <v>3.7254901960784313E-2</v>
      </c>
      <c r="K79" s="12">
        <v>0</v>
      </c>
      <c r="L79" s="12">
        <v>4.7139588100686497E-2</v>
      </c>
      <c r="M79" s="12">
        <v>3.8891589693728731E-2</v>
      </c>
    </row>
    <row r="80" spans="1:13" x14ac:dyDescent="0.25">
      <c r="A80" s="8" t="s">
        <v>8323</v>
      </c>
      <c r="B80" s="12">
        <v>0</v>
      </c>
      <c r="C80" s="12">
        <v>1</v>
      </c>
      <c r="D80" s="12">
        <v>0</v>
      </c>
      <c r="E80" s="12">
        <v>0</v>
      </c>
      <c r="F80" s="12">
        <v>1</v>
      </c>
      <c r="H80" s="8" t="s">
        <v>8363</v>
      </c>
      <c r="I80" s="12">
        <v>0</v>
      </c>
      <c r="J80" s="12">
        <v>1.3071895424836602E-2</v>
      </c>
      <c r="K80" s="12">
        <v>0</v>
      </c>
      <c r="L80" s="12">
        <v>0</v>
      </c>
      <c r="M80" s="12">
        <v>4.8614487117160914E-3</v>
      </c>
    </row>
    <row r="81" spans="1:13" x14ac:dyDescent="0.25">
      <c r="A81" s="8" t="s">
        <v>8338</v>
      </c>
      <c r="B81" s="12">
        <v>1</v>
      </c>
      <c r="C81" s="12">
        <v>0</v>
      </c>
      <c r="D81" s="12">
        <v>0</v>
      </c>
      <c r="E81" s="12">
        <v>0</v>
      </c>
      <c r="F81" s="12">
        <v>1</v>
      </c>
      <c r="H81" s="8" t="s">
        <v>8330</v>
      </c>
      <c r="I81" s="12">
        <v>0</v>
      </c>
      <c r="J81" s="12">
        <v>0.23071895424836603</v>
      </c>
      <c r="K81" s="12">
        <v>0.38</v>
      </c>
      <c r="L81" s="12">
        <v>0.31762013729977118</v>
      </c>
      <c r="M81" s="12">
        <v>0.25911521633446766</v>
      </c>
    </row>
    <row r="82" spans="1:13" x14ac:dyDescent="0.25">
      <c r="A82" s="8" t="s">
        <v>8332</v>
      </c>
      <c r="B82" s="12">
        <v>0</v>
      </c>
      <c r="C82" s="12">
        <v>1</v>
      </c>
      <c r="D82" s="12">
        <v>0</v>
      </c>
      <c r="E82" s="12">
        <v>0</v>
      </c>
      <c r="F82" s="12">
        <v>1</v>
      </c>
      <c r="H82" s="8" t="s">
        <v>8350</v>
      </c>
      <c r="I82" s="12">
        <v>0</v>
      </c>
      <c r="J82" s="12">
        <v>0</v>
      </c>
      <c r="K82" s="12">
        <v>0</v>
      </c>
      <c r="L82" s="12">
        <v>1.8306636155606407E-2</v>
      </c>
      <c r="M82" s="12">
        <v>9.7228974234321829E-3</v>
      </c>
    </row>
    <row r="83" spans="1:13" x14ac:dyDescent="0.25">
      <c r="A83" s="8" t="s">
        <v>8363</v>
      </c>
      <c r="B83" s="12">
        <v>0</v>
      </c>
      <c r="C83" s="12">
        <v>1</v>
      </c>
      <c r="D83" s="12">
        <v>0</v>
      </c>
      <c r="E83" s="12">
        <v>0</v>
      </c>
      <c r="F83" s="12">
        <v>1</v>
      </c>
      <c r="H83" s="8" t="s">
        <v>8342</v>
      </c>
      <c r="I83" s="12">
        <v>0</v>
      </c>
      <c r="J83" s="12">
        <v>0</v>
      </c>
      <c r="K83" s="12">
        <v>0</v>
      </c>
      <c r="L83" s="12">
        <v>9.1533180778032037E-3</v>
      </c>
      <c r="M83" s="12">
        <v>4.8614487117160914E-3</v>
      </c>
    </row>
    <row r="84" spans="1:13" x14ac:dyDescent="0.25">
      <c r="A84" s="8" t="s">
        <v>8337</v>
      </c>
      <c r="B84" s="12">
        <v>0.625</v>
      </c>
      <c r="C84" s="12">
        <v>0.375</v>
      </c>
      <c r="D84" s="12">
        <v>0</v>
      </c>
      <c r="E84" s="12">
        <v>0</v>
      </c>
      <c r="F84" s="12">
        <v>1</v>
      </c>
      <c r="H84" s="8" t="s">
        <v>8358</v>
      </c>
      <c r="I84" s="12">
        <v>0</v>
      </c>
      <c r="J84" s="12">
        <v>1.3071895424836602E-2</v>
      </c>
      <c r="K84" s="12">
        <v>0</v>
      </c>
      <c r="L84" s="12">
        <v>0</v>
      </c>
      <c r="M84" s="12">
        <v>4.8614487117160914E-3</v>
      </c>
    </row>
    <row r="85" spans="1:13" x14ac:dyDescent="0.25">
      <c r="A85" s="8" t="s">
        <v>8325</v>
      </c>
      <c r="B85" s="12">
        <v>0</v>
      </c>
      <c r="C85" s="12">
        <v>1</v>
      </c>
      <c r="D85" s="12">
        <v>0</v>
      </c>
      <c r="E85" s="12">
        <v>0</v>
      </c>
      <c r="F85" s="12">
        <v>1</v>
      </c>
      <c r="H85" s="8" t="s">
        <v>8351</v>
      </c>
      <c r="I85" s="12">
        <v>0</v>
      </c>
      <c r="J85" s="12">
        <v>0</v>
      </c>
      <c r="K85" s="12">
        <v>0</v>
      </c>
      <c r="L85" s="12">
        <v>0.11899313501144165</v>
      </c>
      <c r="M85" s="12">
        <v>6.3198833252309183E-2</v>
      </c>
    </row>
    <row r="86" spans="1:13" x14ac:dyDescent="0.25">
      <c r="A86" s="8" t="s">
        <v>8354</v>
      </c>
      <c r="B86" s="12">
        <v>0</v>
      </c>
      <c r="C86" s="12">
        <v>1</v>
      </c>
      <c r="D86" s="12">
        <v>0</v>
      </c>
      <c r="E86" s="12">
        <v>0</v>
      </c>
      <c r="F86" s="12">
        <v>1</v>
      </c>
      <c r="H86" s="8" t="s">
        <v>8326</v>
      </c>
      <c r="I86" s="12">
        <v>0.11461318051575932</v>
      </c>
      <c r="J86" s="12">
        <v>0</v>
      </c>
      <c r="K86" s="12">
        <v>0</v>
      </c>
      <c r="L86" s="12">
        <v>0</v>
      </c>
      <c r="M86" s="12">
        <v>9.7228974234321829E-3</v>
      </c>
    </row>
    <row r="87" spans="1:13" x14ac:dyDescent="0.25">
      <c r="A87" s="8" t="s">
        <v>8348</v>
      </c>
      <c r="B87" s="12">
        <v>0</v>
      </c>
      <c r="C87" s="12">
        <v>1</v>
      </c>
      <c r="D87" s="12">
        <v>0</v>
      </c>
      <c r="E87" s="12">
        <v>0</v>
      </c>
      <c r="F87" s="12">
        <v>1</v>
      </c>
      <c r="H87" s="8" t="s">
        <v>8327</v>
      </c>
      <c r="I87" s="12">
        <v>0</v>
      </c>
      <c r="J87" s="12">
        <v>0</v>
      </c>
      <c r="K87" s="12">
        <v>0</v>
      </c>
      <c r="L87" s="12">
        <v>2.7459954233409609E-2</v>
      </c>
      <c r="M87" s="12">
        <v>1.4584346135148274E-2</v>
      </c>
    </row>
    <row r="88" spans="1:13" x14ac:dyDescent="0.25">
      <c r="A88" s="8" t="s">
        <v>8340</v>
      </c>
      <c r="B88" s="12">
        <v>0</v>
      </c>
      <c r="C88" s="12">
        <v>1</v>
      </c>
      <c r="D88" s="12">
        <v>0</v>
      </c>
      <c r="E88" s="12">
        <v>0</v>
      </c>
      <c r="F88" s="12">
        <v>1</v>
      </c>
      <c r="H88" s="8" t="s">
        <v>8359</v>
      </c>
      <c r="I88" s="12">
        <v>0</v>
      </c>
      <c r="J88" s="12">
        <v>0</v>
      </c>
      <c r="K88" s="12">
        <v>0.12</v>
      </c>
      <c r="L88" s="12">
        <v>1.5560640732265447E-2</v>
      </c>
      <c r="M88" s="12">
        <v>9.7228974234321829E-3</v>
      </c>
    </row>
    <row r="89" spans="1:13" x14ac:dyDescent="0.25">
      <c r="A89" s="8" t="s">
        <v>8357</v>
      </c>
      <c r="B89" s="12">
        <v>0.14285714285714285</v>
      </c>
      <c r="C89" s="12">
        <v>0.8571428571428571</v>
      </c>
      <c r="D89" s="12">
        <v>0</v>
      </c>
      <c r="E89" s="12">
        <v>0</v>
      </c>
      <c r="F89" s="12">
        <v>1</v>
      </c>
      <c r="H89" s="8" t="s">
        <v>8335</v>
      </c>
      <c r="I89" s="12">
        <v>5.1575931232091692E-2</v>
      </c>
      <c r="J89" s="12">
        <v>1.30718954248366E-3</v>
      </c>
      <c r="K89" s="12">
        <v>0</v>
      </c>
      <c r="L89" s="12">
        <v>1.8306636155606407E-2</v>
      </c>
      <c r="M89" s="12">
        <v>1.4584346135148274E-2</v>
      </c>
    </row>
    <row r="90" spans="1:13" x14ac:dyDescent="0.25">
      <c r="A90" s="8" t="s">
        <v>8353</v>
      </c>
      <c r="B90" s="12">
        <v>1</v>
      </c>
      <c r="C90" s="12">
        <v>0</v>
      </c>
      <c r="D90" s="12">
        <v>0</v>
      </c>
      <c r="E90" s="12">
        <v>0</v>
      </c>
      <c r="F90" s="12">
        <v>1</v>
      </c>
      <c r="H90" s="8" t="s">
        <v>8331</v>
      </c>
      <c r="I90" s="12">
        <v>4.8710601719197708E-2</v>
      </c>
      <c r="J90" s="12">
        <v>5.2287581699346407E-2</v>
      </c>
      <c r="K90" s="12">
        <v>0.1</v>
      </c>
      <c r="L90" s="12">
        <v>3.8901601830663615E-2</v>
      </c>
      <c r="M90" s="12">
        <v>4.5454545454545456E-2</v>
      </c>
    </row>
    <row r="91" spans="1:13" x14ac:dyDescent="0.25">
      <c r="A91" s="8" t="s">
        <v>8343</v>
      </c>
      <c r="B91" s="12">
        <v>0.17543859649122806</v>
      </c>
      <c r="C91" s="12">
        <v>0.82456140350877194</v>
      </c>
      <c r="D91" s="12">
        <v>0</v>
      </c>
      <c r="E91" s="12">
        <v>0</v>
      </c>
      <c r="F91" s="12">
        <v>1</v>
      </c>
      <c r="H91" s="8" t="s">
        <v>8355</v>
      </c>
      <c r="I91" s="12">
        <v>0</v>
      </c>
      <c r="J91" s="12">
        <v>0</v>
      </c>
      <c r="K91" s="12">
        <v>0</v>
      </c>
      <c r="L91" s="12">
        <v>3.6613272311212815E-2</v>
      </c>
      <c r="M91" s="12">
        <v>1.9445794846864366E-2</v>
      </c>
    </row>
    <row r="92" spans="1:13" x14ac:dyDescent="0.25">
      <c r="A92" s="8" t="s">
        <v>8358</v>
      </c>
      <c r="B92" s="12">
        <v>0</v>
      </c>
      <c r="C92" s="12">
        <v>1</v>
      </c>
      <c r="D92" s="12">
        <v>0</v>
      </c>
      <c r="E92" s="12">
        <v>0</v>
      </c>
      <c r="F92" s="12">
        <v>1</v>
      </c>
      <c r="H92" s="8" t="s">
        <v>8328</v>
      </c>
      <c r="I92" s="12">
        <v>0</v>
      </c>
      <c r="J92" s="12">
        <v>0</v>
      </c>
      <c r="K92" s="12">
        <v>0</v>
      </c>
      <c r="L92" s="12">
        <v>2.7459954233409609E-2</v>
      </c>
      <c r="M92" s="12">
        <v>1.4584346135148274E-2</v>
      </c>
    </row>
    <row r="93" spans="1:13" x14ac:dyDescent="0.25">
      <c r="A93" s="8" t="s">
        <v>8360</v>
      </c>
      <c r="B93" s="12">
        <v>0</v>
      </c>
      <c r="C93" s="12">
        <v>1</v>
      </c>
      <c r="D93" s="12">
        <v>0</v>
      </c>
      <c r="E93" s="12">
        <v>0</v>
      </c>
      <c r="F93" s="12">
        <v>1</v>
      </c>
      <c r="H93" s="8" t="s">
        <v>8343</v>
      </c>
      <c r="I93" s="12">
        <v>2.865329512893983E-2</v>
      </c>
      <c r="J93" s="12">
        <v>3.0718954248366011E-2</v>
      </c>
      <c r="K93" s="12">
        <v>0</v>
      </c>
      <c r="L93" s="12">
        <v>0</v>
      </c>
      <c r="M93" s="12">
        <v>1.3855128828390861E-2</v>
      </c>
    </row>
    <row r="94" spans="1:13" x14ac:dyDescent="0.25">
      <c r="A94" s="8" t="s">
        <v>8339</v>
      </c>
      <c r="B94" s="12">
        <v>0</v>
      </c>
      <c r="C94" s="12">
        <v>1</v>
      </c>
      <c r="D94" s="12">
        <v>0</v>
      </c>
      <c r="E94" s="12">
        <v>0</v>
      </c>
      <c r="F94" s="12">
        <v>1</v>
      </c>
      <c r="H94" s="8" t="s">
        <v>8356</v>
      </c>
      <c r="I94" s="12">
        <v>0</v>
      </c>
      <c r="J94" s="12">
        <v>6.535947712418301E-2</v>
      </c>
      <c r="K94" s="12">
        <v>0</v>
      </c>
      <c r="L94" s="12">
        <v>0</v>
      </c>
      <c r="M94" s="12">
        <v>2.4307243558580455E-2</v>
      </c>
    </row>
    <row r="95" spans="1:13" x14ac:dyDescent="0.25">
      <c r="A95" s="8" t="s">
        <v>8352</v>
      </c>
      <c r="B95" s="12">
        <v>1</v>
      </c>
      <c r="C95" s="12">
        <v>0</v>
      </c>
      <c r="D95" s="12">
        <v>0</v>
      </c>
      <c r="E95" s="12">
        <v>0</v>
      </c>
      <c r="F95" s="12">
        <v>1</v>
      </c>
      <c r="H95" s="8" t="s">
        <v>8336</v>
      </c>
      <c r="I95" s="12">
        <v>0.17191977077363896</v>
      </c>
      <c r="J95" s="12">
        <v>7.8431372549019607E-2</v>
      </c>
      <c r="K95" s="12">
        <v>0</v>
      </c>
      <c r="L95" s="12">
        <v>9.1533180778032037E-3</v>
      </c>
      <c r="M95" s="12">
        <v>4.8614487117160911E-2</v>
      </c>
    </row>
    <row r="96" spans="1:13" x14ac:dyDescent="0.25">
      <c r="A96" s="8" t="s">
        <v>8326</v>
      </c>
      <c r="B96" s="12">
        <v>1</v>
      </c>
      <c r="C96" s="12">
        <v>0</v>
      </c>
      <c r="D96" s="12">
        <v>0</v>
      </c>
      <c r="E96" s="12">
        <v>0</v>
      </c>
      <c r="F96" s="12">
        <v>1</v>
      </c>
      <c r="H96" s="8" t="s">
        <v>8337</v>
      </c>
      <c r="I96" s="12">
        <v>0.28653295128939826</v>
      </c>
      <c r="J96" s="12">
        <v>3.9215686274509803E-2</v>
      </c>
      <c r="K96" s="12">
        <v>0</v>
      </c>
      <c r="L96" s="12">
        <v>0</v>
      </c>
      <c r="M96" s="12">
        <v>3.8891589693728731E-2</v>
      </c>
    </row>
    <row r="97" spans="1:13" x14ac:dyDescent="0.25">
      <c r="A97" s="8" t="s">
        <v>8346</v>
      </c>
      <c r="B97" s="12">
        <v>0</v>
      </c>
      <c r="C97" s="12">
        <v>0.66666666666666663</v>
      </c>
      <c r="D97" s="12">
        <v>0.33333333333333331</v>
      </c>
      <c r="E97" s="12">
        <v>0</v>
      </c>
      <c r="F97" s="12">
        <v>1</v>
      </c>
      <c r="H97" s="8" t="s">
        <v>8352</v>
      </c>
      <c r="I97" s="12">
        <v>5.730659025787966E-2</v>
      </c>
      <c r="J97" s="12">
        <v>0</v>
      </c>
      <c r="K97" s="12">
        <v>0</v>
      </c>
      <c r="L97" s="12">
        <v>0</v>
      </c>
      <c r="M97" s="12">
        <v>4.8614487117160914E-3</v>
      </c>
    </row>
    <row r="98" spans="1:13" x14ac:dyDescent="0.25">
      <c r="A98" s="8" t="s">
        <v>8311</v>
      </c>
      <c r="B98" s="12">
        <v>8.4832280019445788E-2</v>
      </c>
      <c r="C98" s="12">
        <v>0.37190082644628097</v>
      </c>
      <c r="D98" s="12">
        <v>1.2153621779290228E-2</v>
      </c>
      <c r="E98" s="12">
        <v>0.53111327175498302</v>
      </c>
      <c r="F98" s="12">
        <v>1</v>
      </c>
      <c r="H98" s="8" t="s">
        <v>8311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23D2B-51F9-4997-AE5A-49AFEE8405CC}">
  <dimension ref="A1:F49"/>
  <sheetViews>
    <sheetView topLeftCell="A16" workbookViewId="0">
      <selection activeCell="A18" sqref="A1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140625" bestFit="1" customWidth="1"/>
    <col min="4" max="4" width="8.140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8364</v>
      </c>
    </row>
    <row r="3" spans="1:6" x14ac:dyDescent="0.25">
      <c r="A3" s="7" t="s">
        <v>8322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25">
      <c r="A7" s="8" t="s">
        <v>8314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25">
      <c r="A8" s="8" t="s">
        <v>8315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>
        <v>24</v>
      </c>
      <c r="C10" s="9"/>
      <c r="D10" s="9"/>
      <c r="E10" s="9"/>
      <c r="F10" s="9">
        <v>24</v>
      </c>
    </row>
    <row r="11" spans="1:6" x14ac:dyDescent="0.25">
      <c r="A11" s="8" t="s">
        <v>8318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25">
      <c r="A12" s="8" t="s">
        <v>8319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25">
      <c r="A13" s="8" t="s">
        <v>8320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25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  <row r="18" spans="1:6" x14ac:dyDescent="0.25">
      <c r="A18" s="8" t="s">
        <v>8382</v>
      </c>
    </row>
    <row r="19" spans="1:6" x14ac:dyDescent="0.25">
      <c r="A19" s="7" t="s">
        <v>8223</v>
      </c>
      <c r="B19" t="s">
        <v>8364</v>
      </c>
    </row>
    <row r="21" spans="1:6" x14ac:dyDescent="0.25">
      <c r="A21" s="7" t="s">
        <v>8322</v>
      </c>
      <c r="B21" s="7" t="s">
        <v>8321</v>
      </c>
    </row>
    <row r="22" spans="1:6" x14ac:dyDescent="0.25">
      <c r="A22" s="7" t="s">
        <v>8310</v>
      </c>
      <c r="B22" t="s">
        <v>8220</v>
      </c>
      <c r="C22" t="s">
        <v>8221</v>
      </c>
      <c r="D22" t="s">
        <v>8222</v>
      </c>
      <c r="E22" t="s">
        <v>8219</v>
      </c>
      <c r="F22" t="s">
        <v>8311</v>
      </c>
    </row>
    <row r="23" spans="1:6" x14ac:dyDescent="0.25">
      <c r="A23" s="8" t="s">
        <v>8312</v>
      </c>
      <c r="B23" s="12">
        <v>7.6923076923076927E-2</v>
      </c>
      <c r="C23" s="12">
        <v>0.34615384615384615</v>
      </c>
      <c r="D23" s="12">
        <v>0</v>
      </c>
      <c r="E23" s="12">
        <v>0.57692307692307687</v>
      </c>
      <c r="F23" s="12">
        <v>1</v>
      </c>
    </row>
    <row r="24" spans="1:6" x14ac:dyDescent="0.25">
      <c r="A24" s="8" t="s">
        <v>8313</v>
      </c>
      <c r="B24" s="12">
        <v>2.6561378320172292E-2</v>
      </c>
      <c r="C24" s="12">
        <v>0.35391241923905242</v>
      </c>
      <c r="D24" s="12">
        <v>1.7229002153625269E-2</v>
      </c>
      <c r="E24" s="12">
        <v>0.60229720028715006</v>
      </c>
      <c r="F24" s="12">
        <v>1</v>
      </c>
    </row>
    <row r="25" spans="1:6" x14ac:dyDescent="0.25">
      <c r="A25" s="8" t="s">
        <v>8314</v>
      </c>
      <c r="B25" s="12">
        <v>0.29666666666666669</v>
      </c>
      <c r="C25" s="12">
        <v>0.35499999999999998</v>
      </c>
      <c r="D25" s="12">
        <v>0</v>
      </c>
      <c r="E25" s="12">
        <v>0.34833333333333333</v>
      </c>
      <c r="F25" s="12">
        <v>1</v>
      </c>
    </row>
    <row r="26" spans="1:6" x14ac:dyDescent="0.25">
      <c r="A26" s="8" t="s">
        <v>8315</v>
      </c>
      <c r="B26" s="12">
        <v>0.12658227848101267</v>
      </c>
      <c r="C26" s="12">
        <v>0.53586497890295359</v>
      </c>
      <c r="D26" s="12">
        <v>0</v>
      </c>
      <c r="E26" s="12">
        <v>0.33755274261603374</v>
      </c>
      <c r="F26" s="12">
        <v>1</v>
      </c>
    </row>
    <row r="27" spans="1:6" x14ac:dyDescent="0.25">
      <c r="A27" s="8" t="s">
        <v>8316</v>
      </c>
      <c r="B27" s="12">
        <v>2.8571428571428571E-2</v>
      </c>
      <c r="C27" s="12">
        <v>0.17142857142857143</v>
      </c>
      <c r="D27" s="12">
        <v>2.8571428571428571E-2</v>
      </c>
      <c r="E27" s="12">
        <v>0.77142857142857146</v>
      </c>
      <c r="F27" s="12">
        <v>1</v>
      </c>
    </row>
    <row r="28" spans="1:6" x14ac:dyDescent="0.25">
      <c r="A28" s="8" t="s">
        <v>8317</v>
      </c>
      <c r="B28" s="12">
        <v>1</v>
      </c>
      <c r="C28" s="12">
        <v>0</v>
      </c>
      <c r="D28" s="12">
        <v>0</v>
      </c>
      <c r="E28" s="12">
        <v>0</v>
      </c>
      <c r="F28" s="12">
        <v>1</v>
      </c>
    </row>
    <row r="29" spans="1:6" x14ac:dyDescent="0.25">
      <c r="A29" s="8" t="s">
        <v>8318</v>
      </c>
      <c r="B29" s="12">
        <v>0</v>
      </c>
      <c r="C29" s="12">
        <v>0.63636363636363635</v>
      </c>
      <c r="D29" s="12">
        <v>0</v>
      </c>
      <c r="E29" s="12">
        <v>0.36363636363636365</v>
      </c>
      <c r="F29" s="12">
        <v>1</v>
      </c>
    </row>
    <row r="30" spans="1:6" x14ac:dyDescent="0.25">
      <c r="A30" s="8" t="s">
        <v>8319</v>
      </c>
      <c r="B30" s="12">
        <v>0.1</v>
      </c>
      <c r="C30" s="12">
        <v>0.7</v>
      </c>
      <c r="D30" s="12">
        <v>0.03</v>
      </c>
      <c r="E30" s="12">
        <v>0.17</v>
      </c>
      <c r="F30" s="12">
        <v>1</v>
      </c>
    </row>
    <row r="31" spans="1:6" x14ac:dyDescent="0.25">
      <c r="A31" s="8" t="s">
        <v>8320</v>
      </c>
      <c r="B31" s="12">
        <v>0</v>
      </c>
      <c r="C31" s="12">
        <v>0.53181818181818186</v>
      </c>
      <c r="D31" s="12">
        <v>0</v>
      </c>
      <c r="E31" s="12">
        <v>0.4681818181818182</v>
      </c>
      <c r="F31" s="12">
        <v>1</v>
      </c>
    </row>
    <row r="32" spans="1:6" x14ac:dyDescent="0.25">
      <c r="A32" s="8" t="s">
        <v>8311</v>
      </c>
      <c r="B32" s="12">
        <v>8.4832280019445788E-2</v>
      </c>
      <c r="C32" s="12">
        <v>0.37190082644628097</v>
      </c>
      <c r="D32" s="12">
        <v>1.2153621779290228E-2</v>
      </c>
      <c r="E32" s="12">
        <v>0.53111327175498302</v>
      </c>
      <c r="F32" s="12">
        <v>1</v>
      </c>
    </row>
    <row r="35" spans="1:6" x14ac:dyDescent="0.25">
      <c r="A35" s="8" t="s">
        <v>8381</v>
      </c>
    </row>
    <row r="36" spans="1:6" x14ac:dyDescent="0.25">
      <c r="A36" s="7" t="s">
        <v>8223</v>
      </c>
      <c r="B36" t="s">
        <v>8364</v>
      </c>
    </row>
    <row r="38" spans="1:6" x14ac:dyDescent="0.25">
      <c r="A38" s="7" t="s">
        <v>8322</v>
      </c>
      <c r="B38" s="7" t="s">
        <v>8321</v>
      </c>
    </row>
    <row r="39" spans="1:6" x14ac:dyDescent="0.25">
      <c r="A39" s="7" t="s">
        <v>8310</v>
      </c>
      <c r="B39" t="s">
        <v>8220</v>
      </c>
      <c r="C39" t="s">
        <v>8221</v>
      </c>
      <c r="D39" t="s">
        <v>8222</v>
      </c>
      <c r="E39" t="s">
        <v>8219</v>
      </c>
      <c r="F39" t="s">
        <v>8311</v>
      </c>
    </row>
    <row r="40" spans="1:6" x14ac:dyDescent="0.25">
      <c r="A40" s="8" t="s">
        <v>8312</v>
      </c>
      <c r="B40" s="12">
        <v>0.11461318051575932</v>
      </c>
      <c r="C40" s="12">
        <v>0.11764705882352941</v>
      </c>
      <c r="D40" s="12">
        <v>0</v>
      </c>
      <c r="E40" s="12">
        <v>0.13729977116704806</v>
      </c>
      <c r="F40" s="12">
        <v>0.12639766650461837</v>
      </c>
    </row>
    <row r="41" spans="1:6" x14ac:dyDescent="0.25">
      <c r="A41" s="8" t="s">
        <v>8313</v>
      </c>
      <c r="B41" s="12">
        <v>0.10601719197707736</v>
      </c>
      <c r="C41" s="12">
        <v>0.32222222222222224</v>
      </c>
      <c r="D41" s="12">
        <v>0.48</v>
      </c>
      <c r="E41" s="12">
        <v>0.38398169336384441</v>
      </c>
      <c r="F41" s="12">
        <v>0.33859990277102575</v>
      </c>
    </row>
    <row r="42" spans="1:6" x14ac:dyDescent="0.25">
      <c r="A42" s="8" t="s">
        <v>8314</v>
      </c>
      <c r="B42" s="12">
        <v>0.51002865329512892</v>
      </c>
      <c r="C42" s="12">
        <v>0.13921568627450981</v>
      </c>
      <c r="D42" s="12">
        <v>0</v>
      </c>
      <c r="E42" s="12">
        <v>9.5652173913043481E-2</v>
      </c>
      <c r="F42" s="12">
        <v>0.14584346135148274</v>
      </c>
    </row>
    <row r="43" spans="1:6" x14ac:dyDescent="0.25">
      <c r="A43" s="8" t="s">
        <v>8315</v>
      </c>
      <c r="B43" s="12">
        <v>8.5959885386819479E-2</v>
      </c>
      <c r="C43" s="12">
        <v>8.3006535947712415E-2</v>
      </c>
      <c r="D43" s="12">
        <v>0</v>
      </c>
      <c r="E43" s="12">
        <v>3.6613272311212815E-2</v>
      </c>
      <c r="F43" s="12">
        <v>5.7608167233835682E-2</v>
      </c>
    </row>
    <row r="44" spans="1:6" x14ac:dyDescent="0.25">
      <c r="A44" s="8" t="s">
        <v>8316</v>
      </c>
      <c r="B44" s="12">
        <v>5.730659025787966E-2</v>
      </c>
      <c r="C44" s="12">
        <v>7.8431372549019607E-2</v>
      </c>
      <c r="D44" s="12">
        <v>0.4</v>
      </c>
      <c r="E44" s="12">
        <v>0.24713958810068651</v>
      </c>
      <c r="F44" s="12">
        <v>0.17015070491006321</v>
      </c>
    </row>
    <row r="45" spans="1:6" x14ac:dyDescent="0.25">
      <c r="A45" s="8" t="s">
        <v>8317</v>
      </c>
      <c r="B45" s="12">
        <v>6.8767908309455589E-2</v>
      </c>
      <c r="C45" s="12">
        <v>0</v>
      </c>
      <c r="D45" s="12">
        <v>0</v>
      </c>
      <c r="E45" s="12">
        <v>0</v>
      </c>
      <c r="F45" s="12">
        <v>5.8337384540593099E-3</v>
      </c>
    </row>
    <row r="46" spans="1:6" x14ac:dyDescent="0.25">
      <c r="A46" s="8" t="s">
        <v>8318</v>
      </c>
      <c r="B46" s="12">
        <v>0</v>
      </c>
      <c r="C46" s="12">
        <v>9.1503267973856203E-2</v>
      </c>
      <c r="D46" s="12">
        <v>0</v>
      </c>
      <c r="E46" s="12">
        <v>3.6613272311212815E-2</v>
      </c>
      <c r="F46" s="12">
        <v>5.3475935828877004E-2</v>
      </c>
    </row>
    <row r="47" spans="1:6" x14ac:dyDescent="0.25">
      <c r="A47" s="8" t="s">
        <v>8319</v>
      </c>
      <c r="B47" s="12">
        <v>5.730659025787966E-2</v>
      </c>
      <c r="C47" s="12">
        <v>9.1503267973856203E-2</v>
      </c>
      <c r="D47" s="12">
        <v>0.12</v>
      </c>
      <c r="E47" s="12">
        <v>1.5560640732265447E-2</v>
      </c>
      <c r="F47" s="12">
        <v>4.8614487117160911E-2</v>
      </c>
    </row>
    <row r="48" spans="1:6" x14ac:dyDescent="0.25">
      <c r="A48" s="8" t="s">
        <v>8320</v>
      </c>
      <c r="B48" s="12">
        <v>0</v>
      </c>
      <c r="C48" s="12">
        <v>7.6470588235294124E-2</v>
      </c>
      <c r="D48" s="12">
        <v>0</v>
      </c>
      <c r="E48" s="12">
        <v>4.7139588100686497E-2</v>
      </c>
      <c r="F48" s="12">
        <v>5.3475935828877004E-2</v>
      </c>
    </row>
    <row r="49" spans="1:6" x14ac:dyDescent="0.25">
      <c r="A49" s="8" t="s">
        <v>8311</v>
      </c>
      <c r="B49" s="12">
        <v>1</v>
      </c>
      <c r="C49" s="12">
        <v>1</v>
      </c>
      <c r="D49" s="12">
        <v>1</v>
      </c>
      <c r="E49" s="12">
        <v>1</v>
      </c>
      <c r="F49" s="12">
        <v>1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082FE-8781-4CC1-B526-164E6977C06A}">
  <dimension ref="A1:F18"/>
  <sheetViews>
    <sheetView workbookViewId="0">
      <selection activeCell="B9" sqref="B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8379</v>
      </c>
      <c r="B1" t="s">
        <v>8364</v>
      </c>
    </row>
    <row r="2" spans="1:6" x14ac:dyDescent="0.25">
      <c r="A2" s="7" t="s">
        <v>8308</v>
      </c>
      <c r="B2" t="s">
        <v>8364</v>
      </c>
    </row>
    <row r="4" spans="1:6" x14ac:dyDescent="0.25">
      <c r="A4" s="7" t="s">
        <v>8380</v>
      </c>
      <c r="B4" s="7" t="s">
        <v>8321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1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1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1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1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1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1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1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1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1FE91-144C-4CD1-9D2E-F5CFEAA0D39A}">
  <dimension ref="A3:F22"/>
  <sheetViews>
    <sheetView workbookViewId="0">
      <selection activeCell="H35" sqref="H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3" spans="1:6" x14ac:dyDescent="0.25">
      <c r="A3" s="7" t="s">
        <v>8380</v>
      </c>
      <c r="B3" s="7" t="s">
        <v>8321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8386</v>
      </c>
      <c r="B5" s="9">
        <v>8</v>
      </c>
      <c r="C5" s="9">
        <v>67</v>
      </c>
      <c r="D5" s="9">
        <v>1</v>
      </c>
      <c r="E5" s="9">
        <v>148</v>
      </c>
      <c r="F5" s="9">
        <v>224</v>
      </c>
    </row>
    <row r="6" spans="1:6" x14ac:dyDescent="0.25">
      <c r="A6" s="8" t="s">
        <v>8387</v>
      </c>
      <c r="B6" s="9">
        <v>185</v>
      </c>
      <c r="C6" s="9">
        <v>835</v>
      </c>
      <c r="D6" s="9">
        <v>26</v>
      </c>
      <c r="E6" s="9">
        <v>1190</v>
      </c>
      <c r="F6" s="9">
        <v>2236</v>
      </c>
    </row>
    <row r="7" spans="1:6" x14ac:dyDescent="0.25">
      <c r="A7" s="8" t="s">
        <v>8388</v>
      </c>
      <c r="B7" s="9">
        <v>89</v>
      </c>
      <c r="C7" s="9">
        <v>346</v>
      </c>
      <c r="D7" s="9">
        <v>15</v>
      </c>
      <c r="E7" s="9">
        <v>611</v>
      </c>
      <c r="F7" s="9">
        <v>1061</v>
      </c>
    </row>
    <row r="8" spans="1:6" x14ac:dyDescent="0.25">
      <c r="A8" s="8" t="s">
        <v>8389</v>
      </c>
      <c r="B8" s="9">
        <v>63</v>
      </c>
      <c r="C8" s="9">
        <v>255</v>
      </c>
      <c r="D8" s="9">
        <v>8</v>
      </c>
      <c r="E8" s="9">
        <v>189</v>
      </c>
      <c r="F8" s="9">
        <v>515</v>
      </c>
    </row>
    <row r="9" spans="1:6" x14ac:dyDescent="0.25">
      <c r="A9" s="8" t="s">
        <v>8390</v>
      </c>
      <c r="B9" s="9">
        <v>4</v>
      </c>
      <c r="C9" s="9">
        <v>26</v>
      </c>
      <c r="D9" s="9"/>
      <c r="E9" s="9">
        <v>35</v>
      </c>
      <c r="F9" s="9">
        <v>65</v>
      </c>
    </row>
    <row r="10" spans="1:6" x14ac:dyDescent="0.25">
      <c r="A10" s="8" t="s">
        <v>8391</v>
      </c>
      <c r="B10" s="9"/>
      <c r="C10" s="9">
        <v>1</v>
      </c>
      <c r="D10" s="9"/>
      <c r="E10" s="9">
        <v>12</v>
      </c>
      <c r="F10" s="9">
        <v>13</v>
      </c>
    </row>
    <row r="11" spans="1:6" x14ac:dyDescent="0.25">
      <c r="A11" s="8" t="s">
        <v>8311</v>
      </c>
      <c r="B11" s="9">
        <v>349</v>
      </c>
      <c r="C11" s="9">
        <v>1530</v>
      </c>
      <c r="D11" s="9">
        <v>50</v>
      </c>
      <c r="E11" s="9">
        <v>2185</v>
      </c>
      <c r="F11" s="9">
        <v>4114</v>
      </c>
    </row>
    <row r="14" spans="1:6" x14ac:dyDescent="0.25">
      <c r="A14" s="7" t="s">
        <v>8380</v>
      </c>
      <c r="B14" s="7" t="s">
        <v>8321</v>
      </c>
    </row>
    <row r="15" spans="1:6" x14ac:dyDescent="0.25">
      <c r="A15" s="7" t="s">
        <v>8310</v>
      </c>
      <c r="B15" t="s">
        <v>8220</v>
      </c>
      <c r="C15" t="s">
        <v>8221</v>
      </c>
      <c r="D15" t="s">
        <v>8222</v>
      </c>
      <c r="E15" t="s">
        <v>8219</v>
      </c>
      <c r="F15" t="s">
        <v>8311</v>
      </c>
    </row>
    <row r="16" spans="1:6" x14ac:dyDescent="0.25">
      <c r="A16" s="8" t="s">
        <v>8386</v>
      </c>
      <c r="B16" s="12">
        <v>3.5714285714285712E-2</v>
      </c>
      <c r="C16" s="12">
        <v>0.29910714285714285</v>
      </c>
      <c r="D16" s="12">
        <v>4.464285714285714E-3</v>
      </c>
      <c r="E16" s="12">
        <v>0.6607142857142857</v>
      </c>
      <c r="F16" s="12">
        <v>1</v>
      </c>
    </row>
    <row r="17" spans="1:6" x14ac:dyDescent="0.25">
      <c r="A17" s="8" t="s">
        <v>8387</v>
      </c>
      <c r="B17" s="12">
        <v>8.2737030411449017E-2</v>
      </c>
      <c r="C17" s="12">
        <v>0.37343470483005364</v>
      </c>
      <c r="D17" s="12">
        <v>1.1627906976744186E-2</v>
      </c>
      <c r="E17" s="12">
        <v>0.53220035778175312</v>
      </c>
      <c r="F17" s="12">
        <v>1</v>
      </c>
    </row>
    <row r="18" spans="1:6" x14ac:dyDescent="0.25">
      <c r="A18" s="8" t="s">
        <v>8388</v>
      </c>
      <c r="B18" s="12">
        <v>8.3883129123468431E-2</v>
      </c>
      <c r="C18" s="12">
        <v>0.32610744580584355</v>
      </c>
      <c r="D18" s="12">
        <v>1.413760603204524E-2</v>
      </c>
      <c r="E18" s="12">
        <v>0.57587181903864282</v>
      </c>
      <c r="F18" s="12">
        <v>1</v>
      </c>
    </row>
    <row r="19" spans="1:6" x14ac:dyDescent="0.25">
      <c r="A19" s="8" t="s">
        <v>8389</v>
      </c>
      <c r="B19" s="12">
        <v>0.12233009708737864</v>
      </c>
      <c r="C19" s="12">
        <v>0.49514563106796117</v>
      </c>
      <c r="D19" s="12">
        <v>1.5533980582524271E-2</v>
      </c>
      <c r="E19" s="12">
        <v>0.36699029126213595</v>
      </c>
      <c r="F19" s="12">
        <v>1</v>
      </c>
    </row>
    <row r="20" spans="1:6" x14ac:dyDescent="0.25">
      <c r="A20" s="8" t="s">
        <v>8390</v>
      </c>
      <c r="B20" s="12">
        <v>6.1538461538461542E-2</v>
      </c>
      <c r="C20" s="12">
        <v>0.4</v>
      </c>
      <c r="D20" s="12">
        <v>0</v>
      </c>
      <c r="E20" s="12">
        <v>0.53846153846153844</v>
      </c>
      <c r="F20" s="12">
        <v>1</v>
      </c>
    </row>
    <row r="21" spans="1:6" x14ac:dyDescent="0.25">
      <c r="A21" s="8" t="s">
        <v>8391</v>
      </c>
      <c r="B21" s="12">
        <v>0</v>
      </c>
      <c r="C21" s="12">
        <v>7.6923076923076927E-2</v>
      </c>
      <c r="D21" s="12">
        <v>0</v>
      </c>
      <c r="E21" s="12">
        <v>0.92307692307692313</v>
      </c>
      <c r="F21" s="12">
        <v>1</v>
      </c>
    </row>
    <row r="22" spans="1:6" x14ac:dyDescent="0.25">
      <c r="A22" s="8" t="s">
        <v>8311</v>
      </c>
      <c r="B22" s="12">
        <v>8.4832280019445788E-2</v>
      </c>
      <c r="C22" s="12">
        <v>0.37190082644628097</v>
      </c>
      <c r="D22" s="12">
        <v>1.2153621779290228E-2</v>
      </c>
      <c r="E22" s="12">
        <v>0.53111327175498302</v>
      </c>
      <c r="F22" s="1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K1" zoomScale="55" zoomScaleNormal="55" workbookViewId="0">
      <selection activeCell="S18" sqref="S1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8.85546875" bestFit="1" customWidth="1"/>
    <col min="11" max="11" width="17.85546875" customWidth="1"/>
    <col min="12" max="12" width="40.8554687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0.7109375" bestFit="1" customWidth="1"/>
    <col min="18" max="18" width="23.7109375" bestFit="1" customWidth="1"/>
    <col min="19" max="19" width="13.140625" bestFit="1" customWidth="1"/>
    <col min="20" max="20" width="21.140625" bestFit="1" customWidth="1"/>
    <col min="21" max="21" width="40.85546875" customWidth="1"/>
    <col min="22" max="22" width="17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 t="s">
        <v>8384</v>
      </c>
      <c r="V1" s="1" t="s">
        <v>8385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(((I2/60)/60)/24)+DATE(1970,1,1)+(-5/24)</f>
        <v>42207.916666666664</v>
      </c>
      <c r="K2">
        <v>1434931811</v>
      </c>
      <c r="L2" s="10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TRIM(LEFT(P2,SEARCH("/",P2)-1))</f>
        <v>film &amp; video</v>
      </c>
      <c r="T2" t="str">
        <f>TRIM(RIGHT(P2,LEN(P2)-SEARCH("/",P2)))</f>
        <v>television</v>
      </c>
      <c r="U2" s="6">
        <f t="shared" ref="U2:U65" si="2">J2-L2</f>
        <v>31.117928240739275</v>
      </c>
      <c r="V2" t="str">
        <f>IF(U2&lt;=15, "&lt;=15", IF(U2&lt;=30, "15&lt;x&lt;=30", IF(U2&lt;=45, "30&lt;x&lt;=45", IF(U2&lt;=60, "45&lt;x&lt;=60", IF(U2&lt;=75, "60&lt;x&lt;=75","75&lt;x&lt;=90")))))</f>
        <v>30&lt;x&lt;=45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 t="shared" ref="J3:J66" si="3">(((I3/60)/60)/24)+DATE(1970,1,1)+(-5/24)</f>
        <v>42796.392164351848</v>
      </c>
      <c r="K3">
        <v>1485872683</v>
      </c>
      <c r="L3" s="10">
        <f t="shared" ref="L3:L66" si="4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5">TRIM(LEFT(P3,SEARCH("/",P3)-1))</f>
        <v>film &amp; video</v>
      </c>
      <c r="T3" t="str">
        <f t="shared" ref="T3:T66" si="6">TRIM(RIGHT(P3,LEN(P3)-SEARCH("/",P3)))</f>
        <v>television</v>
      </c>
      <c r="U3" s="6">
        <f t="shared" si="2"/>
        <v>30</v>
      </c>
      <c r="V3" t="str">
        <f t="shared" ref="V3:V66" si="7">IF(U3&lt;=15, "&lt;=15", IF(U3&lt;=30, "15&lt;x&lt;=30", IF(U3&lt;=45, "30&lt;x&lt;=45", IF(U3&lt;=60, "45&lt;x&lt;=60", IF(U3&lt;=75, "60&lt;x&lt;=75","75&lt;x&lt;=90")))))</f>
        <v>15&lt;x&lt;=30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 t="shared" si="3"/>
        <v>42415.494016203702</v>
      </c>
      <c r="K4">
        <v>1454691083</v>
      </c>
      <c r="L4" s="10">
        <f t="shared" si="4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5"/>
        <v>film &amp; video</v>
      </c>
      <c r="T4" t="str">
        <f t="shared" si="6"/>
        <v>television</v>
      </c>
      <c r="U4" s="6">
        <f t="shared" si="2"/>
        <v>10</v>
      </c>
      <c r="V4" t="str">
        <f t="shared" si="7"/>
        <v>&lt;=15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 t="shared" si="3"/>
        <v>41858.306793981479</v>
      </c>
      <c r="K5">
        <v>1404822107</v>
      </c>
      <c r="L5" s="10">
        <f t="shared" si="4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5"/>
        <v>film &amp; video</v>
      </c>
      <c r="T5" t="str">
        <f t="shared" si="6"/>
        <v>television</v>
      </c>
      <c r="U5" s="6">
        <f t="shared" si="2"/>
        <v>30</v>
      </c>
      <c r="V5" t="str">
        <f t="shared" si="7"/>
        <v>15&lt;x&lt;=30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 t="shared" si="3"/>
        <v>42357.625914351847</v>
      </c>
      <c r="K6">
        <v>1447963279</v>
      </c>
      <c r="L6" s="10">
        <f t="shared" si="4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5"/>
        <v>film &amp; video</v>
      </c>
      <c r="T6" t="str">
        <f t="shared" si="6"/>
        <v>television</v>
      </c>
      <c r="U6" s="6">
        <f t="shared" si="2"/>
        <v>30</v>
      </c>
      <c r="V6" t="str">
        <f t="shared" si="7"/>
        <v>15&lt;x&lt;=30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 t="shared" si="3"/>
        <v>42580.024305555555</v>
      </c>
      <c r="K7">
        <v>1468362207</v>
      </c>
      <c r="L7" s="10">
        <f t="shared" si="4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5"/>
        <v>film &amp; video</v>
      </c>
      <c r="T7" t="str">
        <f t="shared" si="6"/>
        <v>television</v>
      </c>
      <c r="U7" s="6">
        <f t="shared" si="2"/>
        <v>16.299687500002619</v>
      </c>
      <c r="V7" t="str">
        <f t="shared" si="7"/>
        <v>15&lt;x&lt;=30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 t="shared" si="3"/>
        <v>41803.864004629628</v>
      </c>
      <c r="K8">
        <v>1401846250</v>
      </c>
      <c r="L8" s="10">
        <f t="shared" si="4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5"/>
        <v>film &amp; video</v>
      </c>
      <c r="T8" t="str">
        <f t="shared" si="6"/>
        <v>television</v>
      </c>
      <c r="U8" s="6">
        <f t="shared" si="2"/>
        <v>10</v>
      </c>
      <c r="V8" t="str">
        <f t="shared" si="7"/>
        <v>&lt;=15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 t="shared" si="3"/>
        <v>42555.838738425926</v>
      </c>
      <c r="K9">
        <v>1464224867</v>
      </c>
      <c r="L9" s="10">
        <f t="shared" si="4"/>
        <v>42515.838738425926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5"/>
        <v>film &amp; video</v>
      </c>
      <c r="T9" t="str">
        <f t="shared" si="6"/>
        <v>television</v>
      </c>
      <c r="U9" s="6">
        <f t="shared" si="2"/>
        <v>40</v>
      </c>
      <c r="V9" t="str">
        <f t="shared" si="7"/>
        <v>30&lt;x&lt;=45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 t="shared" si="3"/>
        <v>42475.666666666664</v>
      </c>
      <c r="K10">
        <v>1460155212</v>
      </c>
      <c r="L10" s="10">
        <f t="shared" si="4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5"/>
        <v>film &amp; video</v>
      </c>
      <c r="T10" t="str">
        <f t="shared" si="6"/>
        <v>television</v>
      </c>
      <c r="U10" s="6">
        <f t="shared" si="2"/>
        <v>6.9304166666697711</v>
      </c>
      <c r="V10" t="str">
        <f t="shared" si="7"/>
        <v>&lt;=15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 t="shared" si="3"/>
        <v>42476.895185185182</v>
      </c>
      <c r="K11">
        <v>1458268144</v>
      </c>
      <c r="L11" s="10">
        <f t="shared" si="4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5"/>
        <v>film &amp; video</v>
      </c>
      <c r="T11" t="str">
        <f t="shared" si="6"/>
        <v>television</v>
      </c>
      <c r="U11" s="6">
        <f t="shared" si="2"/>
        <v>30</v>
      </c>
      <c r="V11" t="str">
        <f t="shared" si="7"/>
        <v>15&lt;x&lt;=30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 t="shared" si="3"/>
        <v>41814.859710648147</v>
      </c>
      <c r="K12">
        <v>1400636279</v>
      </c>
      <c r="L12" s="10">
        <f t="shared" si="4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5"/>
        <v>film &amp; video</v>
      </c>
      <c r="T12" t="str">
        <f t="shared" si="6"/>
        <v>television</v>
      </c>
      <c r="U12" s="6">
        <f t="shared" si="2"/>
        <v>35</v>
      </c>
      <c r="V12" t="str">
        <f t="shared" si="7"/>
        <v>30&lt;x&lt;=45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 t="shared" si="3"/>
        <v>42603.916666666664</v>
      </c>
      <c r="K13">
        <v>1469126462</v>
      </c>
      <c r="L13" s="10">
        <f t="shared" si="4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5"/>
        <v>film &amp; video</v>
      </c>
      <c r="T13" t="str">
        <f t="shared" si="6"/>
        <v>television</v>
      </c>
      <c r="U13" s="6">
        <f t="shared" si="2"/>
        <v>31.346504629633273</v>
      </c>
      <c r="V13" t="str">
        <f t="shared" si="7"/>
        <v>30&lt;x&lt;=45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 t="shared" si="3"/>
        <v>41835.916666666664</v>
      </c>
      <c r="K14">
        <v>1401642425</v>
      </c>
      <c r="L14" s="10">
        <f t="shared" si="4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5"/>
        <v>film &amp; video</v>
      </c>
      <c r="T14" t="str">
        <f t="shared" si="6"/>
        <v>television</v>
      </c>
      <c r="U14" s="6">
        <f t="shared" si="2"/>
        <v>44.41174768518249</v>
      </c>
      <c r="V14" t="str">
        <f t="shared" si="7"/>
        <v>30&lt;x&lt;=45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 t="shared" si="3"/>
        <v>42544.643749999996</v>
      </c>
      <c r="K15">
        <v>1463588109</v>
      </c>
      <c r="L15" s="10">
        <f t="shared" si="4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5"/>
        <v>film &amp; video</v>
      </c>
      <c r="T15" t="str">
        <f t="shared" si="6"/>
        <v>television</v>
      </c>
      <c r="U15" s="6">
        <f t="shared" si="2"/>
        <v>36.174895833333721</v>
      </c>
      <c r="V15" t="str">
        <f t="shared" si="7"/>
        <v>30&lt;x&lt;=45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 t="shared" si="3"/>
        <v>41833.374305555553</v>
      </c>
      <c r="K16">
        <v>1403051888</v>
      </c>
      <c r="L16" s="10">
        <f t="shared" si="4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5"/>
        <v>film &amp; video</v>
      </c>
      <c r="T16" t="str">
        <f t="shared" si="6"/>
        <v>television</v>
      </c>
      <c r="U16" s="6">
        <f t="shared" si="2"/>
        <v>25.556157407409046</v>
      </c>
      <c r="V16" t="str">
        <f t="shared" si="7"/>
        <v>15&lt;x&lt;=30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 t="shared" si="3"/>
        <v>42274.634722222218</v>
      </c>
      <c r="K17">
        <v>1441790658</v>
      </c>
      <c r="L17" s="10">
        <f t="shared" si="4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5"/>
        <v>film &amp; video</v>
      </c>
      <c r="T17" t="str">
        <f t="shared" si="6"/>
        <v>television</v>
      </c>
      <c r="U17" s="6">
        <f t="shared" si="2"/>
        <v>18.451180555552128</v>
      </c>
      <c r="V17" t="str">
        <f t="shared" si="7"/>
        <v>15&lt;x&lt;=30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 t="shared" si="3"/>
        <v>41806.020833333328</v>
      </c>
      <c r="K18">
        <v>1398971211</v>
      </c>
      <c r="L18" s="10">
        <f t="shared" si="4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5"/>
        <v>film &amp; video</v>
      </c>
      <c r="T18" t="str">
        <f t="shared" si="6"/>
        <v>television</v>
      </c>
      <c r="U18" s="6">
        <f t="shared" si="2"/>
        <v>45.432743055549508</v>
      </c>
      <c r="V18" t="str">
        <f t="shared" si="7"/>
        <v>45&lt;x&lt;=60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 t="shared" si="3"/>
        <v>41947.565069444441</v>
      </c>
      <c r="K19">
        <v>1412530422</v>
      </c>
      <c r="L19" s="10">
        <f t="shared" si="4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5"/>
        <v>film &amp; video</v>
      </c>
      <c r="T19" t="str">
        <f t="shared" si="6"/>
        <v>television</v>
      </c>
      <c r="U19" s="6">
        <f t="shared" si="2"/>
        <v>30.041666666664241</v>
      </c>
      <c r="V19" t="str">
        <f t="shared" si="7"/>
        <v>30&lt;x&lt;=45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 t="shared" si="3"/>
        <v>41899.333981481483</v>
      </c>
      <c r="K20">
        <v>1408366856</v>
      </c>
      <c r="L20" s="10">
        <f t="shared" si="4"/>
        <v>41869.333981481483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5"/>
        <v>film &amp; video</v>
      </c>
      <c r="T20" t="str">
        <f t="shared" si="6"/>
        <v>television</v>
      </c>
      <c r="U20" s="6">
        <f t="shared" si="2"/>
        <v>30</v>
      </c>
      <c r="V20" t="str">
        <f t="shared" si="7"/>
        <v>15&lt;x&lt;=30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 t="shared" si="3"/>
        <v>42205.608032407406</v>
      </c>
      <c r="K21">
        <v>1434828934</v>
      </c>
      <c r="L21" s="10">
        <f t="shared" si="4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5"/>
        <v>film &amp; video</v>
      </c>
      <c r="T21" t="str">
        <f t="shared" si="6"/>
        <v>television</v>
      </c>
      <c r="U21" s="6">
        <f t="shared" si="2"/>
        <v>30</v>
      </c>
      <c r="V21" t="str">
        <f t="shared" si="7"/>
        <v>15&lt;x&lt;=30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 t="shared" si="3"/>
        <v>42260.549907407411</v>
      </c>
      <c r="K22">
        <v>1436983912</v>
      </c>
      <c r="L22" s="10">
        <f t="shared" si="4"/>
        <v>42200.549907407411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5"/>
        <v>film &amp; video</v>
      </c>
      <c r="T22" t="str">
        <f t="shared" si="6"/>
        <v>television</v>
      </c>
      <c r="U22" s="6">
        <f t="shared" si="2"/>
        <v>60</v>
      </c>
      <c r="V22" t="str">
        <f t="shared" si="7"/>
        <v>45&lt;x&lt;=60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 t="shared" si="3"/>
        <v>41908.418854166666</v>
      </c>
      <c r="K23">
        <v>1409151789</v>
      </c>
      <c r="L23" s="10">
        <f t="shared" si="4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5"/>
        <v>film &amp; video</v>
      </c>
      <c r="T23" t="str">
        <f t="shared" si="6"/>
        <v>television</v>
      </c>
      <c r="U23" s="6">
        <f t="shared" si="2"/>
        <v>30</v>
      </c>
      <c r="V23" t="str">
        <f t="shared" si="7"/>
        <v>15&lt;x&lt;=30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 t="shared" si="3"/>
        <v>42005.124305555553</v>
      </c>
      <c r="K24">
        <v>1418766740</v>
      </c>
      <c r="L24" s="10">
        <f t="shared" si="4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5"/>
        <v>film &amp; video</v>
      </c>
      <c r="T24" t="str">
        <f t="shared" si="6"/>
        <v>television</v>
      </c>
      <c r="U24" s="6">
        <f t="shared" si="2"/>
        <v>15.421296296299261</v>
      </c>
      <c r="V24" t="str">
        <f t="shared" si="7"/>
        <v>15&lt;x&lt;=30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 t="shared" si="3"/>
        <v>42124.430555555555</v>
      </c>
      <c r="K25">
        <v>1428086501</v>
      </c>
      <c r="L25" s="10">
        <f t="shared" si="4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5"/>
        <v>film &amp; video</v>
      </c>
      <c r="T25" t="str">
        <f t="shared" si="6"/>
        <v>television</v>
      </c>
      <c r="U25" s="6">
        <f t="shared" si="2"/>
        <v>26.859942129631236</v>
      </c>
      <c r="V25" t="str">
        <f t="shared" si="7"/>
        <v>15&lt;x&lt;=30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 t="shared" si="3"/>
        <v>42262.61041666667</v>
      </c>
      <c r="K26">
        <v>1439494863</v>
      </c>
      <c r="L26" s="10">
        <f t="shared" si="4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5"/>
        <v>film &amp; video</v>
      </c>
      <c r="T26" t="str">
        <f t="shared" si="6"/>
        <v>television</v>
      </c>
      <c r="U26" s="6">
        <f t="shared" si="2"/>
        <v>32.998576388898073</v>
      </c>
      <c r="V26" t="str">
        <f t="shared" si="7"/>
        <v>30&lt;x&lt;=45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 t="shared" si="3"/>
        <v>42377.816678240742</v>
      </c>
      <c r="K27">
        <v>1447115761</v>
      </c>
      <c r="L27" s="10">
        <f t="shared" si="4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5"/>
        <v>film &amp; video</v>
      </c>
      <c r="T27" t="str">
        <f t="shared" si="6"/>
        <v>television</v>
      </c>
      <c r="U27" s="6">
        <f t="shared" si="2"/>
        <v>60</v>
      </c>
      <c r="V27" t="str">
        <f t="shared" si="7"/>
        <v>45&lt;x&lt;=60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 t="shared" si="3"/>
        <v>41868.307222222218</v>
      </c>
      <c r="K28">
        <v>1404822144</v>
      </c>
      <c r="L28" s="10">
        <f t="shared" si="4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5"/>
        <v>film &amp; video</v>
      </c>
      <c r="T28" t="str">
        <f t="shared" si="6"/>
        <v>television</v>
      </c>
      <c r="U28" s="6">
        <f t="shared" si="2"/>
        <v>40</v>
      </c>
      <c r="V28" t="str">
        <f t="shared" si="7"/>
        <v>30&lt;x&lt;=45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 t="shared" si="3"/>
        <v>41958.998067129629</v>
      </c>
      <c r="K29">
        <v>1413518233</v>
      </c>
      <c r="L29" s="10">
        <f t="shared" si="4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5"/>
        <v>film &amp; video</v>
      </c>
      <c r="T29" t="str">
        <f t="shared" si="6"/>
        <v>television</v>
      </c>
      <c r="U29" s="6">
        <f t="shared" si="2"/>
        <v>30.041666666671517</v>
      </c>
      <c r="V29" t="str">
        <f t="shared" si="7"/>
        <v>30&lt;x&lt;=45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 t="shared" si="3"/>
        <v>42354.755601851844</v>
      </c>
      <c r="K30">
        <v>1447715284</v>
      </c>
      <c r="L30" s="10">
        <f t="shared" si="4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5"/>
        <v>film &amp; video</v>
      </c>
      <c r="T30" t="str">
        <f t="shared" si="6"/>
        <v>television</v>
      </c>
      <c r="U30" s="6">
        <f t="shared" si="2"/>
        <v>30</v>
      </c>
      <c r="V30" t="str">
        <f t="shared" si="7"/>
        <v>15&lt;x&lt;=30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 t="shared" si="3"/>
        <v>41842.464907407404</v>
      </c>
      <c r="K31">
        <v>1403453368</v>
      </c>
      <c r="L31" s="10">
        <f t="shared" si="4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5"/>
        <v>film &amp; video</v>
      </c>
      <c r="T31" t="str">
        <f t="shared" si="6"/>
        <v>television</v>
      </c>
      <c r="U31" s="6">
        <f t="shared" si="2"/>
        <v>30</v>
      </c>
      <c r="V31" t="str">
        <f t="shared" si="7"/>
        <v>15&lt;x&lt;=30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 t="shared" si="3"/>
        <v>41872.084664351853</v>
      </c>
      <c r="K32">
        <v>1406012515</v>
      </c>
      <c r="L32" s="10">
        <f t="shared" si="4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5"/>
        <v>film &amp; video</v>
      </c>
      <c r="T32" t="str">
        <f t="shared" si="6"/>
        <v>television</v>
      </c>
      <c r="U32" s="6">
        <f t="shared" si="2"/>
        <v>30</v>
      </c>
      <c r="V32" t="str">
        <f t="shared" si="7"/>
        <v>15&lt;x&lt;=30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 t="shared" si="3"/>
        <v>42394.583726851844</v>
      </c>
      <c r="K33">
        <v>1452193234</v>
      </c>
      <c r="L33" s="10">
        <f t="shared" si="4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5"/>
        <v>film &amp; video</v>
      </c>
      <c r="T33" t="str">
        <f t="shared" si="6"/>
        <v>television</v>
      </c>
      <c r="U33" s="6">
        <f t="shared" si="2"/>
        <v>18</v>
      </c>
      <c r="V33" t="str">
        <f t="shared" si="7"/>
        <v>15&lt;x&lt;=30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 t="shared" si="3"/>
        <v>42502.957638888889</v>
      </c>
      <c r="K34">
        <v>1459523017</v>
      </c>
      <c r="L34" s="10">
        <f t="shared" si="4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5"/>
        <v>film &amp; video</v>
      </c>
      <c r="T34" t="str">
        <f t="shared" si="6"/>
        <v>television</v>
      </c>
      <c r="U34" s="6">
        <f t="shared" si="2"/>
        <v>41.538460648152977</v>
      </c>
      <c r="V34" t="str">
        <f t="shared" si="7"/>
        <v>30&lt;x&lt;=45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 t="shared" si="3"/>
        <v>42316.49422453704</v>
      </c>
      <c r="K35">
        <v>1444405901</v>
      </c>
      <c r="L35" s="10">
        <f t="shared" si="4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5"/>
        <v>film &amp; video</v>
      </c>
      <c r="T35" t="str">
        <f t="shared" si="6"/>
        <v>television</v>
      </c>
      <c r="U35" s="6">
        <f t="shared" si="2"/>
        <v>30.041666666671517</v>
      </c>
      <c r="V35" t="str">
        <f t="shared" si="7"/>
        <v>30&lt;x&lt;=45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 t="shared" si="3"/>
        <v>41856.113437499997</v>
      </c>
      <c r="K36">
        <v>1405928601</v>
      </c>
      <c r="L36" s="10">
        <f t="shared" si="4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5"/>
        <v>film &amp; video</v>
      </c>
      <c r="T36" t="str">
        <f t="shared" si="6"/>
        <v>television</v>
      </c>
      <c r="U36" s="6">
        <f t="shared" si="2"/>
        <v>15</v>
      </c>
      <c r="V36" t="str">
        <f t="shared" si="7"/>
        <v>&lt;=15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 t="shared" si="3"/>
        <v>42121.791666666664</v>
      </c>
      <c r="K37">
        <v>1428130814</v>
      </c>
      <c r="L37" s="10">
        <f t="shared" si="4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5"/>
        <v>film &amp; video</v>
      </c>
      <c r="T37" t="str">
        <f t="shared" si="6"/>
        <v>television</v>
      </c>
      <c r="U37" s="6">
        <f t="shared" si="2"/>
        <v>23.708171296297223</v>
      </c>
      <c r="V37" t="str">
        <f t="shared" si="7"/>
        <v>15&lt;x&lt;=30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 t="shared" si="3"/>
        <v>42098.05700231481</v>
      </c>
      <c r="K38">
        <v>1425540125</v>
      </c>
      <c r="L38" s="10">
        <f t="shared" si="4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5"/>
        <v>film &amp; video</v>
      </c>
      <c r="T38" t="str">
        <f t="shared" si="6"/>
        <v>television</v>
      </c>
      <c r="U38" s="6">
        <f t="shared" si="2"/>
        <v>29.958333333328483</v>
      </c>
      <c r="V38" t="str">
        <f t="shared" si="7"/>
        <v>15&lt;x&lt;=30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 t="shared" si="3"/>
        <v>42062.484710648147</v>
      </c>
      <c r="K39">
        <v>1422463079</v>
      </c>
      <c r="L39" s="10">
        <f t="shared" si="4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5"/>
        <v>film &amp; video</v>
      </c>
      <c r="T39" t="str">
        <f t="shared" si="6"/>
        <v>television</v>
      </c>
      <c r="U39" s="6">
        <f t="shared" si="2"/>
        <v>30</v>
      </c>
      <c r="V39" t="str">
        <f t="shared" si="7"/>
        <v>15&lt;x&lt;=30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 t="shared" si="3"/>
        <v>41404.848888888882</v>
      </c>
      <c r="K40">
        <v>1365643344</v>
      </c>
      <c r="L40" s="10">
        <f t="shared" si="4"/>
        <v>41374.848888888882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5"/>
        <v>film &amp; video</v>
      </c>
      <c r="T40" t="str">
        <f t="shared" si="6"/>
        <v>television</v>
      </c>
      <c r="U40" s="6">
        <f t="shared" si="2"/>
        <v>30</v>
      </c>
      <c r="V40" t="str">
        <f t="shared" si="7"/>
        <v>15&lt;x&lt;=30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 t="shared" si="3"/>
        <v>41784.749305555553</v>
      </c>
      <c r="K41">
        <v>1398388068</v>
      </c>
      <c r="L41" s="10">
        <f t="shared" si="4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5"/>
        <v>film &amp; video</v>
      </c>
      <c r="T41" t="str">
        <f t="shared" si="6"/>
        <v>television</v>
      </c>
      <c r="U41" s="6">
        <f t="shared" si="2"/>
        <v>30.910555555557949</v>
      </c>
      <c r="V41" t="str">
        <f t="shared" si="7"/>
        <v>30&lt;x&lt;=45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 t="shared" si="3"/>
        <v>41808.958333333328</v>
      </c>
      <c r="K42">
        <v>1401426488</v>
      </c>
      <c r="L42" s="10">
        <f t="shared" si="4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5"/>
        <v>film &amp; video</v>
      </c>
      <c r="T42" t="str">
        <f t="shared" si="6"/>
        <v>television</v>
      </c>
      <c r="U42" s="6">
        <f t="shared" si="2"/>
        <v>19.952685185184237</v>
      </c>
      <c r="V42" t="str">
        <f t="shared" si="7"/>
        <v>15&lt;x&lt;=30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 t="shared" si="3"/>
        <v>41917.360578703701</v>
      </c>
      <c r="K43">
        <v>1409924354</v>
      </c>
      <c r="L43" s="10">
        <f t="shared" si="4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5"/>
        <v>film &amp; video</v>
      </c>
      <c r="T43" t="str">
        <f t="shared" si="6"/>
        <v>television</v>
      </c>
      <c r="U43" s="6">
        <f t="shared" si="2"/>
        <v>30</v>
      </c>
      <c r="V43" t="str">
        <f t="shared" si="7"/>
        <v>15&lt;x&lt;=30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 t="shared" si="3"/>
        <v>42001.430856481478</v>
      </c>
      <c r="K44">
        <v>1417188026</v>
      </c>
      <c r="L44" s="10">
        <f t="shared" si="4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5"/>
        <v>film &amp; video</v>
      </c>
      <c r="T44" t="str">
        <f t="shared" si="6"/>
        <v>television</v>
      </c>
      <c r="U44" s="6">
        <f t="shared" si="2"/>
        <v>30</v>
      </c>
      <c r="V44" t="str">
        <f t="shared" si="7"/>
        <v>15&lt;x&lt;=30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 t="shared" si="3"/>
        <v>41832.791666666664</v>
      </c>
      <c r="K45">
        <v>1402599486</v>
      </c>
      <c r="L45" s="10">
        <f t="shared" si="4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5"/>
        <v>film &amp; video</v>
      </c>
      <c r="T45" t="str">
        <f t="shared" si="6"/>
        <v>television</v>
      </c>
      <c r="U45" s="6">
        <f t="shared" si="2"/>
        <v>30.209652777775773</v>
      </c>
      <c r="V45" t="str">
        <f t="shared" si="7"/>
        <v>30&lt;x&lt;=45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 t="shared" si="3"/>
        <v>41918.890474537038</v>
      </c>
      <c r="K46">
        <v>1408760537</v>
      </c>
      <c r="L46" s="10">
        <f t="shared" si="4"/>
        <v>41873.890474537038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5"/>
        <v>film &amp; video</v>
      </c>
      <c r="T46" t="str">
        <f t="shared" si="6"/>
        <v>television</v>
      </c>
      <c r="U46" s="6">
        <f t="shared" si="2"/>
        <v>45</v>
      </c>
      <c r="V46" t="str">
        <f t="shared" si="7"/>
        <v>30&lt;x&lt;=45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 t="shared" si="3"/>
        <v>42487.415590277778</v>
      </c>
      <c r="K47">
        <v>1459177107</v>
      </c>
      <c r="L47" s="10">
        <f t="shared" si="4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5"/>
        <v>film &amp; video</v>
      </c>
      <c r="T47" t="str">
        <f t="shared" si="6"/>
        <v>television</v>
      </c>
      <c r="U47" s="6">
        <f t="shared" si="2"/>
        <v>30</v>
      </c>
      <c r="V47" t="str">
        <f t="shared" si="7"/>
        <v>15&lt;x&lt;=30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 t="shared" si="3"/>
        <v>42353.756643518522</v>
      </c>
      <c r="K48">
        <v>1447628974</v>
      </c>
      <c r="L48" s="10">
        <f t="shared" si="4"/>
        <v>42323.756643518522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5"/>
        <v>film &amp; video</v>
      </c>
      <c r="T48" t="str">
        <f t="shared" si="6"/>
        <v>television</v>
      </c>
      <c r="U48" s="6">
        <f t="shared" si="2"/>
        <v>30</v>
      </c>
      <c r="V48" t="str">
        <f t="shared" si="7"/>
        <v>15&lt;x&lt;=30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 t="shared" si="3"/>
        <v>41992.652858796289</v>
      </c>
      <c r="K49">
        <v>1413834007</v>
      </c>
      <c r="L49" s="10">
        <f t="shared" si="4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5"/>
        <v>film &amp; video</v>
      </c>
      <c r="T49" t="str">
        <f t="shared" si="6"/>
        <v>television</v>
      </c>
      <c r="U49" s="6">
        <f t="shared" si="2"/>
        <v>60.041666666664241</v>
      </c>
      <c r="V49" t="str">
        <f t="shared" si="7"/>
        <v>60&lt;x&lt;=75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 t="shared" si="3"/>
        <v>42064.291666666664</v>
      </c>
      <c r="K50">
        <v>1422534260</v>
      </c>
      <c r="L50" s="10">
        <f t="shared" si="4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5"/>
        <v>film &amp; video</v>
      </c>
      <c r="T50" t="str">
        <f t="shared" si="6"/>
        <v>television</v>
      </c>
      <c r="U50" s="6">
        <f t="shared" si="2"/>
        <v>30.983101851852552</v>
      </c>
      <c r="V50" t="str">
        <f t="shared" si="7"/>
        <v>30&lt;x&lt;=45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 t="shared" si="3"/>
        <v>42300.968113425923</v>
      </c>
      <c r="K51">
        <v>1443068045</v>
      </c>
      <c r="L51" s="10">
        <f t="shared" si="4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5"/>
        <v>film &amp; video</v>
      </c>
      <c r="T51" t="str">
        <f t="shared" si="6"/>
        <v>television</v>
      </c>
      <c r="U51" s="6">
        <f t="shared" si="2"/>
        <v>30</v>
      </c>
      <c r="V51" t="str">
        <f t="shared" si="7"/>
        <v>15&lt;x&lt;=30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 t="shared" si="3"/>
        <v>42034.499999999993</v>
      </c>
      <c r="K52">
        <v>1419271458</v>
      </c>
      <c r="L52" s="10">
        <f t="shared" si="4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5"/>
        <v>film &amp; video</v>
      </c>
      <c r="T52" t="str">
        <f t="shared" si="6"/>
        <v>television</v>
      </c>
      <c r="U52" s="6">
        <f t="shared" si="2"/>
        <v>38.955347222217824</v>
      </c>
      <c r="V52" t="str">
        <f t="shared" si="7"/>
        <v>30&lt;x&lt;=45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 t="shared" si="3"/>
        <v>42226.720335648148</v>
      </c>
      <c r="K53">
        <v>1436653037</v>
      </c>
      <c r="L53" s="10">
        <f t="shared" si="4"/>
        <v>42196.720335648148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5"/>
        <v>film &amp; video</v>
      </c>
      <c r="T53" t="str">
        <f t="shared" si="6"/>
        <v>television</v>
      </c>
      <c r="U53" s="6">
        <f t="shared" si="2"/>
        <v>30</v>
      </c>
      <c r="V53" t="str">
        <f t="shared" si="7"/>
        <v>15&lt;x&lt;=30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 t="shared" si="3"/>
        <v>41837.493587962963</v>
      </c>
      <c r="K54">
        <v>1403023846</v>
      </c>
      <c r="L54" s="10">
        <f t="shared" si="4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5"/>
        <v>film &amp; video</v>
      </c>
      <c r="T54" t="str">
        <f t="shared" si="6"/>
        <v>television</v>
      </c>
      <c r="U54" s="6">
        <f t="shared" si="2"/>
        <v>30</v>
      </c>
      <c r="V54" t="str">
        <f t="shared" si="7"/>
        <v>15&lt;x&lt;=30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 t="shared" si="3"/>
        <v>41733.708333333328</v>
      </c>
      <c r="K55">
        <v>1395407445</v>
      </c>
      <c r="L55" s="10">
        <f t="shared" si="4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5"/>
        <v>film &amp; video</v>
      </c>
      <c r="T55" t="str">
        <f t="shared" si="6"/>
        <v>television</v>
      </c>
      <c r="U55" s="6">
        <f t="shared" si="2"/>
        <v>14.367534722223354</v>
      </c>
      <c r="V55" t="str">
        <f t="shared" si="7"/>
        <v>&lt;=15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 t="shared" si="3"/>
        <v>42363.504872685182</v>
      </c>
      <c r="K56">
        <v>1448471221</v>
      </c>
      <c r="L56" s="10">
        <f t="shared" si="4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5"/>
        <v>film &amp; video</v>
      </c>
      <c r="T56" t="str">
        <f t="shared" si="6"/>
        <v>television</v>
      </c>
      <c r="U56" s="6">
        <f t="shared" si="2"/>
        <v>30</v>
      </c>
      <c r="V56" t="str">
        <f t="shared" si="7"/>
        <v>15&lt;x&lt;=30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 t="shared" si="3"/>
        <v>42517.760601851849</v>
      </c>
      <c r="K57">
        <v>1462576516</v>
      </c>
      <c r="L57" s="10">
        <f t="shared" si="4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5"/>
        <v>film &amp; video</v>
      </c>
      <c r="T57" t="str">
        <f t="shared" si="6"/>
        <v>television</v>
      </c>
      <c r="U57" s="6">
        <f t="shared" si="2"/>
        <v>21</v>
      </c>
      <c r="V57" t="str">
        <f t="shared" si="7"/>
        <v>15&lt;x&lt;=30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 t="shared" si="3"/>
        <v>42163.458333333336</v>
      </c>
      <c r="K58">
        <v>1432559424</v>
      </c>
      <c r="L58" s="10">
        <f t="shared" si="4"/>
        <v>42149.340555555551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5"/>
        <v>film &amp; video</v>
      </c>
      <c r="T58" t="str">
        <f t="shared" si="6"/>
        <v>television</v>
      </c>
      <c r="U58" s="6">
        <f t="shared" si="2"/>
        <v>14.117777777784795</v>
      </c>
      <c r="V58" t="str">
        <f t="shared" si="7"/>
        <v>&lt;=15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 t="shared" si="3"/>
        <v>42119.624560185184</v>
      </c>
      <c r="K59">
        <v>1427399962</v>
      </c>
      <c r="L59" s="10">
        <f t="shared" si="4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5"/>
        <v>film &amp; video</v>
      </c>
      <c r="T59" t="str">
        <f t="shared" si="6"/>
        <v>television</v>
      </c>
      <c r="U59" s="6">
        <f t="shared" si="2"/>
        <v>30</v>
      </c>
      <c r="V59" t="str">
        <f t="shared" si="7"/>
        <v>15&lt;x&lt;=30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 t="shared" si="3"/>
        <v>41962.578379629624</v>
      </c>
      <c r="K60">
        <v>1413827572</v>
      </c>
      <c r="L60" s="10">
        <f t="shared" si="4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5"/>
        <v>film &amp; video</v>
      </c>
      <c r="T60" t="str">
        <f t="shared" si="6"/>
        <v>television</v>
      </c>
      <c r="U60" s="6">
        <f t="shared" si="2"/>
        <v>30.041666666664241</v>
      </c>
      <c r="V60" t="str">
        <f t="shared" si="7"/>
        <v>30&lt;x&lt;=45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 t="shared" si="3"/>
        <v>42261.666666666664</v>
      </c>
      <c r="K61">
        <v>1439530776</v>
      </c>
      <c r="L61" s="10">
        <f t="shared" si="4"/>
        <v>42230.027500000004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5"/>
        <v>film &amp; video</v>
      </c>
      <c r="T61" t="str">
        <f t="shared" si="6"/>
        <v>television</v>
      </c>
      <c r="U61" s="6">
        <f t="shared" si="2"/>
        <v>31.639166666660458</v>
      </c>
      <c r="V61" t="str">
        <f t="shared" si="7"/>
        <v>30&lt;x&lt;=45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 t="shared" si="3"/>
        <v>41720.791666666664</v>
      </c>
      <c r="K62">
        <v>1393882717</v>
      </c>
      <c r="L62" s="10">
        <f t="shared" si="4"/>
        <v>41701.693483796291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5"/>
        <v>film &amp; video</v>
      </c>
      <c r="T62" t="str">
        <f t="shared" si="6"/>
        <v>shorts</v>
      </c>
      <c r="U62" s="6">
        <f t="shared" si="2"/>
        <v>19.098182870373421</v>
      </c>
      <c r="V62" t="str">
        <f t="shared" si="7"/>
        <v>15&lt;x&lt;=30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 t="shared" si="3"/>
        <v>41431.605983796297</v>
      </c>
      <c r="K63">
        <v>1368646357</v>
      </c>
      <c r="L63" s="10">
        <f t="shared" si="4"/>
        <v>41409.605983796297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5"/>
        <v>film &amp; video</v>
      </c>
      <c r="T63" t="str">
        <f t="shared" si="6"/>
        <v>shorts</v>
      </c>
      <c r="U63" s="6">
        <f t="shared" si="2"/>
        <v>22</v>
      </c>
      <c r="V63" t="str">
        <f t="shared" si="7"/>
        <v>15&lt;x&lt;=30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 t="shared" si="3"/>
        <v>41336.591180555552</v>
      </c>
      <c r="K64">
        <v>1360177878</v>
      </c>
      <c r="L64" s="10">
        <f t="shared" si="4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5"/>
        <v>film &amp; video</v>
      </c>
      <c r="T64" t="str">
        <f t="shared" si="6"/>
        <v>shorts</v>
      </c>
      <c r="U64" s="6">
        <f t="shared" si="2"/>
        <v>25</v>
      </c>
      <c r="V64" t="str">
        <f t="shared" si="7"/>
        <v>15&lt;x&lt;=30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 t="shared" si="3"/>
        <v>41635.999305555553</v>
      </c>
      <c r="K65">
        <v>1386194013</v>
      </c>
      <c r="L65" s="10">
        <f t="shared" si="4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5"/>
        <v>film &amp; video</v>
      </c>
      <c r="T65" t="str">
        <f t="shared" si="6"/>
        <v>shorts</v>
      </c>
      <c r="U65" s="6">
        <f t="shared" si="2"/>
        <v>23.295451388890797</v>
      </c>
      <c r="V65" t="str">
        <f t="shared" si="7"/>
        <v>15&lt;x&lt;=30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 t="shared" si="3"/>
        <v>41462.809965277775</v>
      </c>
      <c r="K66">
        <v>1370651181</v>
      </c>
      <c r="L66" s="10">
        <f t="shared" si="4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8">E66/D66</f>
        <v>1.7333333333333334</v>
      </c>
      <c r="R66" s="6">
        <f t="shared" ref="R66:R129" si="9">E66/N66</f>
        <v>86.666666666666671</v>
      </c>
      <c r="S66" t="str">
        <f t="shared" si="5"/>
        <v>film &amp; video</v>
      </c>
      <c r="T66" t="str">
        <f t="shared" si="6"/>
        <v>shorts</v>
      </c>
      <c r="U66" s="6">
        <f t="shared" ref="U66:U129" si="10">J66-L66</f>
        <v>30</v>
      </c>
      <c r="V66" t="str">
        <f t="shared" si="7"/>
        <v>15&lt;x&lt;=30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 t="shared" ref="J67:J130" si="11">(((I67/60)/60)/24)+DATE(1970,1,1)+(-5/24)</f>
        <v>41862.040972222218</v>
      </c>
      <c r="K67">
        <v>1405453354</v>
      </c>
      <c r="L67" s="10">
        <f t="shared" ref="L67:L130" si="12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 t="shared" si="8"/>
        <v>1.0752857142857142</v>
      </c>
      <c r="R67" s="6">
        <f t="shared" si="9"/>
        <v>132.05263157894737</v>
      </c>
      <c r="S67" t="str">
        <f t="shared" ref="S67:S130" si="13">TRIM(LEFT(P67,SEARCH("/",P67)-1))</f>
        <v>film &amp; video</v>
      </c>
      <c r="T67" t="str">
        <f t="shared" ref="T67:T130" si="14">TRIM(RIGHT(P67,LEN(P67)-SEARCH("/",P67)))</f>
        <v>shorts</v>
      </c>
      <c r="U67" s="6">
        <f t="shared" si="10"/>
        <v>26.428078703698702</v>
      </c>
      <c r="V67" t="str">
        <f t="shared" ref="V67:V130" si="15">IF(U67&lt;=15, "&lt;=15", IF(U67&lt;=30, "15&lt;x&lt;=30", IF(U67&lt;=45, "30&lt;x&lt;=45", IF(U67&lt;=60, "45&lt;x&lt;=60", IF(U67&lt;=75, "60&lt;x&lt;=75","75&lt;x&lt;=90")))))</f>
        <v>15&lt;x&lt;=30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 t="shared" si="11"/>
        <v>42569.641435185178</v>
      </c>
      <c r="K68">
        <v>1466281420</v>
      </c>
      <c r="L68" s="10">
        <f t="shared" si="12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6">
        <f t="shared" si="9"/>
        <v>91.230769230769226</v>
      </c>
      <c r="S68" t="str">
        <f t="shared" si="13"/>
        <v>film &amp; video</v>
      </c>
      <c r="T68" t="str">
        <f t="shared" si="14"/>
        <v>shorts</v>
      </c>
      <c r="U68" s="6">
        <f t="shared" si="10"/>
        <v>30</v>
      </c>
      <c r="V68" t="str">
        <f t="shared" si="15"/>
        <v>15&lt;x&lt;=30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 t="shared" si="11"/>
        <v>41105.375046296293</v>
      </c>
      <c r="K69">
        <v>1339768804</v>
      </c>
      <c r="L69" s="10">
        <f t="shared" si="12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6">
        <f t="shared" si="9"/>
        <v>116.25</v>
      </c>
      <c r="S69" t="str">
        <f t="shared" si="13"/>
        <v>film &amp; video</v>
      </c>
      <c r="T69" t="str">
        <f t="shared" si="14"/>
        <v>shorts</v>
      </c>
      <c r="U69" s="6">
        <f t="shared" si="10"/>
        <v>30</v>
      </c>
      <c r="V69" t="str">
        <f t="shared" si="15"/>
        <v>15&lt;x&lt;=30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 t="shared" si="11"/>
        <v>41693.36100694444</v>
      </c>
      <c r="K70">
        <v>1390570791</v>
      </c>
      <c r="L70" s="10">
        <f t="shared" si="12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6">
        <f t="shared" si="9"/>
        <v>21.194444444444443</v>
      </c>
      <c r="S70" t="str">
        <f t="shared" si="13"/>
        <v>film &amp; video</v>
      </c>
      <c r="T70" t="str">
        <f t="shared" si="14"/>
        <v>shorts</v>
      </c>
      <c r="U70" s="6">
        <f t="shared" si="10"/>
        <v>30</v>
      </c>
      <c r="V70" t="str">
        <f t="shared" si="15"/>
        <v>15&lt;x&lt;=30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 t="shared" si="11"/>
        <v>40818.082638888889</v>
      </c>
      <c r="K71">
        <v>1314765025</v>
      </c>
      <c r="L71" s="10">
        <f t="shared" si="12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6">
        <f t="shared" si="9"/>
        <v>62.327134831460668</v>
      </c>
      <c r="S71" t="str">
        <f t="shared" si="13"/>
        <v>film &amp; video</v>
      </c>
      <c r="T71" t="str">
        <f t="shared" si="14"/>
        <v>shorts</v>
      </c>
      <c r="U71" s="6">
        <f t="shared" si="10"/>
        <v>32.103182870370802</v>
      </c>
      <c r="V71" t="str">
        <f t="shared" si="15"/>
        <v>30&lt;x&lt;=45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 t="shared" si="11"/>
        <v>40790.688020833331</v>
      </c>
      <c r="K72">
        <v>1309987845</v>
      </c>
      <c r="L72" s="10">
        <f t="shared" si="12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6">
        <f t="shared" si="9"/>
        <v>37.411764705882355</v>
      </c>
      <c r="S72" t="str">
        <f t="shared" si="13"/>
        <v>film &amp; video</v>
      </c>
      <c r="T72" t="str">
        <f t="shared" si="14"/>
        <v>shorts</v>
      </c>
      <c r="U72" s="6">
        <f t="shared" si="10"/>
        <v>60</v>
      </c>
      <c r="V72" t="str">
        <f t="shared" si="15"/>
        <v>45&lt;x&lt;=60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 t="shared" si="11"/>
        <v>41057.063159722216</v>
      </c>
      <c r="K73">
        <v>1333002657</v>
      </c>
      <c r="L73" s="10">
        <f t="shared" si="12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6">
        <f t="shared" si="9"/>
        <v>69.71875</v>
      </c>
      <c r="S73" t="str">
        <f t="shared" si="13"/>
        <v>film &amp; video</v>
      </c>
      <c r="T73" t="str">
        <f t="shared" si="14"/>
        <v>shorts</v>
      </c>
      <c r="U73" s="6">
        <f t="shared" si="10"/>
        <v>60</v>
      </c>
      <c r="V73" t="str">
        <f t="shared" si="15"/>
        <v>45&lt;x&lt;=60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 t="shared" si="11"/>
        <v>41227.791666666664</v>
      </c>
      <c r="K74">
        <v>1351210481</v>
      </c>
      <c r="L74" s="10">
        <f t="shared" si="12"/>
        <v>41207.801863425921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6">
        <f t="shared" si="9"/>
        <v>58.170731707317074</v>
      </c>
      <c r="S74" t="str">
        <f t="shared" si="13"/>
        <v>film &amp; video</v>
      </c>
      <c r="T74" t="str">
        <f t="shared" si="14"/>
        <v>shorts</v>
      </c>
      <c r="U74" s="6">
        <f t="shared" si="10"/>
        <v>19.98980324074364</v>
      </c>
      <c r="V74" t="str">
        <f t="shared" si="15"/>
        <v>15&lt;x&lt;=30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 t="shared" si="11"/>
        <v>40665.957638888889</v>
      </c>
      <c r="K75">
        <v>1297620584</v>
      </c>
      <c r="L75" s="10">
        <f t="shared" si="12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6">
        <f t="shared" si="9"/>
        <v>50</v>
      </c>
      <c r="S75" t="str">
        <f t="shared" si="13"/>
        <v>film &amp; video</v>
      </c>
      <c r="T75" t="str">
        <f t="shared" si="14"/>
        <v>shorts</v>
      </c>
      <c r="U75" s="6">
        <f t="shared" si="10"/>
        <v>78.409212962964375</v>
      </c>
      <c r="V75" t="str">
        <f t="shared" si="15"/>
        <v>75&lt;x&lt;=90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 t="shared" si="11"/>
        <v>42390.278877314813</v>
      </c>
      <c r="K76">
        <v>1450784495</v>
      </c>
      <c r="L76" s="10">
        <f t="shared" si="12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6">
        <f t="shared" si="9"/>
        <v>19.471034482758618</v>
      </c>
      <c r="S76" t="str">
        <f t="shared" si="13"/>
        <v>film &amp; video</v>
      </c>
      <c r="T76" t="str">
        <f t="shared" si="14"/>
        <v>shorts</v>
      </c>
      <c r="U76" s="6">
        <f t="shared" si="10"/>
        <v>30</v>
      </c>
      <c r="V76" t="str">
        <f t="shared" si="15"/>
        <v>15&lt;x&lt;=30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 t="shared" si="11"/>
        <v>41387.000833333332</v>
      </c>
      <c r="K77">
        <v>1364101272</v>
      </c>
      <c r="L77" s="10">
        <f t="shared" si="12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6">
        <f t="shared" si="9"/>
        <v>85.957446808510639</v>
      </c>
      <c r="S77" t="str">
        <f t="shared" si="13"/>
        <v>film &amp; video</v>
      </c>
      <c r="T77" t="str">
        <f t="shared" si="14"/>
        <v>shorts</v>
      </c>
      <c r="U77" s="6">
        <f t="shared" si="10"/>
        <v>30</v>
      </c>
      <c r="V77" t="str">
        <f t="shared" si="15"/>
        <v>15&lt;x&lt;=30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 t="shared" si="11"/>
        <v>40904.524976851848</v>
      </c>
      <c r="K78">
        <v>1319819758</v>
      </c>
      <c r="L78" s="10">
        <f t="shared" si="12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6">
        <f t="shared" si="9"/>
        <v>30.666666666666668</v>
      </c>
      <c r="S78" t="str">
        <f t="shared" si="13"/>
        <v>film &amp; video</v>
      </c>
      <c r="T78" t="str">
        <f t="shared" si="14"/>
        <v>shorts</v>
      </c>
      <c r="U78" s="6">
        <f t="shared" si="10"/>
        <v>60.041666666664241</v>
      </c>
      <c r="V78" t="str">
        <f t="shared" si="15"/>
        <v>60&lt;x&lt;=75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 t="shared" si="11"/>
        <v>41049.915972222218</v>
      </c>
      <c r="K79">
        <v>1332991717</v>
      </c>
      <c r="L79" s="10">
        <f t="shared" si="12"/>
        <v>40996.936539351853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6">
        <f t="shared" si="9"/>
        <v>60.384615384615387</v>
      </c>
      <c r="S79" t="str">
        <f t="shared" si="13"/>
        <v>film &amp; video</v>
      </c>
      <c r="T79" t="str">
        <f t="shared" si="14"/>
        <v>shorts</v>
      </c>
      <c r="U79" s="6">
        <f t="shared" si="10"/>
        <v>52.97943287036469</v>
      </c>
      <c r="V79" t="str">
        <f t="shared" si="15"/>
        <v>45&lt;x&lt;=60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 t="shared" si="11"/>
        <v>42614.522233796299</v>
      </c>
      <c r="K80">
        <v>1471887121</v>
      </c>
      <c r="L80" s="10">
        <f t="shared" si="12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6">
        <f t="shared" si="9"/>
        <v>38.6</v>
      </c>
      <c r="S80" t="str">
        <f t="shared" si="13"/>
        <v>film &amp; video</v>
      </c>
      <c r="T80" t="str">
        <f t="shared" si="14"/>
        <v>shorts</v>
      </c>
      <c r="U80" s="6">
        <f t="shared" si="10"/>
        <v>10</v>
      </c>
      <c r="V80" t="str">
        <f t="shared" si="15"/>
        <v>&lt;=15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 t="shared" si="11"/>
        <v>41754.568206018514</v>
      </c>
      <c r="K81">
        <v>1395859093</v>
      </c>
      <c r="L81" s="10">
        <f t="shared" si="12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6">
        <f t="shared" si="9"/>
        <v>40.268292682926827</v>
      </c>
      <c r="S81" t="str">
        <f t="shared" si="13"/>
        <v>film &amp; video</v>
      </c>
      <c r="T81" t="str">
        <f t="shared" si="14"/>
        <v>shorts</v>
      </c>
      <c r="U81" s="6">
        <f t="shared" si="10"/>
        <v>30</v>
      </c>
      <c r="V81" t="str">
        <f t="shared" si="15"/>
        <v>15&lt;x&lt;=30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 t="shared" si="11"/>
        <v>41617.875648148147</v>
      </c>
      <c r="K82">
        <v>1383616856</v>
      </c>
      <c r="L82" s="10">
        <f t="shared" si="12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6">
        <f t="shared" si="9"/>
        <v>273.82978723404256</v>
      </c>
      <c r="S82" t="str">
        <f t="shared" si="13"/>
        <v>film &amp; video</v>
      </c>
      <c r="T82" t="str">
        <f t="shared" si="14"/>
        <v>shorts</v>
      </c>
      <c r="U82" s="6">
        <f t="shared" si="10"/>
        <v>35</v>
      </c>
      <c r="V82" t="str">
        <f t="shared" si="15"/>
        <v>30&lt;x&lt;=45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 t="shared" si="11"/>
        <v>41103.91805555555</v>
      </c>
      <c r="K83">
        <v>1341892127</v>
      </c>
      <c r="L83" s="10">
        <f t="shared" si="12"/>
        <v>41099.950543981482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6">
        <f t="shared" si="9"/>
        <v>53.035714285714285</v>
      </c>
      <c r="S83" t="str">
        <f t="shared" si="13"/>
        <v>film &amp; video</v>
      </c>
      <c r="T83" t="str">
        <f t="shared" si="14"/>
        <v>shorts</v>
      </c>
      <c r="U83" s="6">
        <f t="shared" si="10"/>
        <v>3.9675115740683395</v>
      </c>
      <c r="V83" t="str">
        <f t="shared" si="15"/>
        <v>&lt;=15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 t="shared" si="11"/>
        <v>40825.611817129626</v>
      </c>
      <c r="K84">
        <v>1315597261</v>
      </c>
      <c r="L84" s="10">
        <f t="shared" si="12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6">
        <f t="shared" si="9"/>
        <v>40.005000000000003</v>
      </c>
      <c r="S84" t="str">
        <f t="shared" si="13"/>
        <v>film &amp; video</v>
      </c>
      <c r="T84" t="str">
        <f t="shared" si="14"/>
        <v>shorts</v>
      </c>
      <c r="U84" s="6">
        <f t="shared" si="10"/>
        <v>30</v>
      </c>
      <c r="V84" t="str">
        <f t="shared" si="15"/>
        <v>15&lt;x&lt;=30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 t="shared" si="11"/>
        <v>42057.270833333336</v>
      </c>
      <c r="K85">
        <v>1423320389</v>
      </c>
      <c r="L85" s="10">
        <f t="shared" si="12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6">
        <f t="shared" si="9"/>
        <v>15.76923076923077</v>
      </c>
      <c r="S85" t="str">
        <f t="shared" si="13"/>
        <v>film &amp; video</v>
      </c>
      <c r="T85" t="str">
        <f t="shared" si="14"/>
        <v>shorts</v>
      </c>
      <c r="U85" s="6">
        <f t="shared" si="10"/>
        <v>14.863553240749752</v>
      </c>
      <c r="V85" t="str">
        <f t="shared" si="15"/>
        <v>&lt;=15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 t="shared" si="11"/>
        <v>40678.54960648148</v>
      </c>
      <c r="K86">
        <v>1302891086</v>
      </c>
      <c r="L86" s="10">
        <f t="shared" si="12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6">
        <f t="shared" si="9"/>
        <v>71.428571428571431</v>
      </c>
      <c r="S86" t="str">
        <f t="shared" si="13"/>
        <v>film &amp; video</v>
      </c>
      <c r="T86" t="str">
        <f t="shared" si="14"/>
        <v>shorts</v>
      </c>
      <c r="U86" s="6">
        <f t="shared" si="10"/>
        <v>30</v>
      </c>
      <c r="V86" t="str">
        <f t="shared" si="15"/>
        <v>15&lt;x&lt;=30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 t="shared" si="11"/>
        <v>40808.917094907403</v>
      </c>
      <c r="K87">
        <v>1314154837</v>
      </c>
      <c r="L87" s="10">
        <f t="shared" si="12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6">
        <f t="shared" si="9"/>
        <v>71.714285714285708</v>
      </c>
      <c r="S87" t="str">
        <f t="shared" si="13"/>
        <v>film &amp; video</v>
      </c>
      <c r="T87" t="str">
        <f t="shared" si="14"/>
        <v>shorts</v>
      </c>
      <c r="U87" s="6">
        <f t="shared" si="10"/>
        <v>30</v>
      </c>
      <c r="V87" t="str">
        <f t="shared" si="15"/>
        <v>15&lt;x&lt;=30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 t="shared" si="11"/>
        <v>42365.389409722215</v>
      </c>
      <c r="K88">
        <v>1444828845</v>
      </c>
      <c r="L88" s="10">
        <f t="shared" si="12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6">
        <f t="shared" si="9"/>
        <v>375.76470588235293</v>
      </c>
      <c r="S88" t="str">
        <f t="shared" si="13"/>
        <v>film &amp; video</v>
      </c>
      <c r="T88" t="str">
        <f t="shared" si="14"/>
        <v>shorts</v>
      </c>
      <c r="U88" s="6">
        <f t="shared" si="10"/>
        <v>74.041666666656965</v>
      </c>
      <c r="V88" t="str">
        <f t="shared" si="15"/>
        <v>60&lt;x&lt;=75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 t="shared" si="11"/>
        <v>40331.861805555556</v>
      </c>
      <c r="K89">
        <v>1274705803</v>
      </c>
      <c r="L89" s="10">
        <f t="shared" si="12"/>
        <v>40322.331053240734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6">
        <f t="shared" si="9"/>
        <v>104.6</v>
      </c>
      <c r="S89" t="str">
        <f t="shared" si="13"/>
        <v>film &amp; video</v>
      </c>
      <c r="T89" t="str">
        <f t="shared" si="14"/>
        <v>shorts</v>
      </c>
      <c r="U89" s="6">
        <f t="shared" si="10"/>
        <v>9.5307523148221662</v>
      </c>
      <c r="V89" t="str">
        <f t="shared" si="15"/>
        <v>&lt;=15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 t="shared" si="11"/>
        <v>41812.450590277775</v>
      </c>
      <c r="K90">
        <v>1401205731</v>
      </c>
      <c r="L90" s="10">
        <f t="shared" si="12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6">
        <f t="shared" si="9"/>
        <v>60</v>
      </c>
      <c r="S90" t="str">
        <f t="shared" si="13"/>
        <v>film &amp; video</v>
      </c>
      <c r="T90" t="str">
        <f t="shared" si="14"/>
        <v>shorts</v>
      </c>
      <c r="U90" s="6">
        <f t="shared" si="10"/>
        <v>26</v>
      </c>
      <c r="V90" t="str">
        <f t="shared" si="15"/>
        <v>15&lt;x&lt;=30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 t="shared" si="11"/>
        <v>41427.543888888889</v>
      </c>
      <c r="K91">
        <v>1368036192</v>
      </c>
      <c r="L91" s="10">
        <f t="shared" si="12"/>
        <v>41402.543888888889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6">
        <f t="shared" si="9"/>
        <v>123.28571428571429</v>
      </c>
      <c r="S91" t="str">
        <f t="shared" si="13"/>
        <v>film &amp; video</v>
      </c>
      <c r="T91" t="str">
        <f t="shared" si="14"/>
        <v>shorts</v>
      </c>
      <c r="U91" s="6">
        <f t="shared" si="10"/>
        <v>25</v>
      </c>
      <c r="V91" t="str">
        <f t="shared" si="15"/>
        <v>15&lt;x&lt;=30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 t="shared" si="11"/>
        <v>40736.089108796295</v>
      </c>
      <c r="K92">
        <v>1307862499</v>
      </c>
      <c r="L92" s="10">
        <f t="shared" si="12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6">
        <f t="shared" si="9"/>
        <v>31.375</v>
      </c>
      <c r="S92" t="str">
        <f t="shared" si="13"/>
        <v>film &amp; video</v>
      </c>
      <c r="T92" t="str">
        <f t="shared" si="14"/>
        <v>shorts</v>
      </c>
      <c r="U92" s="6">
        <f t="shared" si="10"/>
        <v>30</v>
      </c>
      <c r="V92" t="str">
        <f t="shared" si="15"/>
        <v>15&lt;x&lt;=30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 t="shared" si="11"/>
        <v>40680.194027777776</v>
      </c>
      <c r="K93">
        <v>1300354764</v>
      </c>
      <c r="L93" s="10">
        <f t="shared" si="12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6">
        <f t="shared" si="9"/>
        <v>78.260869565217391</v>
      </c>
      <c r="S93" t="str">
        <f t="shared" si="13"/>
        <v>film &amp; video</v>
      </c>
      <c r="T93" t="str">
        <f t="shared" si="14"/>
        <v>shorts</v>
      </c>
      <c r="U93" s="6">
        <f t="shared" si="10"/>
        <v>61</v>
      </c>
      <c r="V93" t="str">
        <f t="shared" si="15"/>
        <v>60&lt;x&lt;=75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 t="shared" si="11"/>
        <v>42767.124999999993</v>
      </c>
      <c r="K94">
        <v>1481949983</v>
      </c>
      <c r="L94" s="10">
        <f t="shared" si="12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6">
        <f t="shared" si="9"/>
        <v>122.32558139534883</v>
      </c>
      <c r="S94" t="str">
        <f t="shared" si="13"/>
        <v>film &amp; video</v>
      </c>
      <c r="T94" t="str">
        <f t="shared" si="14"/>
        <v>shorts</v>
      </c>
      <c r="U94" s="6">
        <f t="shared" si="10"/>
        <v>46.134456018509809</v>
      </c>
      <c r="V94" t="str">
        <f t="shared" si="15"/>
        <v>45&lt;x&lt;=60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 t="shared" si="11"/>
        <v>41093.666666666664</v>
      </c>
      <c r="K95">
        <v>1338928537</v>
      </c>
      <c r="L95" s="10">
        <f t="shared" si="12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6">
        <f t="shared" si="9"/>
        <v>73.733333333333334</v>
      </c>
      <c r="S95" t="str">
        <f t="shared" si="13"/>
        <v>film &amp; video</v>
      </c>
      <c r="T95" t="str">
        <f t="shared" si="14"/>
        <v>shorts</v>
      </c>
      <c r="U95" s="6">
        <f t="shared" si="10"/>
        <v>28.01693287037051</v>
      </c>
      <c r="V95" t="str">
        <f t="shared" si="15"/>
        <v>15&lt;x&lt;=30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 t="shared" si="11"/>
        <v>41736.509513888886</v>
      </c>
      <c r="K96">
        <v>1395162822</v>
      </c>
      <c r="L96" s="10">
        <f t="shared" si="12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6">
        <f t="shared" si="9"/>
        <v>21.666666666666668</v>
      </c>
      <c r="S96" t="str">
        <f t="shared" si="13"/>
        <v>film &amp; video</v>
      </c>
      <c r="T96" t="str">
        <f t="shared" si="14"/>
        <v>shorts</v>
      </c>
      <c r="U96" s="6">
        <f t="shared" si="10"/>
        <v>20</v>
      </c>
      <c r="V96" t="str">
        <f t="shared" si="15"/>
        <v>15&lt;x&lt;=30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 t="shared" si="11"/>
        <v>40964.796770833331</v>
      </c>
      <c r="K97">
        <v>1327622841</v>
      </c>
      <c r="L97" s="10">
        <f t="shared" si="12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6">
        <f t="shared" si="9"/>
        <v>21.904761904761905</v>
      </c>
      <c r="S97" t="str">
        <f t="shared" si="13"/>
        <v>film &amp; video</v>
      </c>
      <c r="T97" t="str">
        <f t="shared" si="14"/>
        <v>shorts</v>
      </c>
      <c r="U97" s="6">
        <f t="shared" si="10"/>
        <v>30</v>
      </c>
      <c r="V97" t="str">
        <f t="shared" si="15"/>
        <v>15&lt;x&lt;=30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 t="shared" si="11"/>
        <v>40390.916666666664</v>
      </c>
      <c r="K98">
        <v>1274889241</v>
      </c>
      <c r="L98" s="10">
        <f t="shared" si="12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6">
        <f t="shared" si="9"/>
        <v>50.588235294117645</v>
      </c>
      <c r="S98" t="str">
        <f t="shared" si="13"/>
        <v>film &amp; video</v>
      </c>
      <c r="T98" t="str">
        <f t="shared" si="14"/>
        <v>shorts</v>
      </c>
      <c r="U98" s="6">
        <f t="shared" si="10"/>
        <v>66.462488425924676</v>
      </c>
      <c r="V98" t="str">
        <f t="shared" si="15"/>
        <v>60&lt;x&lt;=75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 t="shared" si="11"/>
        <v>40735.926874999997</v>
      </c>
      <c r="K99">
        <v>1307848482</v>
      </c>
      <c r="L99" s="10">
        <f t="shared" si="12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6">
        <f t="shared" si="9"/>
        <v>53.125</v>
      </c>
      <c r="S99" t="str">
        <f t="shared" si="13"/>
        <v>film &amp; video</v>
      </c>
      <c r="T99" t="str">
        <f t="shared" si="14"/>
        <v>shorts</v>
      </c>
      <c r="U99" s="6">
        <f t="shared" si="10"/>
        <v>30</v>
      </c>
      <c r="V99" t="str">
        <f t="shared" si="15"/>
        <v>15&lt;x&lt;=30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 t="shared" si="11"/>
        <v>41250.770833333328</v>
      </c>
      <c r="K100">
        <v>1351796674</v>
      </c>
      <c r="L100" s="10">
        <f t="shared" si="12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6">
        <f t="shared" si="9"/>
        <v>56.666666666666664</v>
      </c>
      <c r="S100" t="str">
        <f t="shared" si="13"/>
        <v>film &amp; video</v>
      </c>
      <c r="T100" t="str">
        <f t="shared" si="14"/>
        <v>shorts</v>
      </c>
      <c r="U100" s="6">
        <f t="shared" si="10"/>
        <v>36.184328703704523</v>
      </c>
      <c r="V100" t="str">
        <f t="shared" si="15"/>
        <v>30&lt;x&lt;=45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 t="shared" si="11"/>
        <v>41661.694432870368</v>
      </c>
      <c r="K101">
        <v>1387834799</v>
      </c>
      <c r="L101" s="10">
        <f t="shared" si="12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6">
        <f t="shared" si="9"/>
        <v>40.776666666666664</v>
      </c>
      <c r="S101" t="str">
        <f t="shared" si="13"/>
        <v>film &amp; video</v>
      </c>
      <c r="T101" t="str">
        <f t="shared" si="14"/>
        <v>shorts</v>
      </c>
      <c r="U101" s="6">
        <f t="shared" si="10"/>
        <v>30</v>
      </c>
      <c r="V101" t="str">
        <f t="shared" si="15"/>
        <v>15&lt;x&lt;=30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 t="shared" si="11"/>
        <v>41217.586643518516</v>
      </c>
      <c r="K102">
        <v>1350324286</v>
      </c>
      <c r="L102" s="10">
        <f t="shared" si="12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6">
        <f t="shared" si="9"/>
        <v>192.30769230769232</v>
      </c>
      <c r="S102" t="str">
        <f t="shared" si="13"/>
        <v>film &amp; video</v>
      </c>
      <c r="T102" t="str">
        <f t="shared" si="14"/>
        <v>shorts</v>
      </c>
      <c r="U102" s="6">
        <f t="shared" si="10"/>
        <v>20.041666666664241</v>
      </c>
      <c r="V102" t="str">
        <f t="shared" si="15"/>
        <v>15&lt;x&lt;=30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 t="shared" si="11"/>
        <v>41298.568402777775</v>
      </c>
      <c r="K103">
        <v>1356979110</v>
      </c>
      <c r="L103" s="10">
        <f t="shared" si="12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6">
        <f t="shared" si="9"/>
        <v>100</v>
      </c>
      <c r="S103" t="str">
        <f t="shared" si="13"/>
        <v>film &amp; video</v>
      </c>
      <c r="T103" t="str">
        <f t="shared" si="14"/>
        <v>shorts</v>
      </c>
      <c r="U103" s="6">
        <f t="shared" si="10"/>
        <v>24</v>
      </c>
      <c r="V103" t="str">
        <f t="shared" si="15"/>
        <v>15&lt;x&lt;=30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 t="shared" si="11"/>
        <v>40534.922835648147</v>
      </c>
      <c r="K104">
        <v>1290481733</v>
      </c>
      <c r="L104" s="10">
        <f t="shared" si="12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6">
        <f t="shared" si="9"/>
        <v>117.92307692307692</v>
      </c>
      <c r="S104" t="str">
        <f t="shared" si="13"/>
        <v>film &amp; video</v>
      </c>
      <c r="T104" t="str">
        <f t="shared" si="14"/>
        <v>shorts</v>
      </c>
      <c r="U104" s="6">
        <f t="shared" si="10"/>
        <v>30</v>
      </c>
      <c r="V104" t="str">
        <f t="shared" si="15"/>
        <v>15&lt;x&lt;=30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 t="shared" si="11"/>
        <v>41705.597569444442</v>
      </c>
      <c r="K105">
        <v>1392232830</v>
      </c>
      <c r="L105" s="10">
        <f t="shared" si="12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6">
        <f t="shared" si="9"/>
        <v>27.897959183673468</v>
      </c>
      <c r="S105" t="str">
        <f t="shared" si="13"/>
        <v>film &amp; video</v>
      </c>
      <c r="T105" t="str">
        <f t="shared" si="14"/>
        <v>shorts</v>
      </c>
      <c r="U105" s="6">
        <f t="shared" si="10"/>
        <v>23</v>
      </c>
      <c r="V105" t="str">
        <f t="shared" si="15"/>
        <v>15&lt;x&lt;=30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 t="shared" si="11"/>
        <v>40635.833333333328</v>
      </c>
      <c r="K106">
        <v>1299775266</v>
      </c>
      <c r="L106" s="10">
        <f t="shared" si="12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6">
        <f t="shared" si="9"/>
        <v>60</v>
      </c>
      <c r="S106" t="str">
        <f t="shared" si="13"/>
        <v>film &amp; video</v>
      </c>
      <c r="T106" t="str">
        <f t="shared" si="14"/>
        <v>shorts</v>
      </c>
      <c r="U106" s="6">
        <f t="shared" si="10"/>
        <v>23.34645833333343</v>
      </c>
      <c r="V106" t="str">
        <f t="shared" si="15"/>
        <v>15&lt;x&lt;=30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 t="shared" si="11"/>
        <v>42503.791666666664</v>
      </c>
      <c r="K107">
        <v>1461605020</v>
      </c>
      <c r="L107" s="10">
        <f t="shared" si="12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6">
        <f t="shared" si="9"/>
        <v>39.383333333333333</v>
      </c>
      <c r="S107" t="str">
        <f t="shared" si="13"/>
        <v>film &amp; video</v>
      </c>
      <c r="T107" t="str">
        <f t="shared" si="14"/>
        <v>shorts</v>
      </c>
      <c r="U107" s="6">
        <f t="shared" si="10"/>
        <v>18.275231481486117</v>
      </c>
      <c r="V107" t="str">
        <f t="shared" si="15"/>
        <v>15&lt;x&lt;=30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 t="shared" si="11"/>
        <v>41001.568298611113</v>
      </c>
      <c r="K108">
        <v>1332182301</v>
      </c>
      <c r="L108" s="10">
        <f t="shared" si="12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6">
        <f t="shared" si="9"/>
        <v>186.11111111111111</v>
      </c>
      <c r="S108" t="str">
        <f t="shared" si="13"/>
        <v>film &amp; video</v>
      </c>
      <c r="T108" t="str">
        <f t="shared" si="14"/>
        <v>shorts</v>
      </c>
      <c r="U108" s="6">
        <f t="shared" si="10"/>
        <v>14</v>
      </c>
      <c r="V108" t="str">
        <f t="shared" si="15"/>
        <v>&lt;=15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 t="shared" si="11"/>
        <v>40657.774155092593</v>
      </c>
      <c r="K109">
        <v>1301787287</v>
      </c>
      <c r="L109" s="10">
        <f t="shared" si="12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6">
        <f t="shared" si="9"/>
        <v>111.37681159420291</v>
      </c>
      <c r="S109" t="str">
        <f t="shared" si="13"/>
        <v>film &amp; video</v>
      </c>
      <c r="T109" t="str">
        <f t="shared" si="14"/>
        <v>shorts</v>
      </c>
      <c r="U109" s="6">
        <f t="shared" si="10"/>
        <v>22</v>
      </c>
      <c r="V109" t="str">
        <f t="shared" si="15"/>
        <v>15&lt;x&lt;=30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 t="shared" si="11"/>
        <v>41425.404745370368</v>
      </c>
      <c r="K110">
        <v>1364827370</v>
      </c>
      <c r="L110" s="10">
        <f t="shared" si="12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6">
        <f t="shared" si="9"/>
        <v>78.723404255319153</v>
      </c>
      <c r="S110" t="str">
        <f t="shared" si="13"/>
        <v>film &amp; video</v>
      </c>
      <c r="T110" t="str">
        <f t="shared" si="14"/>
        <v>shorts</v>
      </c>
      <c r="U110" s="6">
        <f t="shared" si="10"/>
        <v>60</v>
      </c>
      <c r="V110" t="str">
        <f t="shared" si="15"/>
        <v>45&lt;x&lt;=60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 t="shared" si="11"/>
        <v>40599.817476851851</v>
      </c>
      <c r="K111">
        <v>1296088630</v>
      </c>
      <c r="L111" s="10">
        <f t="shared" si="12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6">
        <f t="shared" si="9"/>
        <v>46.702127659574465</v>
      </c>
      <c r="S111" t="str">
        <f t="shared" si="13"/>
        <v>film &amp; video</v>
      </c>
      <c r="T111" t="str">
        <f t="shared" si="14"/>
        <v>shorts</v>
      </c>
      <c r="U111" s="6">
        <f t="shared" si="10"/>
        <v>30</v>
      </c>
      <c r="V111" t="str">
        <f t="shared" si="15"/>
        <v>15&lt;x&lt;=30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 t="shared" si="11"/>
        <v>41592.040972222218</v>
      </c>
      <c r="K112">
        <v>1381445253</v>
      </c>
      <c r="L112" s="10">
        <f t="shared" si="12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6">
        <f t="shared" si="9"/>
        <v>65.384615384615387</v>
      </c>
      <c r="S112" t="str">
        <f t="shared" si="13"/>
        <v>film &amp; video</v>
      </c>
      <c r="T112" t="str">
        <f t="shared" si="14"/>
        <v>shorts</v>
      </c>
      <c r="U112" s="6">
        <f t="shared" si="10"/>
        <v>34.299618055549217</v>
      </c>
      <c r="V112" t="str">
        <f t="shared" si="15"/>
        <v>30&lt;x&lt;=45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 t="shared" si="11"/>
        <v>42155.124849537031</v>
      </c>
      <c r="K113">
        <v>1430467187</v>
      </c>
      <c r="L113" s="10">
        <f t="shared" si="12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6">
        <f t="shared" si="9"/>
        <v>102.0754716981132</v>
      </c>
      <c r="S113" t="str">
        <f t="shared" si="13"/>
        <v>film &amp; video</v>
      </c>
      <c r="T113" t="str">
        <f t="shared" si="14"/>
        <v>shorts</v>
      </c>
      <c r="U113" s="6">
        <f t="shared" si="10"/>
        <v>30</v>
      </c>
      <c r="V113" t="str">
        <f t="shared" si="15"/>
        <v>15&lt;x&lt;=30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 t="shared" si="11"/>
        <v>41741.875</v>
      </c>
      <c r="K114">
        <v>1395277318</v>
      </c>
      <c r="L114" s="10">
        <f t="shared" si="12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6">
        <f t="shared" si="9"/>
        <v>64.197530864197532</v>
      </c>
      <c r="S114" t="str">
        <f t="shared" si="13"/>
        <v>film &amp; video</v>
      </c>
      <c r="T114" t="str">
        <f t="shared" si="14"/>
        <v>shorts</v>
      </c>
      <c r="U114" s="6">
        <f t="shared" si="10"/>
        <v>24.04030092593166</v>
      </c>
      <c r="V114" t="str">
        <f t="shared" si="15"/>
        <v>15&lt;x&lt;=30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 t="shared" si="11"/>
        <v>40761.416666666664</v>
      </c>
      <c r="K115">
        <v>1311963128</v>
      </c>
      <c r="L115" s="10">
        <f t="shared" si="12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6">
        <f t="shared" si="9"/>
        <v>90.384615384615387</v>
      </c>
      <c r="S115" t="str">
        <f t="shared" si="13"/>
        <v>film &amp; video</v>
      </c>
      <c r="T115" t="str">
        <f t="shared" si="14"/>
        <v>shorts</v>
      </c>
      <c r="U115" s="6">
        <f t="shared" si="10"/>
        <v>7.8665740740761976</v>
      </c>
      <c r="V115" t="str">
        <f t="shared" si="15"/>
        <v>&lt;=15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 t="shared" si="11"/>
        <v>40921.065833333334</v>
      </c>
      <c r="K116">
        <v>1321252488</v>
      </c>
      <c r="L116" s="10">
        <f t="shared" si="12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6">
        <f t="shared" si="9"/>
        <v>88.571428571428569</v>
      </c>
      <c r="S116" t="str">
        <f t="shared" si="13"/>
        <v>film &amp; video</v>
      </c>
      <c r="T116" t="str">
        <f t="shared" si="14"/>
        <v>shorts</v>
      </c>
      <c r="U116" s="6">
        <f t="shared" si="10"/>
        <v>60</v>
      </c>
      <c r="V116" t="str">
        <f t="shared" si="15"/>
        <v>45&lt;x&lt;=60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 t="shared" si="11"/>
        <v>40943.530601851846</v>
      </c>
      <c r="K117">
        <v>1326217444</v>
      </c>
      <c r="L117" s="10">
        <f t="shared" si="12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6">
        <f t="shared" si="9"/>
        <v>28.727272727272727</v>
      </c>
      <c r="S117" t="str">
        <f t="shared" si="13"/>
        <v>film &amp; video</v>
      </c>
      <c r="T117" t="str">
        <f t="shared" si="14"/>
        <v>shorts</v>
      </c>
      <c r="U117" s="6">
        <f t="shared" si="10"/>
        <v>25</v>
      </c>
      <c r="V117" t="str">
        <f t="shared" si="15"/>
        <v>15&lt;x&lt;=30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 t="shared" si="11"/>
        <v>40641.247164351851</v>
      </c>
      <c r="K118">
        <v>1298289355</v>
      </c>
      <c r="L118" s="10">
        <f t="shared" si="12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6">
        <f t="shared" si="9"/>
        <v>69.78947368421052</v>
      </c>
      <c r="S118" t="str">
        <f t="shared" si="13"/>
        <v>film &amp; video</v>
      </c>
      <c r="T118" t="str">
        <f t="shared" si="14"/>
        <v>shorts</v>
      </c>
      <c r="U118" s="6">
        <f t="shared" si="10"/>
        <v>45.958333333335759</v>
      </c>
      <c r="V118" t="str">
        <f t="shared" si="15"/>
        <v>45&lt;x&lt;=60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 t="shared" si="11"/>
        <v>40338.583333333328</v>
      </c>
      <c r="K119">
        <v>1268337744</v>
      </c>
      <c r="L119" s="10">
        <f t="shared" si="12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6">
        <f t="shared" si="9"/>
        <v>167.48962962962963</v>
      </c>
      <c r="S119" t="str">
        <f t="shared" si="13"/>
        <v>film &amp; video</v>
      </c>
      <c r="T119" t="str">
        <f t="shared" si="14"/>
        <v>shorts</v>
      </c>
      <c r="U119" s="6">
        <f t="shared" si="10"/>
        <v>89.956666666665114</v>
      </c>
      <c r="V119" t="str">
        <f t="shared" si="15"/>
        <v>75&lt;x&lt;=90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 t="shared" si="11"/>
        <v>40752.845324074071</v>
      </c>
      <c r="K120">
        <v>1309310236</v>
      </c>
      <c r="L120" s="10">
        <f t="shared" si="12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6">
        <f t="shared" si="9"/>
        <v>144.91230769230768</v>
      </c>
      <c r="S120" t="str">
        <f t="shared" si="13"/>
        <v>film &amp; video</v>
      </c>
      <c r="T120" t="str">
        <f t="shared" si="14"/>
        <v>shorts</v>
      </c>
      <c r="U120" s="6">
        <f t="shared" si="10"/>
        <v>30</v>
      </c>
      <c r="V120" t="str">
        <f t="shared" si="15"/>
        <v>15&lt;x&lt;=30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 t="shared" si="11"/>
        <v>40768.75</v>
      </c>
      <c r="K121">
        <v>1310693986</v>
      </c>
      <c r="L121" s="10">
        <f t="shared" si="12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6">
        <f t="shared" si="9"/>
        <v>91.840540540540545</v>
      </c>
      <c r="S121" t="str">
        <f t="shared" si="13"/>
        <v>film &amp; video</v>
      </c>
      <c r="T121" t="str">
        <f t="shared" si="14"/>
        <v>shorts</v>
      </c>
      <c r="U121" s="6">
        <f t="shared" si="10"/>
        <v>29.889050925929041</v>
      </c>
      <c r="V121" t="str">
        <f t="shared" si="15"/>
        <v>15&lt;x&lt;=30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 t="shared" si="11"/>
        <v>42645.841516203705</v>
      </c>
      <c r="K122">
        <v>1472865107</v>
      </c>
      <c r="L122" s="10">
        <f t="shared" si="12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 t="shared" si="8"/>
        <v>1.4285714285714287E-4</v>
      </c>
      <c r="R122" s="6">
        <f t="shared" si="9"/>
        <v>10</v>
      </c>
      <c r="S122" t="str">
        <f t="shared" si="13"/>
        <v>film &amp; video</v>
      </c>
      <c r="T122" t="str">
        <f t="shared" si="14"/>
        <v>science fiction</v>
      </c>
      <c r="U122" s="6">
        <f t="shared" si="10"/>
        <v>30</v>
      </c>
      <c r="V122" t="str">
        <f t="shared" si="15"/>
        <v>15&lt;x&lt;=30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 t="shared" si="11"/>
        <v>42112.219444444439</v>
      </c>
      <c r="K123">
        <v>1427993710</v>
      </c>
      <c r="L123" s="10">
        <f t="shared" si="12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 t="shared" si="8"/>
        <v>3.3333333333333332E-4</v>
      </c>
      <c r="R123" s="6">
        <f t="shared" si="9"/>
        <v>1</v>
      </c>
      <c r="S123" t="str">
        <f t="shared" si="13"/>
        <v>film &amp; video</v>
      </c>
      <c r="T123" t="str">
        <f t="shared" si="14"/>
        <v>science fiction</v>
      </c>
      <c r="U123" s="6">
        <f t="shared" si="10"/>
        <v>15.722800925927004</v>
      </c>
      <c r="V123" t="str">
        <f t="shared" si="15"/>
        <v>15&lt;x&lt;=30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 t="shared" si="11"/>
        <v>42653.223460648143</v>
      </c>
      <c r="K124">
        <v>1470910907</v>
      </c>
      <c r="L124" s="10">
        <f t="shared" si="12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 t="shared" si="8"/>
        <v>0</v>
      </c>
      <c r="R124" s="6" t="e">
        <f t="shared" si="9"/>
        <v>#DIV/0!</v>
      </c>
      <c r="S124" t="str">
        <f t="shared" si="13"/>
        <v>film &amp; video</v>
      </c>
      <c r="T124" t="str">
        <f t="shared" si="14"/>
        <v>science fiction</v>
      </c>
      <c r="U124" s="6">
        <f t="shared" si="10"/>
        <v>60</v>
      </c>
      <c r="V124" t="str">
        <f t="shared" si="15"/>
        <v>45&lt;x&lt;=60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 t="shared" si="11"/>
        <v>41940.708333333328</v>
      </c>
      <c r="K125">
        <v>1411411564</v>
      </c>
      <c r="L125" s="10">
        <f t="shared" si="12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 t="shared" si="8"/>
        <v>2.7454545454545453E-3</v>
      </c>
      <c r="R125" s="6">
        <f t="shared" si="9"/>
        <v>25.166666666666668</v>
      </c>
      <c r="S125" t="str">
        <f t="shared" si="13"/>
        <v>film &amp; video</v>
      </c>
      <c r="T125" t="str">
        <f t="shared" si="14"/>
        <v>science fiction</v>
      </c>
      <c r="U125" s="6">
        <f t="shared" si="10"/>
        <v>36.134675925924967</v>
      </c>
      <c r="V125" t="str">
        <f t="shared" si="15"/>
        <v>30&lt;x&lt;=45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 t="shared" si="11"/>
        <v>42139.720393518517</v>
      </c>
      <c r="K126">
        <v>1429568242</v>
      </c>
      <c r="L126" s="10">
        <f t="shared" si="12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 t="shared" si="8"/>
        <v>0</v>
      </c>
      <c r="R126" s="6" t="e">
        <f t="shared" si="9"/>
        <v>#DIV/0!</v>
      </c>
      <c r="S126" t="str">
        <f t="shared" si="13"/>
        <v>film &amp; video</v>
      </c>
      <c r="T126" t="str">
        <f t="shared" si="14"/>
        <v>science fiction</v>
      </c>
      <c r="U126" s="6">
        <f t="shared" si="10"/>
        <v>25</v>
      </c>
      <c r="V126" t="str">
        <f t="shared" si="15"/>
        <v>15&lt;x&lt;=30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 t="shared" si="11"/>
        <v>42769.78564814815</v>
      </c>
      <c r="K127">
        <v>1480981880</v>
      </c>
      <c r="L127" s="10">
        <f t="shared" si="12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 t="shared" si="8"/>
        <v>0.14000000000000001</v>
      </c>
      <c r="R127" s="6">
        <f t="shared" si="9"/>
        <v>11.666666666666666</v>
      </c>
      <c r="S127" t="str">
        <f t="shared" si="13"/>
        <v>film &amp; video</v>
      </c>
      <c r="T127" t="str">
        <f t="shared" si="14"/>
        <v>science fiction</v>
      </c>
      <c r="U127" s="6">
        <f t="shared" si="10"/>
        <v>60</v>
      </c>
      <c r="V127" t="str">
        <f t="shared" si="15"/>
        <v>45&lt;x&lt;=60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 t="shared" si="11"/>
        <v>42165.874999999993</v>
      </c>
      <c r="K128">
        <v>1431353337</v>
      </c>
      <c r="L128" s="10">
        <f t="shared" si="12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 t="shared" si="8"/>
        <v>5.5480000000000002E-2</v>
      </c>
      <c r="R128" s="6">
        <f t="shared" si="9"/>
        <v>106.69230769230769</v>
      </c>
      <c r="S128" t="str">
        <f t="shared" si="13"/>
        <v>film &amp; video</v>
      </c>
      <c r="T128" t="str">
        <f t="shared" si="14"/>
        <v>science fiction</v>
      </c>
      <c r="U128" s="6">
        <f t="shared" si="10"/>
        <v>30.493784722217242</v>
      </c>
      <c r="V128" t="str">
        <f t="shared" si="15"/>
        <v>30&lt;x&lt;=45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 t="shared" si="11"/>
        <v>42097.37431712963</v>
      </c>
      <c r="K129">
        <v>1425481141</v>
      </c>
      <c r="L129" s="10">
        <f t="shared" si="12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 t="shared" si="8"/>
        <v>2.375E-2</v>
      </c>
      <c r="R129" s="6">
        <f t="shared" si="9"/>
        <v>47.5</v>
      </c>
      <c r="S129" t="str">
        <f t="shared" si="13"/>
        <v>film &amp; video</v>
      </c>
      <c r="T129" t="str">
        <f t="shared" si="14"/>
        <v>science fiction</v>
      </c>
      <c r="U129" s="6">
        <f t="shared" si="10"/>
        <v>29.958333333335759</v>
      </c>
      <c r="V129" t="str">
        <f t="shared" si="15"/>
        <v>15&lt;x&lt;=30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 t="shared" si="11"/>
        <v>42663.019594907404</v>
      </c>
      <c r="K130">
        <v>1473917293</v>
      </c>
      <c r="L130" s="10">
        <f t="shared" si="12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6">E130/D130</f>
        <v>1.8669999999999999E-2</v>
      </c>
      <c r="R130" s="6">
        <f t="shared" ref="R130:R193" si="17">E130/N130</f>
        <v>311.16666666666669</v>
      </c>
      <c r="S130" t="str">
        <f t="shared" si="13"/>
        <v>film &amp; video</v>
      </c>
      <c r="T130" t="str">
        <f t="shared" si="14"/>
        <v>science fiction</v>
      </c>
      <c r="U130" s="6">
        <f t="shared" ref="U130:U193" si="18">J130-L130</f>
        <v>35</v>
      </c>
      <c r="V130" t="str">
        <f t="shared" si="15"/>
        <v>30&lt;x&lt;=45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 t="shared" ref="J131:J194" si="19">(((I131/60)/60)/24)+DATE(1970,1,1)+(-5/24)</f>
        <v>41942.728969907403</v>
      </c>
      <c r="K131">
        <v>1409524183</v>
      </c>
      <c r="L131" s="10">
        <f t="shared" ref="L131:L194" si="20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 t="shared" si="16"/>
        <v>0</v>
      </c>
      <c r="R131" s="6" t="e">
        <f t="shared" si="17"/>
        <v>#DIV/0!</v>
      </c>
      <c r="S131" t="str">
        <f t="shared" ref="S131:S194" si="21">TRIM(LEFT(P131,SEARCH("/",P131)-1))</f>
        <v>film &amp; video</v>
      </c>
      <c r="T131" t="str">
        <f t="shared" ref="T131:T194" si="22">TRIM(RIGHT(P131,LEN(P131)-SEARCH("/",P131)))</f>
        <v>science fiction</v>
      </c>
      <c r="U131" s="6">
        <f t="shared" si="18"/>
        <v>60</v>
      </c>
      <c r="V131" t="str">
        <f t="shared" ref="V131:V194" si="23">IF(U131&lt;=15, "&lt;=15", IF(U131&lt;=30, "15&lt;x&lt;=30", IF(U131&lt;=45, "30&lt;x&lt;=45", IF(U131&lt;=60, "45&lt;x&lt;=60", IF(U131&lt;=75, "60&lt;x&lt;=75","75&lt;x&lt;=90")))))</f>
        <v>45&lt;x&lt;=60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 t="shared" si="19"/>
        <v>41806.636111111111</v>
      </c>
      <c r="K132">
        <v>1400536692</v>
      </c>
      <c r="L132" s="10">
        <f t="shared" si="20"/>
        <v>41778.707083333327</v>
      </c>
      <c r="M132" t="b">
        <v>0</v>
      </c>
      <c r="N132">
        <v>0</v>
      </c>
      <c r="O132" t="b">
        <v>0</v>
      </c>
      <c r="P132" t="s">
        <v>8267</v>
      </c>
      <c r="Q132" s="5">
        <f t="shared" si="16"/>
        <v>0</v>
      </c>
      <c r="R132" s="6" t="e">
        <f t="shared" si="17"/>
        <v>#DIV/0!</v>
      </c>
      <c r="S132" t="str">
        <f t="shared" si="21"/>
        <v>film &amp; video</v>
      </c>
      <c r="T132" t="str">
        <f t="shared" si="22"/>
        <v>science fiction</v>
      </c>
      <c r="U132" s="6">
        <f t="shared" si="18"/>
        <v>27.929027777783631</v>
      </c>
      <c r="V132" t="str">
        <f t="shared" si="23"/>
        <v>15&lt;x&lt;=30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 t="shared" si="19"/>
        <v>42556.791666666664</v>
      </c>
      <c r="K133">
        <v>1466453161</v>
      </c>
      <c r="L133" s="10">
        <f t="shared" si="20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 t="shared" si="16"/>
        <v>0</v>
      </c>
      <c r="R133" s="6" t="e">
        <f t="shared" si="17"/>
        <v>#DIV/0!</v>
      </c>
      <c r="S133" t="str">
        <f t="shared" si="21"/>
        <v>film &amp; video</v>
      </c>
      <c r="T133" t="str">
        <f t="shared" si="22"/>
        <v>science fiction</v>
      </c>
      <c r="U133" s="6">
        <f t="shared" si="18"/>
        <v>15.162488425921765</v>
      </c>
      <c r="V133" t="str">
        <f t="shared" si="23"/>
        <v>15&lt;x&lt;=30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 t="shared" si="19"/>
        <v>41950.645914351851</v>
      </c>
      <c r="K134">
        <v>1411500607</v>
      </c>
      <c r="L134" s="10">
        <f t="shared" si="20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 t="shared" si="16"/>
        <v>9.5687499999999995E-2</v>
      </c>
      <c r="R134" s="6">
        <f t="shared" si="17"/>
        <v>94.506172839506178</v>
      </c>
      <c r="S134" t="str">
        <f t="shared" si="21"/>
        <v>film &amp; video</v>
      </c>
      <c r="T134" t="str">
        <f t="shared" si="22"/>
        <v>science fiction</v>
      </c>
      <c r="U134" s="6">
        <f t="shared" si="18"/>
        <v>45.041666666671517</v>
      </c>
      <c r="V134" t="str">
        <f t="shared" si="23"/>
        <v>45&lt;x&lt;=60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 t="shared" si="19"/>
        <v>42521.521527777775</v>
      </c>
      <c r="K135">
        <v>1462130584</v>
      </c>
      <c r="L135" s="10">
        <f t="shared" si="20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 t="shared" si="16"/>
        <v>0</v>
      </c>
      <c r="R135" s="6" t="e">
        <f t="shared" si="17"/>
        <v>#DIV/0!</v>
      </c>
      <c r="S135" t="str">
        <f t="shared" si="21"/>
        <v>film &amp; video</v>
      </c>
      <c r="T135" t="str">
        <f t="shared" si="22"/>
        <v>science fiction</v>
      </c>
      <c r="U135" s="6">
        <f t="shared" si="18"/>
        <v>29.922175925930787</v>
      </c>
      <c r="V135" t="str">
        <f t="shared" si="23"/>
        <v>15&lt;x&lt;=30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 t="shared" si="19"/>
        <v>42251.499999999993</v>
      </c>
      <c r="K136">
        <v>1438811418</v>
      </c>
      <c r="L136" s="10">
        <f t="shared" si="20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 t="shared" si="16"/>
        <v>0</v>
      </c>
      <c r="R136" s="6" t="e">
        <f t="shared" si="17"/>
        <v>#DIV/0!</v>
      </c>
      <c r="S136" t="str">
        <f t="shared" si="21"/>
        <v>film &amp; video</v>
      </c>
      <c r="T136" t="str">
        <f t="shared" si="22"/>
        <v>science fiction</v>
      </c>
      <c r="U136" s="6">
        <f t="shared" si="18"/>
        <v>29.798402777771116</v>
      </c>
      <c r="V136" t="str">
        <f t="shared" si="23"/>
        <v>15&lt;x&lt;=30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 t="shared" si="19"/>
        <v>41821.583333333328</v>
      </c>
      <c r="K137">
        <v>1401354597</v>
      </c>
      <c r="L137" s="10">
        <f t="shared" si="20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 t="shared" si="16"/>
        <v>0.13433333333333333</v>
      </c>
      <c r="R137" s="6">
        <f t="shared" si="17"/>
        <v>80.599999999999994</v>
      </c>
      <c r="S137" t="str">
        <f t="shared" si="21"/>
        <v>film &amp; video</v>
      </c>
      <c r="T137" t="str">
        <f t="shared" si="22"/>
        <v>science fiction</v>
      </c>
      <c r="U137" s="6">
        <f t="shared" si="18"/>
        <v>33.409756944442051</v>
      </c>
      <c r="V137" t="str">
        <f t="shared" si="23"/>
        <v>30&lt;x&lt;=45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 t="shared" si="19"/>
        <v>42140.219444444439</v>
      </c>
      <c r="K138">
        <v>1427968234</v>
      </c>
      <c r="L138" s="10">
        <f t="shared" si="20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 t="shared" si="16"/>
        <v>0</v>
      </c>
      <c r="R138" s="6" t="e">
        <f t="shared" si="17"/>
        <v>#DIV/0!</v>
      </c>
      <c r="S138" t="str">
        <f t="shared" si="21"/>
        <v>film &amp; video</v>
      </c>
      <c r="T138" t="str">
        <f t="shared" si="22"/>
        <v>science fiction</v>
      </c>
      <c r="U138" s="6">
        <f t="shared" si="18"/>
        <v>44.017662037033006</v>
      </c>
      <c r="V138" t="str">
        <f t="shared" si="23"/>
        <v>30&lt;x&lt;=45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 t="shared" si="19"/>
        <v>42289.365659722222</v>
      </c>
      <c r="K139">
        <v>1440337593</v>
      </c>
      <c r="L139" s="10">
        <f t="shared" si="20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 t="shared" si="16"/>
        <v>0</v>
      </c>
      <c r="R139" s="6" t="e">
        <f t="shared" si="17"/>
        <v>#DIV/0!</v>
      </c>
      <c r="S139" t="str">
        <f t="shared" si="21"/>
        <v>film &amp; video</v>
      </c>
      <c r="T139" t="str">
        <f t="shared" si="22"/>
        <v>science fiction</v>
      </c>
      <c r="U139" s="6">
        <f t="shared" si="18"/>
        <v>50</v>
      </c>
      <c r="V139" t="str">
        <f t="shared" si="23"/>
        <v>45&lt;x&lt;=60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 t="shared" si="19"/>
        <v>42216.999305555553</v>
      </c>
      <c r="K140">
        <v>1435731041</v>
      </c>
      <c r="L140" s="10">
        <f t="shared" si="20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 t="shared" si="16"/>
        <v>3.1413333333333335E-2</v>
      </c>
      <c r="R140" s="6">
        <f t="shared" si="17"/>
        <v>81.241379310344826</v>
      </c>
      <c r="S140" t="str">
        <f t="shared" si="21"/>
        <v>film &amp; video</v>
      </c>
      <c r="T140" t="str">
        <f t="shared" si="22"/>
        <v>science fiction</v>
      </c>
      <c r="U140" s="6">
        <f t="shared" si="18"/>
        <v>30.950219907412247</v>
      </c>
      <c r="V140" t="str">
        <f t="shared" si="23"/>
        <v>30&lt;x&lt;=45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 t="shared" si="19"/>
        <v>42197.712638888886</v>
      </c>
      <c r="K141">
        <v>1435874772</v>
      </c>
      <c r="L141" s="10">
        <f t="shared" si="20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 t="shared" si="16"/>
        <v>1</v>
      </c>
      <c r="R141" s="6">
        <f t="shared" si="17"/>
        <v>500</v>
      </c>
      <c r="S141" t="str">
        <f t="shared" si="21"/>
        <v>film &amp; video</v>
      </c>
      <c r="T141" t="str">
        <f t="shared" si="22"/>
        <v>science fiction</v>
      </c>
      <c r="U141" s="6">
        <f t="shared" si="18"/>
        <v>10</v>
      </c>
      <c r="V141" t="str">
        <f t="shared" si="23"/>
        <v>&lt;=15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 t="shared" si="19"/>
        <v>42082.948287037034</v>
      </c>
      <c r="K142">
        <v>1424234732</v>
      </c>
      <c r="L142" s="10">
        <f t="shared" si="20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 t="shared" si="16"/>
        <v>0</v>
      </c>
      <c r="R142" s="6" t="e">
        <f t="shared" si="17"/>
        <v>#DIV/0!</v>
      </c>
      <c r="S142" t="str">
        <f t="shared" si="21"/>
        <v>film &amp; video</v>
      </c>
      <c r="T142" t="str">
        <f t="shared" si="22"/>
        <v>science fiction</v>
      </c>
      <c r="U142" s="6">
        <f t="shared" si="18"/>
        <v>29.958333333328483</v>
      </c>
      <c r="V142" t="str">
        <f t="shared" si="23"/>
        <v>15&lt;x&lt;=30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 t="shared" si="19"/>
        <v>42154.944710648146</v>
      </c>
      <c r="K143">
        <v>1429155623</v>
      </c>
      <c r="L143" s="10">
        <f t="shared" si="20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 t="shared" si="16"/>
        <v>0.10775</v>
      </c>
      <c r="R143" s="6">
        <f t="shared" si="17"/>
        <v>46.178571428571431</v>
      </c>
      <c r="S143" t="str">
        <f t="shared" si="21"/>
        <v>film &amp; video</v>
      </c>
      <c r="T143" t="str">
        <f t="shared" si="22"/>
        <v>science fiction</v>
      </c>
      <c r="U143" s="6">
        <f t="shared" si="18"/>
        <v>45</v>
      </c>
      <c r="V143" t="str">
        <f t="shared" si="23"/>
        <v>30&lt;x&lt;=45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 t="shared" si="19"/>
        <v>41959.726597222216</v>
      </c>
      <c r="K144">
        <v>1414358778</v>
      </c>
      <c r="L144" s="10">
        <f t="shared" si="20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6"/>
        <v>3.3333333333333335E-3</v>
      </c>
      <c r="R144" s="6">
        <f t="shared" si="17"/>
        <v>10</v>
      </c>
      <c r="S144" t="str">
        <f t="shared" si="21"/>
        <v>film &amp; video</v>
      </c>
      <c r="T144" t="str">
        <f t="shared" si="22"/>
        <v>science fiction</v>
      </c>
      <c r="U144" s="6">
        <f t="shared" si="18"/>
        <v>21.041666666664241</v>
      </c>
      <c r="V144" t="str">
        <f t="shared" si="23"/>
        <v>15&lt;x&lt;=30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 t="shared" si="19"/>
        <v>42616.038194444445</v>
      </c>
      <c r="K145">
        <v>1467941542</v>
      </c>
      <c r="L145" s="10">
        <f t="shared" si="20"/>
        <v>42558.855810185189</v>
      </c>
      <c r="M145" t="b">
        <v>0</v>
      </c>
      <c r="N145">
        <v>0</v>
      </c>
      <c r="O145" t="b">
        <v>0</v>
      </c>
      <c r="P145" t="s">
        <v>8267</v>
      </c>
      <c r="Q145" s="5">
        <f t="shared" si="16"/>
        <v>0</v>
      </c>
      <c r="R145" s="6" t="e">
        <f t="shared" si="17"/>
        <v>#DIV/0!</v>
      </c>
      <c r="S145" t="str">
        <f t="shared" si="21"/>
        <v>film &amp; video</v>
      </c>
      <c r="T145" t="str">
        <f t="shared" si="22"/>
        <v>science fiction</v>
      </c>
      <c r="U145" s="6">
        <f t="shared" si="18"/>
        <v>57.182384259256651</v>
      </c>
      <c r="V145" t="str">
        <f t="shared" si="23"/>
        <v>45&lt;x&lt;=60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 t="shared" si="19"/>
        <v>42107.512407407405</v>
      </c>
      <c r="K146">
        <v>1423765072</v>
      </c>
      <c r="L146" s="10">
        <f t="shared" si="20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 t="shared" si="16"/>
        <v>0.27600000000000002</v>
      </c>
      <c r="R146" s="6">
        <f t="shared" si="17"/>
        <v>55.945945945945944</v>
      </c>
      <c r="S146" t="str">
        <f t="shared" si="21"/>
        <v>film &amp; video</v>
      </c>
      <c r="T146" t="str">
        <f t="shared" si="22"/>
        <v>science fiction</v>
      </c>
      <c r="U146" s="6">
        <f t="shared" si="18"/>
        <v>59.958333333328483</v>
      </c>
      <c r="V146" t="str">
        <f t="shared" si="23"/>
        <v>45&lt;x&lt;=60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 t="shared" si="19"/>
        <v>42227.333935185183</v>
      </c>
      <c r="K147">
        <v>1436965252</v>
      </c>
      <c r="L147" s="10">
        <f t="shared" si="20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 t="shared" si="16"/>
        <v>7.5111111111111115E-2</v>
      </c>
      <c r="R147" s="6">
        <f t="shared" si="17"/>
        <v>37.555555555555557</v>
      </c>
      <c r="S147" t="str">
        <f t="shared" si="21"/>
        <v>film &amp; video</v>
      </c>
      <c r="T147" t="str">
        <f t="shared" si="22"/>
        <v>science fiction</v>
      </c>
      <c r="U147" s="6">
        <f t="shared" si="18"/>
        <v>27</v>
      </c>
      <c r="V147" t="str">
        <f t="shared" si="23"/>
        <v>15&lt;x&lt;=30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 t="shared" si="19"/>
        <v>42752.807847222219</v>
      </c>
      <c r="K148">
        <v>1479514998</v>
      </c>
      <c r="L148" s="10">
        <f t="shared" si="20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 t="shared" si="16"/>
        <v>5.7499999999999999E-3</v>
      </c>
      <c r="R148" s="6">
        <f t="shared" si="17"/>
        <v>38.333333333333336</v>
      </c>
      <c r="S148" t="str">
        <f t="shared" si="21"/>
        <v>film &amp; video</v>
      </c>
      <c r="T148" t="str">
        <f t="shared" si="22"/>
        <v>science fiction</v>
      </c>
      <c r="U148" s="6">
        <f t="shared" si="18"/>
        <v>60</v>
      </c>
      <c r="V148" t="str">
        <f t="shared" si="23"/>
        <v>45&lt;x&lt;=60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 t="shared" si="19"/>
        <v>42012.554166666661</v>
      </c>
      <c r="K149">
        <v>1417026340</v>
      </c>
      <c r="L149" s="10">
        <f t="shared" si="20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 t="shared" si="16"/>
        <v>0</v>
      </c>
      <c r="R149" s="6" t="e">
        <f t="shared" si="17"/>
        <v>#DIV/0!</v>
      </c>
      <c r="S149" t="str">
        <f t="shared" si="21"/>
        <v>film &amp; video</v>
      </c>
      <c r="T149" t="str">
        <f t="shared" si="22"/>
        <v>science fiction</v>
      </c>
      <c r="U149" s="6">
        <f t="shared" si="18"/>
        <v>42.994675925918273</v>
      </c>
      <c r="V149" t="str">
        <f t="shared" si="23"/>
        <v>30&lt;x&lt;=45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 t="shared" si="19"/>
        <v>42427.073333333326</v>
      </c>
      <c r="K150">
        <v>1453963536</v>
      </c>
      <c r="L150" s="10">
        <f t="shared" si="20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 t="shared" si="16"/>
        <v>8.0000000000000004E-4</v>
      </c>
      <c r="R150" s="6">
        <f t="shared" si="17"/>
        <v>20</v>
      </c>
      <c r="S150" t="str">
        <f t="shared" si="21"/>
        <v>film &amp; video</v>
      </c>
      <c r="T150" t="str">
        <f t="shared" si="22"/>
        <v>science fiction</v>
      </c>
      <c r="U150" s="6">
        <f t="shared" si="18"/>
        <v>30</v>
      </c>
      <c r="V150" t="str">
        <f t="shared" si="23"/>
        <v>15&lt;x&lt;=30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 t="shared" si="19"/>
        <v>41998.124999999993</v>
      </c>
      <c r="K151">
        <v>1416888470</v>
      </c>
      <c r="L151" s="10">
        <f t="shared" si="20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 t="shared" si="16"/>
        <v>9.1999999999999998E-3</v>
      </c>
      <c r="R151" s="6">
        <f t="shared" si="17"/>
        <v>15.333333333333334</v>
      </c>
      <c r="S151" t="str">
        <f t="shared" si="21"/>
        <v>film &amp; video</v>
      </c>
      <c r="T151" t="str">
        <f t="shared" si="22"/>
        <v>science fiction</v>
      </c>
      <c r="U151" s="6">
        <f t="shared" si="18"/>
        <v>30.161226851851097</v>
      </c>
      <c r="V151" t="str">
        <f t="shared" si="23"/>
        <v>30&lt;x&lt;=45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 t="shared" si="19"/>
        <v>42149.95349537037</v>
      </c>
      <c r="K152">
        <v>1427428382</v>
      </c>
      <c r="L152" s="10">
        <f t="shared" si="20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 t="shared" si="16"/>
        <v>0.23163076923076922</v>
      </c>
      <c r="R152" s="6">
        <f t="shared" si="17"/>
        <v>449.43283582089555</v>
      </c>
      <c r="S152" t="str">
        <f t="shared" si="21"/>
        <v>film &amp; video</v>
      </c>
      <c r="T152" t="str">
        <f t="shared" si="22"/>
        <v>science fiction</v>
      </c>
      <c r="U152" s="6">
        <f t="shared" si="18"/>
        <v>60</v>
      </c>
      <c r="V152" t="str">
        <f t="shared" si="23"/>
        <v>45&lt;x&lt;=60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 t="shared" si="19"/>
        <v>42173.342488425922</v>
      </c>
      <c r="K153">
        <v>1429449191</v>
      </c>
      <c r="L153" s="10">
        <f t="shared" si="20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 t="shared" si="16"/>
        <v>5.5999999999999995E-4</v>
      </c>
      <c r="R153" s="6">
        <f t="shared" si="17"/>
        <v>28</v>
      </c>
      <c r="S153" t="str">
        <f t="shared" si="21"/>
        <v>film &amp; video</v>
      </c>
      <c r="T153" t="str">
        <f t="shared" si="22"/>
        <v>science fiction</v>
      </c>
      <c r="U153" s="6">
        <f t="shared" si="18"/>
        <v>60</v>
      </c>
      <c r="V153" t="str">
        <f t="shared" si="23"/>
        <v>45&lt;x&lt;=60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 t="shared" si="19"/>
        <v>41904.869212962964</v>
      </c>
      <c r="K154">
        <v>1408845100</v>
      </c>
      <c r="L154" s="10">
        <f t="shared" si="20"/>
        <v>41874.869212962964</v>
      </c>
      <c r="M154" t="b">
        <v>0</v>
      </c>
      <c r="N154">
        <v>2</v>
      </c>
      <c r="O154" t="b">
        <v>0</v>
      </c>
      <c r="P154" t="s">
        <v>8267</v>
      </c>
      <c r="Q154" s="5">
        <f t="shared" si="16"/>
        <v>7.8947368421052633E-5</v>
      </c>
      <c r="R154" s="6">
        <f t="shared" si="17"/>
        <v>15</v>
      </c>
      <c r="S154" t="str">
        <f t="shared" si="21"/>
        <v>film &amp; video</v>
      </c>
      <c r="T154" t="str">
        <f t="shared" si="22"/>
        <v>science fiction</v>
      </c>
      <c r="U154" s="6">
        <f t="shared" si="18"/>
        <v>30</v>
      </c>
      <c r="V154" t="str">
        <f t="shared" si="23"/>
        <v>15&lt;x&lt;=30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 t="shared" si="19"/>
        <v>41975.419490740744</v>
      </c>
      <c r="K155">
        <v>1413900244</v>
      </c>
      <c r="L155" s="10">
        <f t="shared" si="20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 t="shared" si="16"/>
        <v>7.1799999999999998E-3</v>
      </c>
      <c r="R155" s="6">
        <f t="shared" si="17"/>
        <v>35.9</v>
      </c>
      <c r="S155" t="str">
        <f t="shared" si="21"/>
        <v>film &amp; video</v>
      </c>
      <c r="T155" t="str">
        <f t="shared" si="22"/>
        <v>science fiction</v>
      </c>
      <c r="U155" s="6">
        <f t="shared" si="18"/>
        <v>42.041666666671517</v>
      </c>
      <c r="V155" t="str">
        <f t="shared" si="23"/>
        <v>30&lt;x&lt;=45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 t="shared" si="19"/>
        <v>42158.339062499996</v>
      </c>
      <c r="K156">
        <v>1429621695</v>
      </c>
      <c r="L156" s="10">
        <f t="shared" si="20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 t="shared" si="16"/>
        <v>2.6666666666666668E-2</v>
      </c>
      <c r="R156" s="6">
        <f t="shared" si="17"/>
        <v>13.333333333333334</v>
      </c>
      <c r="S156" t="str">
        <f t="shared" si="21"/>
        <v>film &amp; video</v>
      </c>
      <c r="T156" t="str">
        <f t="shared" si="22"/>
        <v>science fiction</v>
      </c>
      <c r="U156" s="6">
        <f t="shared" si="18"/>
        <v>43</v>
      </c>
      <c r="V156" t="str">
        <f t="shared" si="23"/>
        <v>30&lt;x&lt;=45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 t="shared" si="19"/>
        <v>42208.351099537038</v>
      </c>
      <c r="K157">
        <v>1434201935</v>
      </c>
      <c r="L157" s="10">
        <f t="shared" si="20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 t="shared" si="16"/>
        <v>6.0000000000000002E-5</v>
      </c>
      <c r="R157" s="6">
        <f t="shared" si="17"/>
        <v>20.25</v>
      </c>
      <c r="S157" t="str">
        <f t="shared" si="21"/>
        <v>film &amp; video</v>
      </c>
      <c r="T157" t="str">
        <f t="shared" si="22"/>
        <v>science fiction</v>
      </c>
      <c r="U157" s="6">
        <f t="shared" si="18"/>
        <v>40</v>
      </c>
      <c r="V157" t="str">
        <f t="shared" si="23"/>
        <v>30&lt;x&lt;=45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 t="shared" si="19"/>
        <v>41853.916620370372</v>
      </c>
      <c r="K158">
        <v>1401850796</v>
      </c>
      <c r="L158" s="10">
        <f t="shared" si="20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 t="shared" si="16"/>
        <v>5.0999999999999997E-2</v>
      </c>
      <c r="R158" s="6">
        <f t="shared" si="17"/>
        <v>119</v>
      </c>
      <c r="S158" t="str">
        <f t="shared" si="21"/>
        <v>film &amp; video</v>
      </c>
      <c r="T158" t="str">
        <f t="shared" si="22"/>
        <v>science fiction</v>
      </c>
      <c r="U158" s="6">
        <f t="shared" si="18"/>
        <v>60</v>
      </c>
      <c r="V158" t="str">
        <f t="shared" si="23"/>
        <v>45&lt;x&lt;=60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 t="shared" si="19"/>
        <v>42426.703379629624</v>
      </c>
      <c r="K159">
        <v>1453931572</v>
      </c>
      <c r="L159" s="10">
        <f t="shared" si="20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 t="shared" si="16"/>
        <v>2.671118530884808E-3</v>
      </c>
      <c r="R159" s="6">
        <f t="shared" si="17"/>
        <v>4</v>
      </c>
      <c r="S159" t="str">
        <f t="shared" si="21"/>
        <v>film &amp; video</v>
      </c>
      <c r="T159" t="str">
        <f t="shared" si="22"/>
        <v>science fiction</v>
      </c>
      <c r="U159" s="6">
        <f t="shared" si="18"/>
        <v>30</v>
      </c>
      <c r="V159" t="str">
        <f t="shared" si="23"/>
        <v>15&lt;x&lt;=30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 t="shared" si="19"/>
        <v>41933.868379629625</v>
      </c>
      <c r="K160">
        <v>1411350628</v>
      </c>
      <c r="L160" s="10">
        <f t="shared" si="20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 t="shared" si="16"/>
        <v>0</v>
      </c>
      <c r="R160" s="6" t="e">
        <f t="shared" si="17"/>
        <v>#DIV/0!</v>
      </c>
      <c r="S160" t="str">
        <f t="shared" si="21"/>
        <v>film &amp; video</v>
      </c>
      <c r="T160" t="str">
        <f t="shared" si="22"/>
        <v>science fiction</v>
      </c>
      <c r="U160" s="6">
        <f t="shared" si="18"/>
        <v>30</v>
      </c>
      <c r="V160" t="str">
        <f t="shared" si="23"/>
        <v>15&lt;x&lt;=30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 t="shared" si="19"/>
        <v>42554.226215277777</v>
      </c>
      <c r="K161">
        <v>1464085545</v>
      </c>
      <c r="L161" s="10">
        <f t="shared" si="20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 t="shared" si="16"/>
        <v>2.0000000000000002E-5</v>
      </c>
      <c r="R161" s="6">
        <f t="shared" si="17"/>
        <v>10</v>
      </c>
      <c r="S161" t="str">
        <f t="shared" si="21"/>
        <v>film &amp; video</v>
      </c>
      <c r="T161" t="str">
        <f t="shared" si="22"/>
        <v>science fiction</v>
      </c>
      <c r="U161" s="6">
        <f t="shared" si="18"/>
        <v>40</v>
      </c>
      <c r="V161" t="str">
        <f t="shared" si="23"/>
        <v>30&lt;x&lt;=45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 t="shared" si="19"/>
        <v>42231.704756944448</v>
      </c>
      <c r="K162">
        <v>1434491691</v>
      </c>
      <c r="L162" s="10">
        <f t="shared" si="20"/>
        <v>42171.704756944448</v>
      </c>
      <c r="M162" t="b">
        <v>0</v>
      </c>
      <c r="N162">
        <v>0</v>
      </c>
      <c r="O162" t="b">
        <v>0</v>
      </c>
      <c r="P162" t="s">
        <v>8268</v>
      </c>
      <c r="Q162" s="5">
        <f t="shared" si="16"/>
        <v>0</v>
      </c>
      <c r="R162" s="6" t="e">
        <f t="shared" si="17"/>
        <v>#DIV/0!</v>
      </c>
      <c r="S162" t="str">
        <f t="shared" si="21"/>
        <v>film &amp; video</v>
      </c>
      <c r="T162" t="str">
        <f t="shared" si="22"/>
        <v>drama</v>
      </c>
      <c r="U162" s="6">
        <f t="shared" si="18"/>
        <v>60</v>
      </c>
      <c r="V162" t="str">
        <f t="shared" si="23"/>
        <v>45&lt;x&lt;=60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 t="shared" si="19"/>
        <v>41822.479108796295</v>
      </c>
      <c r="K163">
        <v>1401726595</v>
      </c>
      <c r="L163" s="10">
        <f t="shared" si="20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 t="shared" si="16"/>
        <v>1E-4</v>
      </c>
      <c r="R163" s="6">
        <f t="shared" si="17"/>
        <v>5</v>
      </c>
      <c r="S163" t="str">
        <f t="shared" si="21"/>
        <v>film &amp; video</v>
      </c>
      <c r="T163" t="str">
        <f t="shared" si="22"/>
        <v>drama</v>
      </c>
      <c r="U163" s="6">
        <f t="shared" si="18"/>
        <v>30</v>
      </c>
      <c r="V163" t="str">
        <f t="shared" si="23"/>
        <v>15&lt;x&lt;=30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 t="shared" si="19"/>
        <v>41867.779166666667</v>
      </c>
      <c r="K164">
        <v>1405393356</v>
      </c>
      <c r="L164" s="10">
        <f t="shared" si="20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 t="shared" si="16"/>
        <v>0.15535714285714286</v>
      </c>
      <c r="R164" s="6">
        <f t="shared" si="17"/>
        <v>43.5</v>
      </c>
      <c r="S164" t="str">
        <f t="shared" si="21"/>
        <v>film &amp; video</v>
      </c>
      <c r="T164" t="str">
        <f t="shared" si="22"/>
        <v>drama</v>
      </c>
      <c r="U164" s="6">
        <f t="shared" si="18"/>
        <v>32.86069444444729</v>
      </c>
      <c r="V164" t="str">
        <f t="shared" si="23"/>
        <v>30&lt;x&lt;=45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 t="shared" si="19"/>
        <v>42277.791666666664</v>
      </c>
      <c r="K165">
        <v>1440716654</v>
      </c>
      <c r="L165" s="10">
        <f t="shared" si="20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 t="shared" si="16"/>
        <v>0</v>
      </c>
      <c r="R165" s="6" t="e">
        <f t="shared" si="17"/>
        <v>#DIV/0!</v>
      </c>
      <c r="S165" t="str">
        <f t="shared" si="21"/>
        <v>film &amp; video</v>
      </c>
      <c r="T165" t="str">
        <f t="shared" si="22"/>
        <v>drama</v>
      </c>
      <c r="U165" s="6">
        <f t="shared" si="18"/>
        <v>34.038726851853426</v>
      </c>
      <c r="V165" t="str">
        <f t="shared" si="23"/>
        <v>30&lt;x&lt;=45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 t="shared" si="19"/>
        <v>41901.554409722223</v>
      </c>
      <c r="K166">
        <v>1405966701</v>
      </c>
      <c r="L166" s="10">
        <f t="shared" si="20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 t="shared" si="16"/>
        <v>5.3333333333333332E-3</v>
      </c>
      <c r="R166" s="6">
        <f t="shared" si="17"/>
        <v>91.428571428571431</v>
      </c>
      <c r="S166" t="str">
        <f t="shared" si="21"/>
        <v>film &amp; video</v>
      </c>
      <c r="T166" t="str">
        <f t="shared" si="22"/>
        <v>drama</v>
      </c>
      <c r="U166" s="6">
        <f t="shared" si="18"/>
        <v>60</v>
      </c>
      <c r="V166" t="str">
        <f t="shared" si="23"/>
        <v>45&lt;x&lt;=60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 t="shared" si="19"/>
        <v>42381.450509259252</v>
      </c>
      <c r="K167">
        <v>1450021724</v>
      </c>
      <c r="L167" s="10">
        <f t="shared" si="20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 t="shared" si="16"/>
        <v>0</v>
      </c>
      <c r="R167" s="6" t="e">
        <f t="shared" si="17"/>
        <v>#DIV/0!</v>
      </c>
      <c r="S167" t="str">
        <f t="shared" si="21"/>
        <v>film &amp; video</v>
      </c>
      <c r="T167" t="str">
        <f t="shared" si="22"/>
        <v>drama</v>
      </c>
      <c r="U167" s="6">
        <f t="shared" si="18"/>
        <v>30</v>
      </c>
      <c r="V167" t="str">
        <f t="shared" si="23"/>
        <v>15&lt;x&lt;=30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 t="shared" si="19"/>
        <v>42750.867615740739</v>
      </c>
      <c r="K168">
        <v>1481939362</v>
      </c>
      <c r="L168" s="10">
        <f t="shared" si="20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 t="shared" si="16"/>
        <v>0.6</v>
      </c>
      <c r="R168" s="6">
        <f t="shared" si="17"/>
        <v>3000</v>
      </c>
      <c r="S168" t="str">
        <f t="shared" si="21"/>
        <v>film &amp; video</v>
      </c>
      <c r="T168" t="str">
        <f t="shared" si="22"/>
        <v>drama</v>
      </c>
      <c r="U168" s="6">
        <f t="shared" si="18"/>
        <v>30</v>
      </c>
      <c r="V168" t="str">
        <f t="shared" si="23"/>
        <v>15&lt;x&lt;=30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 t="shared" si="19"/>
        <v>42220.719155092585</v>
      </c>
      <c r="K169">
        <v>1433542535</v>
      </c>
      <c r="L169" s="10">
        <f t="shared" si="20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 t="shared" si="16"/>
        <v>1E-4</v>
      </c>
      <c r="R169" s="6">
        <f t="shared" si="17"/>
        <v>5.5</v>
      </c>
      <c r="S169" t="str">
        <f t="shared" si="21"/>
        <v>film &amp; video</v>
      </c>
      <c r="T169" t="str">
        <f t="shared" si="22"/>
        <v>drama</v>
      </c>
      <c r="U169" s="6">
        <f t="shared" si="18"/>
        <v>60</v>
      </c>
      <c r="V169" t="str">
        <f t="shared" si="23"/>
        <v>45&lt;x&lt;=60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 t="shared" si="19"/>
        <v>42082.585300925923</v>
      </c>
      <c r="K170">
        <v>1424203370</v>
      </c>
      <c r="L170" s="10">
        <f t="shared" si="20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 t="shared" si="16"/>
        <v>4.0625000000000001E-2</v>
      </c>
      <c r="R170" s="6">
        <f t="shared" si="17"/>
        <v>108.33333333333333</v>
      </c>
      <c r="S170" t="str">
        <f t="shared" si="21"/>
        <v>film &amp; video</v>
      </c>
      <c r="T170" t="str">
        <f t="shared" si="22"/>
        <v>drama</v>
      </c>
      <c r="U170" s="6">
        <f t="shared" si="18"/>
        <v>29.958333333328483</v>
      </c>
      <c r="V170" t="str">
        <f t="shared" si="23"/>
        <v>15&lt;x&lt;=30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 t="shared" si="19"/>
        <v>41930.296979166662</v>
      </c>
      <c r="K171">
        <v>1411042059</v>
      </c>
      <c r="L171" s="10">
        <f t="shared" si="20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 t="shared" si="16"/>
        <v>0.224</v>
      </c>
      <c r="R171" s="6">
        <f t="shared" si="17"/>
        <v>56</v>
      </c>
      <c r="S171" t="str">
        <f t="shared" si="21"/>
        <v>film &amp; video</v>
      </c>
      <c r="T171" t="str">
        <f t="shared" si="22"/>
        <v>drama</v>
      </c>
      <c r="U171" s="6">
        <f t="shared" si="18"/>
        <v>30</v>
      </c>
      <c r="V171" t="str">
        <f t="shared" si="23"/>
        <v>15&lt;x&lt;=30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 t="shared" si="19"/>
        <v>42246.019444444442</v>
      </c>
      <c r="K172">
        <v>1438385283</v>
      </c>
      <c r="L172" s="10">
        <f t="shared" si="20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 t="shared" si="16"/>
        <v>3.2500000000000001E-2</v>
      </c>
      <c r="R172" s="6">
        <f t="shared" si="17"/>
        <v>32.5</v>
      </c>
      <c r="S172" t="str">
        <f t="shared" si="21"/>
        <v>film &amp; video</v>
      </c>
      <c r="T172" t="str">
        <f t="shared" si="22"/>
        <v>drama</v>
      </c>
      <c r="U172" s="6">
        <f t="shared" si="18"/>
        <v>29.249965277776937</v>
      </c>
      <c r="V172" t="str">
        <f t="shared" si="23"/>
        <v>15&lt;x&lt;=30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 t="shared" si="19"/>
        <v>42593.972384259258</v>
      </c>
      <c r="K173">
        <v>1465791614</v>
      </c>
      <c r="L173" s="10">
        <f t="shared" si="20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 t="shared" si="16"/>
        <v>2.0000000000000002E-5</v>
      </c>
      <c r="R173" s="6">
        <f t="shared" si="17"/>
        <v>1</v>
      </c>
      <c r="S173" t="str">
        <f t="shared" si="21"/>
        <v>film &amp; video</v>
      </c>
      <c r="T173" t="str">
        <f t="shared" si="22"/>
        <v>drama</v>
      </c>
      <c r="U173" s="6">
        <f t="shared" si="18"/>
        <v>60</v>
      </c>
      <c r="V173" t="str">
        <f t="shared" si="23"/>
        <v>45&lt;x&lt;=60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 t="shared" si="19"/>
        <v>42082.14494212962</v>
      </c>
      <c r="K174">
        <v>1423733323</v>
      </c>
      <c r="L174" s="10">
        <f t="shared" si="20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 t="shared" si="16"/>
        <v>0</v>
      </c>
      <c r="R174" s="6" t="e">
        <f t="shared" si="17"/>
        <v>#DIV/0!</v>
      </c>
      <c r="S174" t="str">
        <f t="shared" si="21"/>
        <v>film &amp; video</v>
      </c>
      <c r="T174" t="str">
        <f t="shared" si="22"/>
        <v>drama</v>
      </c>
      <c r="U174" s="6">
        <f t="shared" si="18"/>
        <v>34.958333333328483</v>
      </c>
      <c r="V174" t="str">
        <f t="shared" si="23"/>
        <v>30&lt;x&lt;=45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 t="shared" si="19"/>
        <v>42063.364675925921</v>
      </c>
      <c r="K175">
        <v>1422539108</v>
      </c>
      <c r="L175" s="10">
        <f t="shared" si="20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 t="shared" si="16"/>
        <v>0</v>
      </c>
      <c r="R175" s="6" t="e">
        <f t="shared" si="17"/>
        <v>#DIV/0!</v>
      </c>
      <c r="S175" t="str">
        <f t="shared" si="21"/>
        <v>film &amp; video</v>
      </c>
      <c r="T175" t="str">
        <f t="shared" si="22"/>
        <v>drama</v>
      </c>
      <c r="U175" s="6">
        <f t="shared" si="18"/>
        <v>30</v>
      </c>
      <c r="V175" t="str">
        <f t="shared" si="23"/>
        <v>15&lt;x&lt;=30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 t="shared" si="19"/>
        <v>42132.55064814815</v>
      </c>
      <c r="K176">
        <v>1425924776</v>
      </c>
      <c r="L176" s="10">
        <f t="shared" si="20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 t="shared" si="16"/>
        <v>0</v>
      </c>
      <c r="R176" s="6" t="e">
        <f t="shared" si="17"/>
        <v>#DIV/0!</v>
      </c>
      <c r="S176" t="str">
        <f t="shared" si="21"/>
        <v>film &amp; video</v>
      </c>
      <c r="T176" t="str">
        <f t="shared" si="22"/>
        <v>drama</v>
      </c>
      <c r="U176" s="6">
        <f t="shared" si="18"/>
        <v>60</v>
      </c>
      <c r="V176" t="str">
        <f t="shared" si="23"/>
        <v>45&lt;x&lt;=60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 t="shared" si="19"/>
        <v>41880.569571759253</v>
      </c>
      <c r="K177">
        <v>1407177611</v>
      </c>
      <c r="L177" s="10">
        <f t="shared" si="20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 t="shared" si="16"/>
        <v>6.4850000000000005E-2</v>
      </c>
      <c r="R177" s="6">
        <f t="shared" si="17"/>
        <v>49.884615384615387</v>
      </c>
      <c r="S177" t="str">
        <f t="shared" si="21"/>
        <v>film &amp; video</v>
      </c>
      <c r="T177" t="str">
        <f t="shared" si="22"/>
        <v>drama</v>
      </c>
      <c r="U177" s="6">
        <f t="shared" si="18"/>
        <v>25</v>
      </c>
      <c r="V177" t="str">
        <f t="shared" si="23"/>
        <v>15&lt;x&lt;=30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 t="shared" si="19"/>
        <v>42221.615729166668</v>
      </c>
      <c r="K178">
        <v>1436211999</v>
      </c>
      <c r="L178" s="10">
        <f t="shared" si="20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 t="shared" si="16"/>
        <v>0</v>
      </c>
      <c r="R178" s="6" t="e">
        <f t="shared" si="17"/>
        <v>#DIV/0!</v>
      </c>
      <c r="S178" t="str">
        <f t="shared" si="21"/>
        <v>film &amp; video</v>
      </c>
      <c r="T178" t="str">
        <f t="shared" si="22"/>
        <v>drama</v>
      </c>
      <c r="U178" s="6">
        <f t="shared" si="18"/>
        <v>30</v>
      </c>
      <c r="V178" t="str">
        <f t="shared" si="23"/>
        <v>15&lt;x&lt;=30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 t="shared" si="19"/>
        <v>42086.797754629624</v>
      </c>
      <c r="K179">
        <v>1425690526</v>
      </c>
      <c r="L179" s="10">
        <f t="shared" si="20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6"/>
        <v>0.4</v>
      </c>
      <c r="R179" s="6">
        <f t="shared" si="17"/>
        <v>25.714285714285715</v>
      </c>
      <c r="S179" t="str">
        <f t="shared" si="21"/>
        <v>film &amp; video</v>
      </c>
      <c r="T179" t="str">
        <f t="shared" si="22"/>
        <v>drama</v>
      </c>
      <c r="U179" s="6">
        <f t="shared" si="18"/>
        <v>16.958333333328483</v>
      </c>
      <c r="V179" t="str">
        <f t="shared" si="23"/>
        <v>15&lt;x&lt;=30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 t="shared" si="19"/>
        <v>42334.788715277777</v>
      </c>
      <c r="K180">
        <v>1445986545</v>
      </c>
      <c r="L180" s="10">
        <f t="shared" si="20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 t="shared" si="16"/>
        <v>0</v>
      </c>
      <c r="R180" s="6" t="e">
        <f t="shared" si="17"/>
        <v>#DIV/0!</v>
      </c>
      <c r="S180" t="str">
        <f t="shared" si="21"/>
        <v>film &amp; video</v>
      </c>
      <c r="T180" t="str">
        <f t="shared" si="22"/>
        <v>drama</v>
      </c>
      <c r="U180" s="6">
        <f t="shared" si="18"/>
        <v>30.041666666671517</v>
      </c>
      <c r="V180" t="str">
        <f t="shared" si="23"/>
        <v>30&lt;x&lt;=45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 t="shared" si="19"/>
        <v>42432.872164351851</v>
      </c>
      <c r="K181">
        <v>1454464555</v>
      </c>
      <c r="L181" s="10">
        <f t="shared" si="20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 t="shared" si="16"/>
        <v>0.2</v>
      </c>
      <c r="R181" s="6">
        <f t="shared" si="17"/>
        <v>100</v>
      </c>
      <c r="S181" t="str">
        <f t="shared" si="21"/>
        <v>film &amp; video</v>
      </c>
      <c r="T181" t="str">
        <f t="shared" si="22"/>
        <v>drama</v>
      </c>
      <c r="U181" s="6">
        <f t="shared" si="18"/>
        <v>30</v>
      </c>
      <c r="V181" t="str">
        <f t="shared" si="23"/>
        <v>15&lt;x&lt;=30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 t="shared" si="19"/>
        <v>42107.583333333336</v>
      </c>
      <c r="K182">
        <v>1425512843</v>
      </c>
      <c r="L182" s="10">
        <f t="shared" si="20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 t="shared" si="16"/>
        <v>0.33416666666666667</v>
      </c>
      <c r="R182" s="6">
        <f t="shared" si="17"/>
        <v>30.846153846153847</v>
      </c>
      <c r="S182" t="str">
        <f t="shared" si="21"/>
        <v>film &amp; video</v>
      </c>
      <c r="T182" t="str">
        <f t="shared" si="22"/>
        <v>drama</v>
      </c>
      <c r="U182" s="6">
        <f t="shared" si="18"/>
        <v>39.80042824074917</v>
      </c>
      <c r="V182" t="str">
        <f t="shared" si="23"/>
        <v>30&lt;x&lt;=45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 t="shared" si="19"/>
        <v>42177.533506944441</v>
      </c>
      <c r="K183">
        <v>1432403295</v>
      </c>
      <c r="L183" s="10">
        <f t="shared" si="20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 t="shared" si="16"/>
        <v>0.21092608822670172</v>
      </c>
      <c r="R183" s="6">
        <f t="shared" si="17"/>
        <v>180.5</v>
      </c>
      <c r="S183" t="str">
        <f t="shared" si="21"/>
        <v>film &amp; video</v>
      </c>
      <c r="T183" t="str">
        <f t="shared" si="22"/>
        <v>drama</v>
      </c>
      <c r="U183" s="6">
        <f t="shared" si="18"/>
        <v>30</v>
      </c>
      <c r="V183" t="str">
        <f t="shared" si="23"/>
        <v>15&lt;x&lt;=30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 t="shared" si="19"/>
        <v>42741.803611111107</v>
      </c>
      <c r="K184">
        <v>1481156232</v>
      </c>
      <c r="L184" s="10">
        <f t="shared" si="20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 t="shared" si="16"/>
        <v>0</v>
      </c>
      <c r="R184" s="6" t="e">
        <f t="shared" si="17"/>
        <v>#DIV/0!</v>
      </c>
      <c r="S184" t="str">
        <f t="shared" si="21"/>
        <v>film &amp; video</v>
      </c>
      <c r="T184" t="str">
        <f t="shared" si="22"/>
        <v>drama</v>
      </c>
      <c r="U184" s="6">
        <f t="shared" si="18"/>
        <v>30</v>
      </c>
      <c r="V184" t="str">
        <f t="shared" si="23"/>
        <v>15&lt;x&lt;=30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 t="shared" si="19"/>
        <v>41969.643634259257</v>
      </c>
      <c r="K185">
        <v>1414438010</v>
      </c>
      <c r="L185" s="10">
        <f t="shared" si="20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6"/>
        <v>0.35855999999999999</v>
      </c>
      <c r="R185" s="6">
        <f t="shared" si="17"/>
        <v>373.5</v>
      </c>
      <c r="S185" t="str">
        <f t="shared" si="21"/>
        <v>film &amp; video</v>
      </c>
      <c r="T185" t="str">
        <f t="shared" si="22"/>
        <v>drama</v>
      </c>
      <c r="U185" s="6">
        <f t="shared" si="18"/>
        <v>30.041666666664241</v>
      </c>
      <c r="V185" t="str">
        <f t="shared" si="23"/>
        <v>30&lt;x&lt;=45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 t="shared" si="19"/>
        <v>41882.957638888889</v>
      </c>
      <c r="K186">
        <v>1404586762</v>
      </c>
      <c r="L186" s="10">
        <f t="shared" si="20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 t="shared" si="16"/>
        <v>3.4000000000000002E-2</v>
      </c>
      <c r="R186" s="6">
        <f t="shared" si="17"/>
        <v>25.5</v>
      </c>
      <c r="S186" t="str">
        <f t="shared" si="21"/>
        <v>film &amp; video</v>
      </c>
      <c r="T186" t="str">
        <f t="shared" si="22"/>
        <v>drama</v>
      </c>
      <c r="U186" s="6">
        <f t="shared" si="18"/>
        <v>57.374745370369055</v>
      </c>
      <c r="V186" t="str">
        <f t="shared" si="23"/>
        <v>45&lt;x&lt;=60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 t="shared" si="19"/>
        <v>42600.702997685185</v>
      </c>
      <c r="K187">
        <v>1468965139</v>
      </c>
      <c r="L187" s="10">
        <f t="shared" si="20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 t="shared" si="16"/>
        <v>5.5E-2</v>
      </c>
      <c r="R187" s="6">
        <f t="shared" si="17"/>
        <v>220</v>
      </c>
      <c r="S187" t="str">
        <f t="shared" si="21"/>
        <v>film &amp; video</v>
      </c>
      <c r="T187" t="str">
        <f t="shared" si="22"/>
        <v>drama</v>
      </c>
      <c r="U187" s="6">
        <f t="shared" si="18"/>
        <v>30</v>
      </c>
      <c r="V187" t="str">
        <f t="shared" si="23"/>
        <v>15&lt;x&lt;=30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 t="shared" si="19"/>
        <v>42797.624999999993</v>
      </c>
      <c r="K188">
        <v>1485977434</v>
      </c>
      <c r="L188" s="10">
        <f t="shared" si="20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 t="shared" si="16"/>
        <v>0</v>
      </c>
      <c r="R188" s="6" t="e">
        <f t="shared" si="17"/>
        <v>#DIV/0!</v>
      </c>
      <c r="S188" t="str">
        <f t="shared" si="21"/>
        <v>film &amp; video</v>
      </c>
      <c r="T188" t="str">
        <f t="shared" si="22"/>
        <v>drama</v>
      </c>
      <c r="U188" s="6">
        <f t="shared" si="18"/>
        <v>30.020439814805286</v>
      </c>
      <c r="V188" t="str">
        <f t="shared" si="23"/>
        <v>30&lt;x&lt;=45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 t="shared" si="19"/>
        <v>42206.082638888889</v>
      </c>
      <c r="K189">
        <v>1435383457</v>
      </c>
      <c r="L189" s="10">
        <f t="shared" si="20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 t="shared" si="16"/>
        <v>0.16</v>
      </c>
      <c r="R189" s="6">
        <f t="shared" si="17"/>
        <v>160</v>
      </c>
      <c r="S189" t="str">
        <f t="shared" si="21"/>
        <v>film &amp; video</v>
      </c>
      <c r="T189" t="str">
        <f t="shared" si="22"/>
        <v>drama</v>
      </c>
      <c r="U189" s="6">
        <f t="shared" si="18"/>
        <v>24.05651620370918</v>
      </c>
      <c r="V189" t="str">
        <f t="shared" si="23"/>
        <v>15&lt;x&lt;=30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 t="shared" si="19"/>
        <v>41886.974710648145</v>
      </c>
      <c r="K190">
        <v>1407299015</v>
      </c>
      <c r="L190" s="10">
        <f t="shared" si="20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 t="shared" si="16"/>
        <v>0</v>
      </c>
      <c r="R190" s="6" t="e">
        <f t="shared" si="17"/>
        <v>#DIV/0!</v>
      </c>
      <c r="S190" t="str">
        <f t="shared" si="21"/>
        <v>film &amp; video</v>
      </c>
      <c r="T190" t="str">
        <f t="shared" si="22"/>
        <v>drama</v>
      </c>
      <c r="U190" s="6">
        <f t="shared" si="18"/>
        <v>30</v>
      </c>
      <c r="V190" t="str">
        <f t="shared" si="23"/>
        <v>15&lt;x&lt;=30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 t="shared" si="19"/>
        <v>42616.482372685183</v>
      </c>
      <c r="K191">
        <v>1467736477</v>
      </c>
      <c r="L191" s="10">
        <f t="shared" si="20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 t="shared" si="16"/>
        <v>6.8999999999999997E-4</v>
      </c>
      <c r="R191" s="6">
        <f t="shared" si="17"/>
        <v>69</v>
      </c>
      <c r="S191" t="str">
        <f t="shared" si="21"/>
        <v>film &amp; video</v>
      </c>
      <c r="T191" t="str">
        <f t="shared" si="22"/>
        <v>drama</v>
      </c>
      <c r="U191" s="6">
        <f t="shared" si="18"/>
        <v>60</v>
      </c>
      <c r="V191" t="str">
        <f t="shared" si="23"/>
        <v>45&lt;x&lt;=60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 t="shared" si="19"/>
        <v>42537.442662037036</v>
      </c>
      <c r="K192">
        <v>1465227446</v>
      </c>
      <c r="L192" s="10">
        <f t="shared" si="20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 t="shared" si="16"/>
        <v>4.1666666666666666E-3</v>
      </c>
      <c r="R192" s="6">
        <f t="shared" si="17"/>
        <v>50</v>
      </c>
      <c r="S192" t="str">
        <f t="shared" si="21"/>
        <v>film &amp; video</v>
      </c>
      <c r="T192" t="str">
        <f t="shared" si="22"/>
        <v>drama</v>
      </c>
      <c r="U192" s="6">
        <f t="shared" si="18"/>
        <v>10</v>
      </c>
      <c r="V192" t="str">
        <f t="shared" si="23"/>
        <v>&lt;=15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 t="shared" si="19"/>
        <v>42279.233078703699</v>
      </c>
      <c r="K193">
        <v>1440326138</v>
      </c>
      <c r="L193" s="10">
        <f t="shared" si="20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 t="shared" si="16"/>
        <v>0.05</v>
      </c>
      <c r="R193" s="6">
        <f t="shared" si="17"/>
        <v>83.333333333333329</v>
      </c>
      <c r="S193" t="str">
        <f t="shared" si="21"/>
        <v>film &amp; video</v>
      </c>
      <c r="T193" t="str">
        <f t="shared" si="22"/>
        <v>drama</v>
      </c>
      <c r="U193" s="6">
        <f t="shared" si="18"/>
        <v>40</v>
      </c>
      <c r="V193" t="str">
        <f t="shared" si="23"/>
        <v>30&lt;x&lt;=45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 t="shared" si="19"/>
        <v>41929.583703703705</v>
      </c>
      <c r="K194">
        <v>1410980432</v>
      </c>
      <c r="L194" s="10">
        <f t="shared" si="20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4">E194/D194</f>
        <v>1.7E-5</v>
      </c>
      <c r="R194" s="6">
        <f t="shared" ref="R194:R257" si="25">E194/N194</f>
        <v>5.666666666666667</v>
      </c>
      <c r="S194" t="str">
        <f t="shared" si="21"/>
        <v>film &amp; video</v>
      </c>
      <c r="T194" t="str">
        <f t="shared" si="22"/>
        <v>drama</v>
      </c>
      <c r="U194" s="6">
        <f t="shared" ref="U194:U257" si="26">J194-L194</f>
        <v>30</v>
      </c>
      <c r="V194" t="str">
        <f t="shared" si="23"/>
        <v>15&lt;x&lt;=30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 t="shared" ref="J195:J258" si="27">(((I195/60)/60)/24)+DATE(1970,1,1)+(-5/24)</f>
        <v>41971.768124999995</v>
      </c>
      <c r="K195">
        <v>1412029566</v>
      </c>
      <c r="L195" s="10">
        <f t="shared" ref="L195:L258" si="28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24"/>
        <v>0</v>
      </c>
      <c r="R195" s="6" t="e">
        <f t="shared" si="25"/>
        <v>#DIV/0!</v>
      </c>
      <c r="S195" t="str">
        <f t="shared" ref="S195:S258" si="29">TRIM(LEFT(P195,SEARCH("/",P195)-1))</f>
        <v>film &amp; video</v>
      </c>
      <c r="T195" t="str">
        <f t="shared" ref="T195:T258" si="30">TRIM(RIGHT(P195,LEN(P195)-SEARCH("/",P195)))</f>
        <v>drama</v>
      </c>
      <c r="U195" s="6">
        <f t="shared" si="26"/>
        <v>60.041666666664241</v>
      </c>
      <c r="V195" t="str">
        <f t="shared" ref="V195:V258" si="31">IF(U195&lt;=15, "&lt;=15", IF(U195&lt;=30, "15&lt;x&lt;=30", IF(U195&lt;=45, "30&lt;x&lt;=45", IF(U195&lt;=60, "45&lt;x&lt;=60", IF(U195&lt;=75, "60&lt;x&lt;=75","75&lt;x&lt;=90")))))</f>
        <v>60&lt;x&lt;=75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 t="shared" si="27"/>
        <v>42435.788553240738</v>
      </c>
      <c r="K196">
        <v>1452124531</v>
      </c>
      <c r="L196" s="10">
        <f t="shared" si="28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 t="shared" si="24"/>
        <v>1.1999999999999999E-3</v>
      </c>
      <c r="R196" s="6">
        <f t="shared" si="25"/>
        <v>1</v>
      </c>
      <c r="S196" t="str">
        <f t="shared" si="29"/>
        <v>film &amp; video</v>
      </c>
      <c r="T196" t="str">
        <f t="shared" si="30"/>
        <v>drama</v>
      </c>
      <c r="U196" s="6">
        <f t="shared" si="26"/>
        <v>60</v>
      </c>
      <c r="V196" t="str">
        <f t="shared" si="31"/>
        <v>45&lt;x&lt;=60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 t="shared" si="27"/>
        <v>42195.462175925924</v>
      </c>
      <c r="K197">
        <v>1431360332</v>
      </c>
      <c r="L197" s="10">
        <f t="shared" si="28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 t="shared" si="24"/>
        <v>0</v>
      </c>
      <c r="R197" s="6" t="e">
        <f t="shared" si="25"/>
        <v>#DIV/0!</v>
      </c>
      <c r="S197" t="str">
        <f t="shared" si="29"/>
        <v>film &amp; video</v>
      </c>
      <c r="T197" t="str">
        <f t="shared" si="30"/>
        <v>drama</v>
      </c>
      <c r="U197" s="6">
        <f t="shared" si="26"/>
        <v>60</v>
      </c>
      <c r="V197" t="str">
        <f t="shared" si="31"/>
        <v>45&lt;x&lt;=60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 t="shared" si="27"/>
        <v>42287.666666666664</v>
      </c>
      <c r="K198">
        <v>1442062898</v>
      </c>
      <c r="L198" s="10">
        <f t="shared" si="28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 t="shared" si="24"/>
        <v>0.41857142857142859</v>
      </c>
      <c r="R198" s="6">
        <f t="shared" si="25"/>
        <v>77.10526315789474</v>
      </c>
      <c r="S198" t="str">
        <f t="shared" si="29"/>
        <v>film &amp; video</v>
      </c>
      <c r="T198" t="str">
        <f t="shared" si="30"/>
        <v>drama</v>
      </c>
      <c r="U198" s="6">
        <f t="shared" si="26"/>
        <v>28.332199074073287</v>
      </c>
      <c r="V198" t="str">
        <f t="shared" si="31"/>
        <v>15&lt;x&lt;=30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 t="shared" si="27"/>
        <v>42783.666666666664</v>
      </c>
      <c r="K199">
        <v>1483734100</v>
      </c>
      <c r="L199" s="10">
        <f t="shared" si="28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 t="shared" si="24"/>
        <v>0.1048</v>
      </c>
      <c r="R199" s="6">
        <f t="shared" si="25"/>
        <v>32.75</v>
      </c>
      <c r="S199" t="str">
        <f t="shared" si="29"/>
        <v>film &amp; video</v>
      </c>
      <c r="T199" t="str">
        <f t="shared" si="30"/>
        <v>drama</v>
      </c>
      <c r="U199" s="6">
        <f t="shared" si="26"/>
        <v>42.026620370364981</v>
      </c>
      <c r="V199" t="str">
        <f t="shared" si="31"/>
        <v>30&lt;x&lt;=45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 t="shared" si="27"/>
        <v>41917.175023148149</v>
      </c>
      <c r="K200">
        <v>1409908322</v>
      </c>
      <c r="L200" s="10">
        <f t="shared" si="28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 t="shared" si="24"/>
        <v>1.116E-2</v>
      </c>
      <c r="R200" s="6">
        <f t="shared" si="25"/>
        <v>46.5</v>
      </c>
      <c r="S200" t="str">
        <f t="shared" si="29"/>
        <v>film &amp; video</v>
      </c>
      <c r="T200" t="str">
        <f t="shared" si="30"/>
        <v>drama</v>
      </c>
      <c r="U200" s="6">
        <f t="shared" si="26"/>
        <v>30</v>
      </c>
      <c r="V200" t="str">
        <f t="shared" si="31"/>
        <v>15&lt;x&lt;=30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 t="shared" si="27"/>
        <v>42613.915532407402</v>
      </c>
      <c r="K201">
        <v>1470106702</v>
      </c>
      <c r="L201" s="10">
        <f t="shared" si="28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 t="shared" si="24"/>
        <v>0</v>
      </c>
      <c r="R201" s="6" t="e">
        <f t="shared" si="25"/>
        <v>#DIV/0!</v>
      </c>
      <c r="S201" t="str">
        <f t="shared" si="29"/>
        <v>film &amp; video</v>
      </c>
      <c r="T201" t="str">
        <f t="shared" si="30"/>
        <v>drama</v>
      </c>
      <c r="U201" s="6">
        <f t="shared" si="26"/>
        <v>30</v>
      </c>
      <c r="V201" t="str">
        <f t="shared" si="31"/>
        <v>15&lt;x&lt;=30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 t="shared" si="27"/>
        <v>41896.875034722223</v>
      </c>
      <c r="K202">
        <v>1408154403</v>
      </c>
      <c r="L202" s="10">
        <f t="shared" si="28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5">
        <f t="shared" si="24"/>
        <v>0.26192500000000002</v>
      </c>
      <c r="R202" s="6">
        <f t="shared" si="25"/>
        <v>87.308333333333337</v>
      </c>
      <c r="S202" t="str">
        <f t="shared" si="29"/>
        <v>film &amp; video</v>
      </c>
      <c r="T202" t="str">
        <f t="shared" si="30"/>
        <v>drama</v>
      </c>
      <c r="U202" s="6">
        <f t="shared" si="26"/>
        <v>30</v>
      </c>
      <c r="V202" t="str">
        <f t="shared" si="31"/>
        <v>15&lt;x&lt;=30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 t="shared" si="27"/>
        <v>42043.610289351847</v>
      </c>
      <c r="K203">
        <v>1421696329</v>
      </c>
      <c r="L203" s="10">
        <f t="shared" si="28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 t="shared" si="24"/>
        <v>0.58461538461538465</v>
      </c>
      <c r="R203" s="6">
        <f t="shared" si="25"/>
        <v>54.285714285714285</v>
      </c>
      <c r="S203" t="str">
        <f t="shared" si="29"/>
        <v>film &amp; video</v>
      </c>
      <c r="T203" t="str">
        <f t="shared" si="30"/>
        <v>drama</v>
      </c>
      <c r="U203" s="6">
        <f t="shared" si="26"/>
        <v>20</v>
      </c>
      <c r="V203" t="str">
        <f t="shared" si="31"/>
        <v>15&lt;x&lt;=30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 t="shared" si="27"/>
        <v>42285.665972222218</v>
      </c>
      <c r="K204">
        <v>1441750564</v>
      </c>
      <c r="L204" s="10">
        <f t="shared" si="28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 t="shared" si="24"/>
        <v>0</v>
      </c>
      <c r="R204" s="6" t="e">
        <f t="shared" si="25"/>
        <v>#DIV/0!</v>
      </c>
      <c r="S204" t="str">
        <f t="shared" si="29"/>
        <v>film &amp; video</v>
      </c>
      <c r="T204" t="str">
        <f t="shared" si="30"/>
        <v>drama</v>
      </c>
      <c r="U204" s="6">
        <f t="shared" si="26"/>
        <v>29.946481481478259</v>
      </c>
      <c r="V204" t="str">
        <f t="shared" si="31"/>
        <v>15&lt;x&lt;=30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 t="shared" si="27"/>
        <v>42033.639629629623</v>
      </c>
      <c r="K205">
        <v>1417378864</v>
      </c>
      <c r="L205" s="10">
        <f t="shared" si="28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 t="shared" si="24"/>
        <v>0.2984</v>
      </c>
      <c r="R205" s="6">
        <f t="shared" si="25"/>
        <v>93.25</v>
      </c>
      <c r="S205" t="str">
        <f t="shared" si="29"/>
        <v>film &amp; video</v>
      </c>
      <c r="T205" t="str">
        <f t="shared" si="30"/>
        <v>drama</v>
      </c>
      <c r="U205" s="6">
        <f t="shared" si="26"/>
        <v>60</v>
      </c>
      <c r="V205" t="str">
        <f t="shared" si="31"/>
        <v>45&lt;x&lt;=60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 t="shared" si="27"/>
        <v>42586.375034722216</v>
      </c>
      <c r="K206">
        <v>1467727203</v>
      </c>
      <c r="L206" s="10">
        <f t="shared" si="28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4"/>
        <v>0.50721666666666665</v>
      </c>
      <c r="R206" s="6">
        <f t="shared" si="25"/>
        <v>117.68368136117556</v>
      </c>
      <c r="S206" t="str">
        <f t="shared" si="29"/>
        <v>film &amp; video</v>
      </c>
      <c r="T206" t="str">
        <f t="shared" si="30"/>
        <v>drama</v>
      </c>
      <c r="U206" s="6">
        <f t="shared" si="26"/>
        <v>30</v>
      </c>
      <c r="V206" t="str">
        <f t="shared" si="31"/>
        <v>15&lt;x&lt;=30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 t="shared" si="27"/>
        <v>42283.423865740733</v>
      </c>
      <c r="K207">
        <v>1441120222</v>
      </c>
      <c r="L207" s="10">
        <f t="shared" si="28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 t="shared" si="24"/>
        <v>0.16250000000000001</v>
      </c>
      <c r="R207" s="6">
        <f t="shared" si="25"/>
        <v>76.470588235294116</v>
      </c>
      <c r="S207" t="str">
        <f t="shared" si="29"/>
        <v>film &amp; video</v>
      </c>
      <c r="T207" t="str">
        <f t="shared" si="30"/>
        <v>drama</v>
      </c>
      <c r="U207" s="6">
        <f t="shared" si="26"/>
        <v>35</v>
      </c>
      <c r="V207" t="str">
        <f t="shared" si="31"/>
        <v>30&lt;x&lt;=45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 t="shared" si="27"/>
        <v>42587.79609953703</v>
      </c>
      <c r="K208">
        <v>1468627583</v>
      </c>
      <c r="L208" s="10">
        <f t="shared" si="28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 t="shared" si="24"/>
        <v>0</v>
      </c>
      <c r="R208" s="6" t="e">
        <f t="shared" si="25"/>
        <v>#DIV/0!</v>
      </c>
      <c r="S208" t="str">
        <f t="shared" si="29"/>
        <v>film &amp; video</v>
      </c>
      <c r="T208" t="str">
        <f t="shared" si="30"/>
        <v>drama</v>
      </c>
      <c r="U208" s="6">
        <f t="shared" si="26"/>
        <v>21</v>
      </c>
      <c r="V208" t="str">
        <f t="shared" si="31"/>
        <v>15&lt;x&lt;=30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 t="shared" si="27"/>
        <v>42007.988865740735</v>
      </c>
      <c r="K209">
        <v>1417754638</v>
      </c>
      <c r="L209" s="10">
        <f t="shared" si="28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 t="shared" si="24"/>
        <v>0.15214285714285714</v>
      </c>
      <c r="R209" s="6">
        <f t="shared" si="25"/>
        <v>163.84615384615384</v>
      </c>
      <c r="S209" t="str">
        <f t="shared" si="29"/>
        <v>film &amp; video</v>
      </c>
      <c r="T209" t="str">
        <f t="shared" si="30"/>
        <v>drama</v>
      </c>
      <c r="U209" s="6">
        <f t="shared" si="26"/>
        <v>30</v>
      </c>
      <c r="V209" t="str">
        <f t="shared" si="31"/>
        <v>15&lt;x&lt;=30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 t="shared" si="27"/>
        <v>41989.16165509259</v>
      </c>
      <c r="K210">
        <v>1416127967</v>
      </c>
      <c r="L210" s="10">
        <f t="shared" si="28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 t="shared" si="24"/>
        <v>0</v>
      </c>
      <c r="R210" s="6" t="e">
        <f t="shared" si="25"/>
        <v>#DIV/0!</v>
      </c>
      <c r="S210" t="str">
        <f t="shared" si="29"/>
        <v>film &amp; video</v>
      </c>
      <c r="T210" t="str">
        <f t="shared" si="30"/>
        <v>drama</v>
      </c>
      <c r="U210" s="6">
        <f t="shared" si="26"/>
        <v>30</v>
      </c>
      <c r="V210" t="str">
        <f t="shared" si="31"/>
        <v>15&lt;x&lt;=30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 t="shared" si="27"/>
        <v>42195.714525462965</v>
      </c>
      <c r="K211">
        <v>1433974135</v>
      </c>
      <c r="L211" s="10">
        <f t="shared" si="28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 t="shared" si="24"/>
        <v>0</v>
      </c>
      <c r="R211" s="6" t="e">
        <f t="shared" si="25"/>
        <v>#DIV/0!</v>
      </c>
      <c r="S211" t="str">
        <f t="shared" si="29"/>
        <v>film &amp; video</v>
      </c>
      <c r="T211" t="str">
        <f t="shared" si="30"/>
        <v>drama</v>
      </c>
      <c r="U211" s="6">
        <f t="shared" si="26"/>
        <v>30</v>
      </c>
      <c r="V211" t="str">
        <f t="shared" si="31"/>
        <v>15&lt;x&lt;=30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 t="shared" si="27"/>
        <v>42277.999999999993</v>
      </c>
      <c r="K212">
        <v>1441157592</v>
      </c>
      <c r="L212" s="10">
        <f t="shared" si="28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 t="shared" si="24"/>
        <v>0.2525</v>
      </c>
      <c r="R212" s="6">
        <f t="shared" si="25"/>
        <v>91.818181818181813</v>
      </c>
      <c r="S212" t="str">
        <f t="shared" si="29"/>
        <v>film &amp; video</v>
      </c>
      <c r="T212" t="str">
        <f t="shared" si="30"/>
        <v>drama</v>
      </c>
      <c r="U212" s="6">
        <f t="shared" si="26"/>
        <v>29.143611111110658</v>
      </c>
      <c r="V212" t="str">
        <f t="shared" si="31"/>
        <v>15&lt;x&lt;=30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 t="shared" si="27"/>
        <v>42265.951585648152</v>
      </c>
      <c r="K213">
        <v>1440042617</v>
      </c>
      <c r="L213" s="10">
        <f t="shared" si="28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5">
        <f t="shared" si="24"/>
        <v>0.44600000000000001</v>
      </c>
      <c r="R213" s="6">
        <f t="shared" si="25"/>
        <v>185.83333333333334</v>
      </c>
      <c r="S213" t="str">
        <f t="shared" si="29"/>
        <v>film &amp; video</v>
      </c>
      <c r="T213" t="str">
        <f t="shared" si="30"/>
        <v>drama</v>
      </c>
      <c r="U213" s="6">
        <f t="shared" si="26"/>
        <v>30</v>
      </c>
      <c r="V213" t="str">
        <f t="shared" si="31"/>
        <v>15&lt;x&lt;=30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 t="shared" si="27"/>
        <v>42476.631018518521</v>
      </c>
      <c r="K214">
        <v>1455656920</v>
      </c>
      <c r="L214" s="10">
        <f t="shared" si="28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 t="shared" si="24"/>
        <v>1.5873015873015873E-4</v>
      </c>
      <c r="R214" s="6">
        <f t="shared" si="25"/>
        <v>1</v>
      </c>
      <c r="S214" t="str">
        <f t="shared" si="29"/>
        <v>film &amp; video</v>
      </c>
      <c r="T214" t="str">
        <f t="shared" si="30"/>
        <v>drama</v>
      </c>
      <c r="U214" s="6">
        <f t="shared" si="26"/>
        <v>59.958333333343035</v>
      </c>
      <c r="V214" t="str">
        <f t="shared" si="31"/>
        <v>45&lt;x&lt;=60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 t="shared" si="27"/>
        <v>42232.379641203697</v>
      </c>
      <c r="K215">
        <v>1437142547</v>
      </c>
      <c r="L215" s="10">
        <f t="shared" si="28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 t="shared" si="24"/>
        <v>4.0000000000000002E-4</v>
      </c>
      <c r="R215" s="6">
        <f t="shared" si="25"/>
        <v>20</v>
      </c>
      <c r="S215" t="str">
        <f t="shared" si="29"/>
        <v>film &amp; video</v>
      </c>
      <c r="T215" t="str">
        <f t="shared" si="30"/>
        <v>drama</v>
      </c>
      <c r="U215" s="6">
        <f t="shared" si="26"/>
        <v>29.993680555548053</v>
      </c>
      <c r="V215" t="str">
        <f t="shared" si="31"/>
        <v>15&lt;x&lt;=30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 t="shared" si="27"/>
        <v>42069.432280092595</v>
      </c>
      <c r="K216">
        <v>1420471349</v>
      </c>
      <c r="L216" s="10">
        <f t="shared" si="28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 t="shared" si="24"/>
        <v>8.0000000000000007E-5</v>
      </c>
      <c r="R216" s="6">
        <f t="shared" si="25"/>
        <v>1</v>
      </c>
      <c r="S216" t="str">
        <f t="shared" si="29"/>
        <v>film &amp; video</v>
      </c>
      <c r="T216" t="str">
        <f t="shared" si="30"/>
        <v>drama</v>
      </c>
      <c r="U216" s="6">
        <f t="shared" si="26"/>
        <v>60</v>
      </c>
      <c r="V216" t="str">
        <f t="shared" si="31"/>
        <v>45&lt;x&lt;=60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 t="shared" si="27"/>
        <v>42417.790972222218</v>
      </c>
      <c r="K217">
        <v>1452058282</v>
      </c>
      <c r="L217" s="10">
        <f t="shared" si="28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 t="shared" si="24"/>
        <v>2.2727272727272726E-3</v>
      </c>
      <c r="R217" s="6">
        <f t="shared" si="25"/>
        <v>10</v>
      </c>
      <c r="S217" t="str">
        <f t="shared" si="29"/>
        <v>film &amp; video</v>
      </c>
      <c r="T217" t="str">
        <f t="shared" si="30"/>
        <v>drama</v>
      </c>
      <c r="U217" s="6">
        <f t="shared" si="26"/>
        <v>42.769189814811398</v>
      </c>
      <c r="V217" t="str">
        <f t="shared" si="31"/>
        <v>30&lt;x&lt;=45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 t="shared" si="27"/>
        <v>42116.708761574067</v>
      </c>
      <c r="K218">
        <v>1425423637</v>
      </c>
      <c r="L218" s="10">
        <f t="shared" si="28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 t="shared" si="24"/>
        <v>0.55698440000000005</v>
      </c>
      <c r="R218" s="6">
        <f t="shared" si="25"/>
        <v>331.53833333333336</v>
      </c>
      <c r="S218" t="str">
        <f t="shared" si="29"/>
        <v>film &amp; video</v>
      </c>
      <c r="T218" t="str">
        <f t="shared" si="30"/>
        <v>drama</v>
      </c>
      <c r="U218" s="6">
        <f t="shared" si="26"/>
        <v>49.958333333328483</v>
      </c>
      <c r="V218" t="str">
        <f t="shared" si="31"/>
        <v>45&lt;x&lt;=60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 t="shared" si="27"/>
        <v>42001.432280092595</v>
      </c>
      <c r="K219">
        <v>1417101749</v>
      </c>
      <c r="L219" s="10">
        <f t="shared" si="28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 t="shared" si="24"/>
        <v>0.11942999999999999</v>
      </c>
      <c r="R219" s="6">
        <f t="shared" si="25"/>
        <v>314.28947368421052</v>
      </c>
      <c r="S219" t="str">
        <f t="shared" si="29"/>
        <v>film &amp; video</v>
      </c>
      <c r="T219" t="str">
        <f t="shared" si="30"/>
        <v>drama</v>
      </c>
      <c r="U219" s="6">
        <f t="shared" si="26"/>
        <v>31</v>
      </c>
      <c r="V219" t="str">
        <f t="shared" si="31"/>
        <v>30&lt;x&lt;=45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 t="shared" si="27"/>
        <v>42139.420011574075</v>
      </c>
      <c r="K220">
        <v>1426518289</v>
      </c>
      <c r="L220" s="10">
        <f t="shared" si="28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 t="shared" si="24"/>
        <v>0.02</v>
      </c>
      <c r="R220" s="6">
        <f t="shared" si="25"/>
        <v>100</v>
      </c>
      <c r="S220" t="str">
        <f t="shared" si="29"/>
        <v>film &amp; video</v>
      </c>
      <c r="T220" t="str">
        <f t="shared" si="30"/>
        <v>drama</v>
      </c>
      <c r="U220" s="6">
        <f t="shared" si="26"/>
        <v>60</v>
      </c>
      <c r="V220" t="str">
        <f t="shared" si="31"/>
        <v>45&lt;x&lt;=60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 t="shared" si="27"/>
        <v>42461.082638888889</v>
      </c>
      <c r="K221">
        <v>1456732225</v>
      </c>
      <c r="L221" s="10">
        <f t="shared" si="28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 t="shared" si="24"/>
        <v>0.17630000000000001</v>
      </c>
      <c r="R221" s="6">
        <f t="shared" si="25"/>
        <v>115.98684210526316</v>
      </c>
      <c r="S221" t="str">
        <f t="shared" si="29"/>
        <v>film &amp; video</v>
      </c>
      <c r="T221" t="str">
        <f t="shared" si="30"/>
        <v>drama</v>
      </c>
      <c r="U221" s="6">
        <f t="shared" si="26"/>
        <v>31.964293981480296</v>
      </c>
      <c r="V221" t="str">
        <f t="shared" si="31"/>
        <v>30&lt;x&lt;=45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 t="shared" si="27"/>
        <v>42236.629166666658</v>
      </c>
      <c r="K222">
        <v>1436542030</v>
      </c>
      <c r="L222" s="10">
        <f t="shared" si="28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 t="shared" si="24"/>
        <v>7.1999999999999998E-3</v>
      </c>
      <c r="R222" s="6">
        <f t="shared" si="25"/>
        <v>120</v>
      </c>
      <c r="S222" t="str">
        <f t="shared" si="29"/>
        <v>film &amp; video</v>
      </c>
      <c r="T222" t="str">
        <f t="shared" si="30"/>
        <v>drama</v>
      </c>
      <c r="U222" s="6">
        <f t="shared" si="26"/>
        <v>41.193634259252576</v>
      </c>
      <c r="V222" t="str">
        <f t="shared" si="31"/>
        <v>30&lt;x&lt;=45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 t="shared" si="27"/>
        <v>42091.587546296294</v>
      </c>
      <c r="K223">
        <v>1422389164</v>
      </c>
      <c r="L223" s="10">
        <f t="shared" si="28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 t="shared" si="24"/>
        <v>0</v>
      </c>
      <c r="R223" s="6" t="e">
        <f t="shared" si="25"/>
        <v>#DIV/0!</v>
      </c>
      <c r="S223" t="str">
        <f t="shared" si="29"/>
        <v>film &amp; video</v>
      </c>
      <c r="T223" t="str">
        <f t="shared" si="30"/>
        <v>drama</v>
      </c>
      <c r="U223" s="6">
        <f t="shared" si="26"/>
        <v>59.958333333328483</v>
      </c>
      <c r="V223" t="str">
        <f t="shared" si="31"/>
        <v>45&lt;x&lt;=60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 t="shared" si="27"/>
        <v>42089.902083333327</v>
      </c>
      <c r="K224">
        <v>1422383318</v>
      </c>
      <c r="L224" s="10">
        <f t="shared" si="28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 t="shared" si="24"/>
        <v>0.13</v>
      </c>
      <c r="R224" s="6">
        <f t="shared" si="25"/>
        <v>65</v>
      </c>
      <c r="S224" t="str">
        <f t="shared" si="29"/>
        <v>film &amp; video</v>
      </c>
      <c r="T224" t="str">
        <f t="shared" si="30"/>
        <v>drama</v>
      </c>
      <c r="U224" s="6">
        <f t="shared" si="26"/>
        <v>58.34053240740468</v>
      </c>
      <c r="V224" t="str">
        <f t="shared" si="31"/>
        <v>45&lt;x&lt;=60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 t="shared" si="27"/>
        <v>42511.836805555555</v>
      </c>
      <c r="K225">
        <v>1461287350</v>
      </c>
      <c r="L225" s="10">
        <f t="shared" si="28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 t="shared" si="24"/>
        <v>0</v>
      </c>
      <c r="R225" s="6" t="e">
        <f t="shared" si="25"/>
        <v>#DIV/0!</v>
      </c>
      <c r="S225" t="str">
        <f t="shared" si="29"/>
        <v>film &amp; video</v>
      </c>
      <c r="T225" t="str">
        <f t="shared" si="30"/>
        <v>drama</v>
      </c>
      <c r="U225" s="6">
        <f t="shared" si="26"/>
        <v>29.997106481481751</v>
      </c>
      <c r="V225" t="str">
        <f t="shared" si="31"/>
        <v>15&lt;x&lt;=30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 t="shared" si="27"/>
        <v>42195.026921296296</v>
      </c>
      <c r="K226">
        <v>1431322726</v>
      </c>
      <c r="L226" s="10">
        <f t="shared" si="28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 t="shared" si="24"/>
        <v>0</v>
      </c>
      <c r="R226" s="6" t="e">
        <f t="shared" si="25"/>
        <v>#DIV/0!</v>
      </c>
      <c r="S226" t="str">
        <f t="shared" si="29"/>
        <v>film &amp; video</v>
      </c>
      <c r="T226" t="str">
        <f t="shared" si="30"/>
        <v>drama</v>
      </c>
      <c r="U226" s="6">
        <f t="shared" si="26"/>
        <v>60</v>
      </c>
      <c r="V226" t="str">
        <f t="shared" si="31"/>
        <v>45&lt;x&lt;=60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 t="shared" si="27"/>
        <v>42468.711273148147</v>
      </c>
      <c r="K227">
        <v>1457564654</v>
      </c>
      <c r="L227" s="10">
        <f t="shared" si="28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 t="shared" si="24"/>
        <v>0</v>
      </c>
      <c r="R227" s="6" t="e">
        <f t="shared" si="25"/>
        <v>#DIV/0!</v>
      </c>
      <c r="S227" t="str">
        <f t="shared" si="29"/>
        <v>film &amp; video</v>
      </c>
      <c r="T227" t="str">
        <f t="shared" si="30"/>
        <v>drama</v>
      </c>
      <c r="U227" s="6">
        <f t="shared" si="26"/>
        <v>29.958333333335759</v>
      </c>
      <c r="V227" t="str">
        <f t="shared" si="31"/>
        <v>15&lt;x&lt;=30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 t="shared" si="27"/>
        <v>42155.186805555553</v>
      </c>
      <c r="K228">
        <v>1428854344</v>
      </c>
      <c r="L228" s="10">
        <f t="shared" si="28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 t="shared" si="24"/>
        <v>8.6206896551724137E-3</v>
      </c>
      <c r="R228" s="6">
        <f t="shared" si="25"/>
        <v>125</v>
      </c>
      <c r="S228" t="str">
        <f t="shared" si="29"/>
        <v>film &amp; video</v>
      </c>
      <c r="T228" t="str">
        <f t="shared" si="30"/>
        <v>drama</v>
      </c>
      <c r="U228" s="6">
        <f t="shared" si="26"/>
        <v>48.729120370371675</v>
      </c>
      <c r="V228" t="str">
        <f t="shared" si="31"/>
        <v>45&lt;x&lt;=60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 t="shared" si="27"/>
        <v>42194.685659722221</v>
      </c>
      <c r="K229">
        <v>1433885241</v>
      </c>
      <c r="L229" s="10">
        <f t="shared" si="28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 t="shared" si="24"/>
        <v>0</v>
      </c>
      <c r="R229" s="6" t="e">
        <f t="shared" si="25"/>
        <v>#DIV/0!</v>
      </c>
      <c r="S229" t="str">
        <f t="shared" si="29"/>
        <v>film &amp; video</v>
      </c>
      <c r="T229" t="str">
        <f t="shared" si="30"/>
        <v>drama</v>
      </c>
      <c r="U229" s="6">
        <f t="shared" si="26"/>
        <v>30</v>
      </c>
      <c r="V229" t="str">
        <f t="shared" si="31"/>
        <v>15&lt;x&lt;=30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 t="shared" si="27"/>
        <v>42156.478067129625</v>
      </c>
      <c r="K230">
        <v>1427992105</v>
      </c>
      <c r="L230" s="10">
        <f t="shared" si="28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 t="shared" si="24"/>
        <v>0</v>
      </c>
      <c r="R230" s="6" t="e">
        <f t="shared" si="25"/>
        <v>#DIV/0!</v>
      </c>
      <c r="S230" t="str">
        <f t="shared" si="29"/>
        <v>film &amp; video</v>
      </c>
      <c r="T230" t="str">
        <f t="shared" si="30"/>
        <v>drama</v>
      </c>
      <c r="U230" s="6">
        <f t="shared" si="26"/>
        <v>60</v>
      </c>
      <c r="V230" t="str">
        <f t="shared" si="31"/>
        <v>45&lt;x&lt;=60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 t="shared" si="27"/>
        <v>42413.725659722222</v>
      </c>
      <c r="K231">
        <v>1452810297</v>
      </c>
      <c r="L231" s="10">
        <f t="shared" si="28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 t="shared" si="24"/>
        <v>0</v>
      </c>
      <c r="R231" s="6" t="e">
        <f t="shared" si="25"/>
        <v>#DIV/0!</v>
      </c>
      <c r="S231" t="str">
        <f t="shared" si="29"/>
        <v>film &amp; video</v>
      </c>
      <c r="T231" t="str">
        <f t="shared" si="30"/>
        <v>drama</v>
      </c>
      <c r="U231" s="6">
        <f t="shared" si="26"/>
        <v>30</v>
      </c>
      <c r="V231" t="str">
        <f t="shared" si="31"/>
        <v>15&lt;x&lt;=30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 t="shared" si="27"/>
        <v>42159.568877314807</v>
      </c>
      <c r="K232">
        <v>1430851151</v>
      </c>
      <c r="L232" s="10">
        <f t="shared" si="28"/>
        <v>42129.568877314807</v>
      </c>
      <c r="M232" t="b">
        <v>0</v>
      </c>
      <c r="N232">
        <v>2</v>
      </c>
      <c r="O232" t="b">
        <v>0</v>
      </c>
      <c r="P232" t="s">
        <v>8268</v>
      </c>
      <c r="Q232" s="5">
        <f t="shared" si="24"/>
        <v>4.0000000000000001E-3</v>
      </c>
      <c r="R232" s="6">
        <f t="shared" si="25"/>
        <v>30</v>
      </c>
      <c r="S232" t="str">
        <f t="shared" si="29"/>
        <v>film &amp; video</v>
      </c>
      <c r="T232" t="str">
        <f t="shared" si="30"/>
        <v>drama</v>
      </c>
      <c r="U232" s="6">
        <f t="shared" si="26"/>
        <v>30</v>
      </c>
      <c r="V232" t="str">
        <f t="shared" si="31"/>
        <v>15&lt;x&lt;=30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 t="shared" si="27"/>
        <v>42371.750590277778</v>
      </c>
      <c r="K233">
        <v>1449183651</v>
      </c>
      <c r="L233" s="10">
        <f t="shared" si="28"/>
        <v>42341.750590277778</v>
      </c>
      <c r="M233" t="b">
        <v>0</v>
      </c>
      <c r="N233">
        <v>0</v>
      </c>
      <c r="O233" t="b">
        <v>0</v>
      </c>
      <c r="P233" t="s">
        <v>8268</v>
      </c>
      <c r="Q233" s="5">
        <f t="shared" si="24"/>
        <v>0</v>
      </c>
      <c r="R233" s="6" t="e">
        <f t="shared" si="25"/>
        <v>#DIV/0!</v>
      </c>
      <c r="S233" t="str">
        <f t="shared" si="29"/>
        <v>film &amp; video</v>
      </c>
      <c r="T233" t="str">
        <f t="shared" si="30"/>
        <v>drama</v>
      </c>
      <c r="U233" s="6">
        <f t="shared" si="26"/>
        <v>30</v>
      </c>
      <c r="V233" t="str">
        <f t="shared" si="31"/>
        <v>15&lt;x&lt;=30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 t="shared" si="27"/>
        <v>42062.617430555554</v>
      </c>
      <c r="K234">
        <v>1422474546</v>
      </c>
      <c r="L234" s="10">
        <f t="shared" si="28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 t="shared" si="24"/>
        <v>2.75E-2</v>
      </c>
      <c r="R234" s="6">
        <f t="shared" si="25"/>
        <v>15.714285714285714</v>
      </c>
      <c r="S234" t="str">
        <f t="shared" si="29"/>
        <v>film &amp; video</v>
      </c>
      <c r="T234" t="str">
        <f t="shared" si="30"/>
        <v>drama</v>
      </c>
      <c r="U234" s="6">
        <f t="shared" si="26"/>
        <v>30</v>
      </c>
      <c r="V234" t="str">
        <f t="shared" si="31"/>
        <v>15&lt;x&lt;=30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 t="shared" si="27"/>
        <v>42642.703379629624</v>
      </c>
      <c r="K235">
        <v>1472593972</v>
      </c>
      <c r="L235" s="10">
        <f t="shared" si="28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 t="shared" si="24"/>
        <v>0</v>
      </c>
      <c r="R235" s="6" t="e">
        <f t="shared" si="25"/>
        <v>#DIV/0!</v>
      </c>
      <c r="S235" t="str">
        <f t="shared" si="29"/>
        <v>film &amp; video</v>
      </c>
      <c r="T235" t="str">
        <f t="shared" si="30"/>
        <v>drama</v>
      </c>
      <c r="U235" s="6">
        <f t="shared" si="26"/>
        <v>30</v>
      </c>
      <c r="V235" t="str">
        <f t="shared" si="31"/>
        <v>15&lt;x&lt;=30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 t="shared" si="27"/>
        <v>42175.82707175926</v>
      </c>
      <c r="K236">
        <v>1431391859</v>
      </c>
      <c r="L236" s="10">
        <f t="shared" si="28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 t="shared" si="24"/>
        <v>0.40100000000000002</v>
      </c>
      <c r="R236" s="6">
        <f t="shared" si="25"/>
        <v>80.2</v>
      </c>
      <c r="S236" t="str">
        <f t="shared" si="29"/>
        <v>film &amp; video</v>
      </c>
      <c r="T236" t="str">
        <f t="shared" si="30"/>
        <v>drama</v>
      </c>
      <c r="U236" s="6">
        <f t="shared" si="26"/>
        <v>40</v>
      </c>
      <c r="V236" t="str">
        <f t="shared" si="31"/>
        <v>30&lt;x&lt;=45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 t="shared" si="27"/>
        <v>42194.700196759259</v>
      </c>
      <c r="K237">
        <v>1433886497</v>
      </c>
      <c r="L237" s="10">
        <f t="shared" si="28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 t="shared" si="24"/>
        <v>0</v>
      </c>
      <c r="R237" s="6" t="e">
        <f t="shared" si="25"/>
        <v>#DIV/0!</v>
      </c>
      <c r="S237" t="str">
        <f t="shared" si="29"/>
        <v>film &amp; video</v>
      </c>
      <c r="T237" t="str">
        <f t="shared" si="30"/>
        <v>drama</v>
      </c>
      <c r="U237" s="6">
        <f t="shared" si="26"/>
        <v>30</v>
      </c>
      <c r="V237" t="str">
        <f t="shared" si="31"/>
        <v>15&lt;x&lt;=30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 t="shared" si="27"/>
        <v>42373.791666666664</v>
      </c>
      <c r="K238">
        <v>1447380099</v>
      </c>
      <c r="L238" s="10">
        <f t="shared" si="28"/>
        <v>42320.876145833325</v>
      </c>
      <c r="M238" t="b">
        <v>0</v>
      </c>
      <c r="N238">
        <v>0</v>
      </c>
      <c r="O238" t="b">
        <v>0</v>
      </c>
      <c r="P238" t="s">
        <v>8268</v>
      </c>
      <c r="Q238" s="5">
        <f t="shared" si="24"/>
        <v>0</v>
      </c>
      <c r="R238" s="6" t="e">
        <f t="shared" si="25"/>
        <v>#DIV/0!</v>
      </c>
      <c r="S238" t="str">
        <f t="shared" si="29"/>
        <v>film &amp; video</v>
      </c>
      <c r="T238" t="str">
        <f t="shared" si="30"/>
        <v>drama</v>
      </c>
      <c r="U238" s="6">
        <f t="shared" si="26"/>
        <v>52.915520833339542</v>
      </c>
      <c r="V238" t="str">
        <f t="shared" si="31"/>
        <v>45&lt;x&lt;=60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 t="shared" si="27"/>
        <v>42437.368854166663</v>
      </c>
      <c r="K239">
        <v>1452261069</v>
      </c>
      <c r="L239" s="10">
        <f t="shared" si="28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 t="shared" si="24"/>
        <v>3.3333333333333335E-3</v>
      </c>
      <c r="R239" s="6">
        <f t="shared" si="25"/>
        <v>50</v>
      </c>
      <c r="S239" t="str">
        <f t="shared" si="29"/>
        <v>film &amp; video</v>
      </c>
      <c r="T239" t="str">
        <f t="shared" si="30"/>
        <v>drama</v>
      </c>
      <c r="U239" s="6">
        <f t="shared" si="26"/>
        <v>60</v>
      </c>
      <c r="V239" t="str">
        <f t="shared" si="31"/>
        <v>45&lt;x&lt;=60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 t="shared" si="27"/>
        <v>42734.166666666664</v>
      </c>
      <c r="K240">
        <v>1481324760</v>
      </c>
      <c r="L240" s="10">
        <f t="shared" si="28"/>
        <v>42713.754166666658</v>
      </c>
      <c r="M240" t="b">
        <v>0</v>
      </c>
      <c r="N240">
        <v>0</v>
      </c>
      <c r="O240" t="b">
        <v>0</v>
      </c>
      <c r="P240" t="s">
        <v>8268</v>
      </c>
      <c r="Q240" s="5">
        <f t="shared" si="24"/>
        <v>0</v>
      </c>
      <c r="R240" s="6" t="e">
        <f t="shared" si="25"/>
        <v>#DIV/0!</v>
      </c>
      <c r="S240" t="str">
        <f t="shared" si="29"/>
        <v>film &amp; video</v>
      </c>
      <c r="T240" t="str">
        <f t="shared" si="30"/>
        <v>drama</v>
      </c>
      <c r="U240" s="6">
        <f t="shared" si="26"/>
        <v>20.412500000005821</v>
      </c>
      <c r="V240" t="str">
        <f t="shared" si="31"/>
        <v>15&lt;x&lt;=30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 t="shared" si="27"/>
        <v>42316.291666666664</v>
      </c>
      <c r="K241">
        <v>1445308730</v>
      </c>
      <c r="L241" s="10">
        <f t="shared" si="28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 t="shared" si="24"/>
        <v>0.25</v>
      </c>
      <c r="R241" s="6">
        <f t="shared" si="25"/>
        <v>50</v>
      </c>
      <c r="S241" t="str">
        <f t="shared" si="29"/>
        <v>film &amp; video</v>
      </c>
      <c r="T241" t="str">
        <f t="shared" si="30"/>
        <v>drama</v>
      </c>
      <c r="U241" s="6">
        <f t="shared" si="26"/>
        <v>19.389699074075907</v>
      </c>
      <c r="V241" t="str">
        <f t="shared" si="31"/>
        <v>15&lt;x&lt;=30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 t="shared" si="27"/>
        <v>41399.500127314815</v>
      </c>
      <c r="K242">
        <v>1363885211</v>
      </c>
      <c r="L242" s="10">
        <f t="shared" si="28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 t="shared" si="24"/>
        <v>1.0763413333333334</v>
      </c>
      <c r="R242" s="6">
        <f t="shared" si="25"/>
        <v>117.84759124087591</v>
      </c>
      <c r="S242" t="str">
        <f t="shared" si="29"/>
        <v>film &amp; video</v>
      </c>
      <c r="T242" t="str">
        <f t="shared" si="30"/>
        <v>documentary</v>
      </c>
      <c r="U242" s="6">
        <f t="shared" si="26"/>
        <v>45</v>
      </c>
      <c r="V242" t="str">
        <f t="shared" si="31"/>
        <v>30&lt;x&lt;=45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 t="shared" si="27"/>
        <v>41994.489629629628</v>
      </c>
      <c r="K243">
        <v>1415292304</v>
      </c>
      <c r="L243" s="10">
        <f t="shared" si="28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 t="shared" si="24"/>
        <v>1.1263736263736264</v>
      </c>
      <c r="R243" s="6">
        <f t="shared" si="25"/>
        <v>109.04255319148936</v>
      </c>
      <c r="S243" t="str">
        <f t="shared" si="29"/>
        <v>film &amp; video</v>
      </c>
      <c r="T243" t="str">
        <f t="shared" si="30"/>
        <v>documentary</v>
      </c>
      <c r="U243" s="6">
        <f t="shared" si="26"/>
        <v>45</v>
      </c>
      <c r="V243" t="str">
        <f t="shared" si="31"/>
        <v>30&lt;x&lt;=45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 t="shared" si="27"/>
        <v>40897.28460648148</v>
      </c>
      <c r="K244">
        <v>1321357790</v>
      </c>
      <c r="L244" s="10">
        <f t="shared" si="28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 t="shared" si="24"/>
        <v>1.1346153846153846</v>
      </c>
      <c r="R244" s="6">
        <f t="shared" si="25"/>
        <v>73.019801980198025</v>
      </c>
      <c r="S244" t="str">
        <f t="shared" si="29"/>
        <v>film &amp; video</v>
      </c>
      <c r="T244" t="str">
        <f t="shared" si="30"/>
        <v>documentary</v>
      </c>
      <c r="U244" s="6">
        <f t="shared" si="26"/>
        <v>35</v>
      </c>
      <c r="V244" t="str">
        <f t="shared" si="31"/>
        <v>30&lt;x&lt;=45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 t="shared" si="27"/>
        <v>41691.839166666665</v>
      </c>
      <c r="K245">
        <v>1390439304</v>
      </c>
      <c r="L245" s="10">
        <f t="shared" si="28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 t="shared" si="24"/>
        <v>1.0259199999999999</v>
      </c>
      <c r="R245" s="6">
        <f t="shared" si="25"/>
        <v>78.195121951219505</v>
      </c>
      <c r="S245" t="str">
        <f t="shared" si="29"/>
        <v>film &amp; video</v>
      </c>
      <c r="T245" t="str">
        <f t="shared" si="30"/>
        <v>documentary</v>
      </c>
      <c r="U245" s="6">
        <f t="shared" si="26"/>
        <v>30</v>
      </c>
      <c r="V245" t="str">
        <f t="shared" si="31"/>
        <v>15&lt;x&lt;=30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 t="shared" si="27"/>
        <v>40253.087499999994</v>
      </c>
      <c r="K246">
        <v>1265269559</v>
      </c>
      <c r="L246" s="10">
        <f t="shared" si="28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 t="shared" si="24"/>
        <v>1.1375714285714287</v>
      </c>
      <c r="R246" s="6">
        <f t="shared" si="25"/>
        <v>47.398809523809526</v>
      </c>
      <c r="S246" t="str">
        <f t="shared" si="29"/>
        <v>film &amp; video</v>
      </c>
      <c r="T246" t="str">
        <f t="shared" si="30"/>
        <v>documentary</v>
      </c>
      <c r="U246" s="6">
        <f t="shared" si="26"/>
        <v>39.972233796295768</v>
      </c>
      <c r="V246" t="str">
        <f t="shared" si="31"/>
        <v>30&lt;x&lt;=45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 t="shared" si="27"/>
        <v>41136.844733796293</v>
      </c>
      <c r="K247">
        <v>1342487785</v>
      </c>
      <c r="L247" s="10">
        <f t="shared" si="28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 t="shared" si="24"/>
        <v>1.0371999999999999</v>
      </c>
      <c r="R247" s="6">
        <f t="shared" si="25"/>
        <v>54.020833333333336</v>
      </c>
      <c r="S247" t="str">
        <f t="shared" si="29"/>
        <v>film &amp; video</v>
      </c>
      <c r="T247" t="str">
        <f t="shared" si="30"/>
        <v>documentary</v>
      </c>
      <c r="U247" s="6">
        <f t="shared" si="26"/>
        <v>30</v>
      </c>
      <c r="V247" t="str">
        <f t="shared" si="31"/>
        <v>15&lt;x&lt;=30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 t="shared" si="27"/>
        <v>40530.196817129625</v>
      </c>
      <c r="K248">
        <v>1288341805</v>
      </c>
      <c r="L248" s="10">
        <f t="shared" si="28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24"/>
        <v>3.0546000000000002</v>
      </c>
      <c r="R248" s="6">
        <f t="shared" si="25"/>
        <v>68.488789237668158</v>
      </c>
      <c r="S248" t="str">
        <f t="shared" si="29"/>
        <v>film &amp; video</v>
      </c>
      <c r="T248" t="str">
        <f t="shared" si="30"/>
        <v>documentary</v>
      </c>
      <c r="U248" s="6">
        <f t="shared" si="26"/>
        <v>50.041666666664241</v>
      </c>
      <c r="V248" t="str">
        <f t="shared" si="31"/>
        <v>45&lt;x&lt;=60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 t="shared" si="27"/>
        <v>40466.943749999999</v>
      </c>
      <c r="K249">
        <v>1284042614</v>
      </c>
      <c r="L249" s="10">
        <f t="shared" si="28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 t="shared" si="24"/>
        <v>1.341</v>
      </c>
      <c r="R249" s="6">
        <f t="shared" si="25"/>
        <v>108.14516129032258</v>
      </c>
      <c r="S249" t="str">
        <f t="shared" si="29"/>
        <v>film &amp; video</v>
      </c>
      <c r="T249" t="str">
        <f t="shared" si="30"/>
        <v>documentary</v>
      </c>
      <c r="U249" s="6">
        <f t="shared" si="26"/>
        <v>36.547754629631527</v>
      </c>
      <c r="V249" t="str">
        <f t="shared" si="31"/>
        <v>30&lt;x&lt;=45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 t="shared" si="27"/>
        <v>40915.566076388888</v>
      </c>
      <c r="K250">
        <v>1322073309</v>
      </c>
      <c r="L250" s="10">
        <f t="shared" si="28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 t="shared" si="24"/>
        <v>1.0133294117647058</v>
      </c>
      <c r="R250" s="6">
        <f t="shared" si="25"/>
        <v>589.95205479452056</v>
      </c>
      <c r="S250" t="str">
        <f t="shared" si="29"/>
        <v>film &amp; video</v>
      </c>
      <c r="T250" t="str">
        <f t="shared" si="30"/>
        <v>documentary</v>
      </c>
      <c r="U250" s="6">
        <f t="shared" si="26"/>
        <v>45</v>
      </c>
      <c r="V250" t="str">
        <f t="shared" si="31"/>
        <v>30&lt;x&lt;=45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 t="shared" si="27"/>
        <v>40412.527777777774</v>
      </c>
      <c r="K251">
        <v>1275603020</v>
      </c>
      <c r="L251" s="10">
        <f t="shared" si="28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 t="shared" si="24"/>
        <v>1.1292</v>
      </c>
      <c r="R251" s="6">
        <f t="shared" si="25"/>
        <v>48.051063829787232</v>
      </c>
      <c r="S251" t="str">
        <f t="shared" si="29"/>
        <v>film &amp; video</v>
      </c>
      <c r="T251" t="str">
        <f t="shared" si="30"/>
        <v>documentary</v>
      </c>
      <c r="U251" s="6">
        <f t="shared" si="26"/>
        <v>79.812268518515339</v>
      </c>
      <c r="V251" t="str">
        <f t="shared" si="31"/>
        <v>75&lt;x&lt;=90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 t="shared" si="27"/>
        <v>41431.357534722221</v>
      </c>
      <c r="K252">
        <v>1367933691</v>
      </c>
      <c r="L252" s="10">
        <f t="shared" si="28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 t="shared" si="24"/>
        <v>1.0558333333333334</v>
      </c>
      <c r="R252" s="6">
        <f t="shared" si="25"/>
        <v>72.482837528604122</v>
      </c>
      <c r="S252" t="str">
        <f t="shared" si="29"/>
        <v>film &amp; video</v>
      </c>
      <c r="T252" t="str">
        <f t="shared" si="30"/>
        <v>documentary</v>
      </c>
      <c r="U252" s="6">
        <f t="shared" si="26"/>
        <v>30</v>
      </c>
      <c r="V252" t="str">
        <f t="shared" si="31"/>
        <v>15&lt;x&lt;=30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 t="shared" si="27"/>
        <v>41045.583333333328</v>
      </c>
      <c r="K253">
        <v>1334429646</v>
      </c>
      <c r="L253" s="10">
        <f t="shared" si="28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 t="shared" si="24"/>
        <v>1.2557142857142858</v>
      </c>
      <c r="R253" s="6">
        <f t="shared" si="25"/>
        <v>57.077922077922075</v>
      </c>
      <c r="S253" t="str">
        <f t="shared" si="29"/>
        <v>film &amp; video</v>
      </c>
      <c r="T253" t="str">
        <f t="shared" si="30"/>
        <v>documentary</v>
      </c>
      <c r="U253" s="6">
        <f t="shared" si="26"/>
        <v>32.004097222219571</v>
      </c>
      <c r="V253" t="str">
        <f t="shared" si="31"/>
        <v>30&lt;x&lt;=45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 t="shared" si="27"/>
        <v>40329.957638888889</v>
      </c>
      <c r="K254">
        <v>1269878058</v>
      </c>
      <c r="L254" s="10">
        <f t="shared" si="28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5">
        <f t="shared" si="24"/>
        <v>1.8455999999999999</v>
      </c>
      <c r="R254" s="6">
        <f t="shared" si="25"/>
        <v>85.444444444444443</v>
      </c>
      <c r="S254" t="str">
        <f t="shared" si="29"/>
        <v>film &amp; video</v>
      </c>
      <c r="T254" t="str">
        <f t="shared" si="30"/>
        <v>documentary</v>
      </c>
      <c r="U254" s="6">
        <f t="shared" si="26"/>
        <v>63.503263888887886</v>
      </c>
      <c r="V254" t="str">
        <f t="shared" si="31"/>
        <v>60&lt;x&lt;=75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 t="shared" si="27"/>
        <v>40954.44253472222</v>
      </c>
      <c r="K255">
        <v>1326728235</v>
      </c>
      <c r="L255" s="10">
        <f t="shared" si="28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 t="shared" si="24"/>
        <v>1.0073333333333334</v>
      </c>
      <c r="R255" s="6">
        <f t="shared" si="25"/>
        <v>215.85714285714286</v>
      </c>
      <c r="S255" t="str">
        <f t="shared" si="29"/>
        <v>film &amp; video</v>
      </c>
      <c r="T255" t="str">
        <f t="shared" si="30"/>
        <v>documentary</v>
      </c>
      <c r="U255" s="6">
        <f t="shared" si="26"/>
        <v>30</v>
      </c>
      <c r="V255" t="str">
        <f t="shared" si="31"/>
        <v>15&lt;x&lt;=30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 t="shared" si="27"/>
        <v>42293.874999999993</v>
      </c>
      <c r="K256">
        <v>1442443910</v>
      </c>
      <c r="L256" s="10">
        <f t="shared" si="28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5">
        <f t="shared" si="24"/>
        <v>1.1694724999999999</v>
      </c>
      <c r="R256" s="6">
        <f t="shared" si="25"/>
        <v>89.38643312101911</v>
      </c>
      <c r="S256" t="str">
        <f t="shared" si="29"/>
        <v>film &amp; video</v>
      </c>
      <c r="T256" t="str">
        <f t="shared" si="30"/>
        <v>documentary</v>
      </c>
      <c r="U256" s="6">
        <f t="shared" si="26"/>
        <v>30.130671296297805</v>
      </c>
      <c r="V256" t="str">
        <f t="shared" si="31"/>
        <v>30&lt;x&lt;=45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 t="shared" si="27"/>
        <v>40618.276412037034</v>
      </c>
      <c r="K257">
        <v>1297687082</v>
      </c>
      <c r="L257" s="10">
        <f t="shared" si="28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 t="shared" si="24"/>
        <v>1.0673325</v>
      </c>
      <c r="R257" s="6">
        <f t="shared" si="25"/>
        <v>45.418404255319146</v>
      </c>
      <c r="S257" t="str">
        <f t="shared" si="29"/>
        <v>film &amp; video</v>
      </c>
      <c r="T257" t="str">
        <f t="shared" si="30"/>
        <v>documentary</v>
      </c>
      <c r="U257" s="6">
        <f t="shared" si="26"/>
        <v>29.958333333328483</v>
      </c>
      <c r="V257" t="str">
        <f t="shared" si="31"/>
        <v>15&lt;x&lt;=30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 t="shared" si="27"/>
        <v>41349.560960648145</v>
      </c>
      <c r="K258">
        <v>1360866467</v>
      </c>
      <c r="L258" s="10">
        <f t="shared" si="28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32">E258/D258</f>
        <v>1.391</v>
      </c>
      <c r="R258" s="6">
        <f t="shared" ref="R258:R321" si="33">E258/N258</f>
        <v>65.756363636363631</v>
      </c>
      <c r="S258" t="str">
        <f t="shared" si="29"/>
        <v>film &amp; video</v>
      </c>
      <c r="T258" t="str">
        <f t="shared" si="30"/>
        <v>documentary</v>
      </c>
      <c r="U258" s="6">
        <f t="shared" ref="U258:U321" si="34">J258-L258</f>
        <v>30</v>
      </c>
      <c r="V258" t="str">
        <f t="shared" si="31"/>
        <v>15&lt;x&lt;=30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 t="shared" ref="J259:J322" si="35">(((I259/60)/60)/24)+DATE(1970,1,1)+(-5/24)</f>
        <v>42509.418541666666</v>
      </c>
      <c r="K259">
        <v>1461078162</v>
      </c>
      <c r="L259" s="10">
        <f t="shared" ref="L259:L322" si="36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 t="shared" si="32"/>
        <v>1.0672648571428571</v>
      </c>
      <c r="R259" s="6">
        <f t="shared" si="33"/>
        <v>66.70405357142856</v>
      </c>
      <c r="S259" t="str">
        <f t="shared" ref="S259:S322" si="37">TRIM(LEFT(P259,SEARCH("/",P259)-1))</f>
        <v>film &amp; video</v>
      </c>
      <c r="T259" t="str">
        <f t="shared" ref="T259:T322" si="38">TRIM(RIGHT(P259,LEN(P259)-SEARCH("/",P259)))</f>
        <v>documentary</v>
      </c>
      <c r="U259" s="6">
        <f t="shared" si="34"/>
        <v>30</v>
      </c>
      <c r="V259" t="str">
        <f t="shared" ref="V259:V322" si="39">IF(U259&lt;=15, "&lt;=15", IF(U259&lt;=30, "15&lt;x&lt;=30", IF(U259&lt;=45, "30&lt;x&lt;=45", IF(U259&lt;=60, "45&lt;x&lt;=60", IF(U259&lt;=75, "60&lt;x&lt;=75","75&lt;x&lt;=90")))))</f>
        <v>15&lt;x&lt;=30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 t="shared" si="35"/>
        <v>40711.843356481477</v>
      </c>
      <c r="K260">
        <v>1305767666</v>
      </c>
      <c r="L260" s="10">
        <f t="shared" si="36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 t="shared" si="32"/>
        <v>1.9114</v>
      </c>
      <c r="R260" s="6">
        <f t="shared" si="33"/>
        <v>83.345930232558146</v>
      </c>
      <c r="S260" t="str">
        <f t="shared" si="37"/>
        <v>film &amp; video</v>
      </c>
      <c r="T260" t="str">
        <f t="shared" si="38"/>
        <v>documentary</v>
      </c>
      <c r="U260" s="6">
        <f t="shared" si="34"/>
        <v>30</v>
      </c>
      <c r="V260" t="str">
        <f t="shared" si="39"/>
        <v>15&lt;x&lt;=30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 t="shared" si="35"/>
        <v>42102.529733796291</v>
      </c>
      <c r="K261">
        <v>1425922969</v>
      </c>
      <c r="L261" s="10">
        <f t="shared" si="36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 t="shared" si="32"/>
        <v>1.3193789333333332</v>
      </c>
      <c r="R261" s="6">
        <f t="shared" si="33"/>
        <v>105.04609341825902</v>
      </c>
      <c r="S261" t="str">
        <f t="shared" si="37"/>
        <v>film &amp; video</v>
      </c>
      <c r="T261" t="str">
        <f t="shared" si="38"/>
        <v>documentary</v>
      </c>
      <c r="U261" s="6">
        <f t="shared" si="34"/>
        <v>30</v>
      </c>
      <c r="V261" t="str">
        <f t="shared" si="39"/>
        <v>15&lt;x&lt;=30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 t="shared" si="35"/>
        <v>40376.207638888889</v>
      </c>
      <c r="K262">
        <v>1275415679</v>
      </c>
      <c r="L262" s="10">
        <f t="shared" si="36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 t="shared" si="32"/>
        <v>1.0640000000000001</v>
      </c>
      <c r="R262" s="6">
        <f t="shared" si="33"/>
        <v>120.90909090909091</v>
      </c>
      <c r="S262" t="str">
        <f t="shared" si="37"/>
        <v>film &amp; video</v>
      </c>
      <c r="T262" t="str">
        <f t="shared" si="38"/>
        <v>documentary</v>
      </c>
      <c r="U262" s="6">
        <f t="shared" si="34"/>
        <v>45.660428240742476</v>
      </c>
      <c r="V262" t="str">
        <f t="shared" si="39"/>
        <v>45&lt;x&lt;=60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 t="shared" si="35"/>
        <v>41067.413194444445</v>
      </c>
      <c r="K263">
        <v>1334783704</v>
      </c>
      <c r="L263" s="10">
        <f t="shared" si="36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 t="shared" si="32"/>
        <v>1.0740000000000001</v>
      </c>
      <c r="R263" s="6">
        <f t="shared" si="33"/>
        <v>97.63636363636364</v>
      </c>
      <c r="S263" t="str">
        <f t="shared" si="37"/>
        <v>film &amp; video</v>
      </c>
      <c r="T263" t="str">
        <f t="shared" si="38"/>
        <v>documentary</v>
      </c>
      <c r="U263" s="6">
        <f t="shared" si="34"/>
        <v>49.736064814816928</v>
      </c>
      <c r="V263" t="str">
        <f t="shared" si="39"/>
        <v>45&lt;x&lt;=60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 t="shared" si="35"/>
        <v>40600.039675925924</v>
      </c>
      <c r="K264">
        <v>1294811828</v>
      </c>
      <c r="L264" s="10">
        <f t="shared" si="36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 t="shared" si="32"/>
        <v>2.4</v>
      </c>
      <c r="R264" s="6">
        <f t="shared" si="33"/>
        <v>41.379310344827587</v>
      </c>
      <c r="S264" t="str">
        <f t="shared" si="37"/>
        <v>film &amp; video</v>
      </c>
      <c r="T264" t="str">
        <f t="shared" si="38"/>
        <v>documentary</v>
      </c>
      <c r="U264" s="6">
        <f t="shared" si="34"/>
        <v>45</v>
      </c>
      <c r="V264" t="str">
        <f t="shared" si="39"/>
        <v>30&lt;x&lt;=45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 t="shared" si="35"/>
        <v>41179.746458333328</v>
      </c>
      <c r="K265">
        <v>1346194494</v>
      </c>
      <c r="L265" s="10">
        <f t="shared" si="36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 t="shared" si="32"/>
        <v>1.1808107999999999</v>
      </c>
      <c r="R265" s="6">
        <f t="shared" si="33"/>
        <v>30.654485981308412</v>
      </c>
      <c r="S265" t="str">
        <f t="shared" si="37"/>
        <v>film &amp; video</v>
      </c>
      <c r="T265" t="str">
        <f t="shared" si="38"/>
        <v>documentary</v>
      </c>
      <c r="U265" s="6">
        <f t="shared" si="34"/>
        <v>30</v>
      </c>
      <c r="V265" t="str">
        <f t="shared" si="39"/>
        <v>15&lt;x&lt;=30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 t="shared" si="35"/>
        <v>41040.411979166667</v>
      </c>
      <c r="K266">
        <v>1334155995</v>
      </c>
      <c r="L266" s="10">
        <f t="shared" si="36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 t="shared" si="32"/>
        <v>1.1819999999999999</v>
      </c>
      <c r="R266" s="6">
        <f t="shared" si="33"/>
        <v>64.945054945054949</v>
      </c>
      <c r="S266" t="str">
        <f t="shared" si="37"/>
        <v>film &amp; video</v>
      </c>
      <c r="T266" t="str">
        <f t="shared" si="38"/>
        <v>documentary</v>
      </c>
      <c r="U266" s="6">
        <f t="shared" si="34"/>
        <v>30</v>
      </c>
      <c r="V266" t="str">
        <f t="shared" si="39"/>
        <v>15&lt;x&lt;=30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 t="shared" si="35"/>
        <v>40308.636111111111</v>
      </c>
      <c r="K267">
        <v>1269928430</v>
      </c>
      <c r="L267" s="10">
        <f t="shared" si="36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5">
        <f t="shared" si="32"/>
        <v>1.111</v>
      </c>
      <c r="R267" s="6">
        <f t="shared" si="33"/>
        <v>95.775862068965523</v>
      </c>
      <c r="S267" t="str">
        <f t="shared" si="37"/>
        <v>film &amp; video</v>
      </c>
      <c r="T267" t="str">
        <f t="shared" si="38"/>
        <v>documentary</v>
      </c>
      <c r="U267" s="6">
        <f t="shared" si="34"/>
        <v>41.598726851858373</v>
      </c>
      <c r="V267" t="str">
        <f t="shared" si="39"/>
        <v>30&lt;x&lt;=45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 t="shared" si="35"/>
        <v>40290.95208333333</v>
      </c>
      <c r="K268">
        <v>1264565507</v>
      </c>
      <c r="L268" s="10">
        <f t="shared" si="36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 t="shared" si="32"/>
        <v>1.4550000000000001</v>
      </c>
      <c r="R268" s="6">
        <f t="shared" si="33"/>
        <v>40.416666666666664</v>
      </c>
      <c r="S268" t="str">
        <f t="shared" si="37"/>
        <v>film &amp; video</v>
      </c>
      <c r="T268" t="str">
        <f t="shared" si="38"/>
        <v>documentary</v>
      </c>
      <c r="U268" s="6">
        <f t="shared" si="34"/>
        <v>85.985567129624542</v>
      </c>
      <c r="V268" t="str">
        <f t="shared" si="39"/>
        <v>75&lt;x&lt;=90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 t="shared" si="35"/>
        <v>41815.244201388887</v>
      </c>
      <c r="K269">
        <v>1401101499</v>
      </c>
      <c r="L269" s="10">
        <f t="shared" si="36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 t="shared" si="32"/>
        <v>1.3162883248730965</v>
      </c>
      <c r="R269" s="6">
        <f t="shared" si="33"/>
        <v>78.578424242424248</v>
      </c>
      <c r="S269" t="str">
        <f t="shared" si="37"/>
        <v>film &amp; video</v>
      </c>
      <c r="T269" t="str">
        <f t="shared" si="38"/>
        <v>documentary</v>
      </c>
      <c r="U269" s="6">
        <f t="shared" si="34"/>
        <v>30</v>
      </c>
      <c r="V269" t="str">
        <f t="shared" si="39"/>
        <v>15&lt;x&lt;=30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 t="shared" si="35"/>
        <v>40853.985856481479</v>
      </c>
      <c r="K270">
        <v>1316749178</v>
      </c>
      <c r="L270" s="10">
        <f t="shared" si="36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32"/>
        <v>1.1140000000000001</v>
      </c>
      <c r="R270" s="6">
        <f t="shared" si="33"/>
        <v>50.18018018018018</v>
      </c>
      <c r="S270" t="str">
        <f t="shared" si="37"/>
        <v>film &amp; video</v>
      </c>
      <c r="T270" t="str">
        <f t="shared" si="38"/>
        <v>documentary</v>
      </c>
      <c r="U270" s="6">
        <f t="shared" si="34"/>
        <v>45.041666666664241</v>
      </c>
      <c r="V270" t="str">
        <f t="shared" si="39"/>
        <v>45&lt;x&lt;=60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 t="shared" si="35"/>
        <v>42787.988680555551</v>
      </c>
      <c r="K271">
        <v>1485146622</v>
      </c>
      <c r="L271" s="10">
        <f t="shared" si="36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 t="shared" si="32"/>
        <v>1.4723377</v>
      </c>
      <c r="R271" s="6">
        <f t="shared" si="33"/>
        <v>92.251735588972423</v>
      </c>
      <c r="S271" t="str">
        <f t="shared" si="37"/>
        <v>film &amp; video</v>
      </c>
      <c r="T271" t="str">
        <f t="shared" si="38"/>
        <v>documentary</v>
      </c>
      <c r="U271" s="6">
        <f t="shared" si="34"/>
        <v>30</v>
      </c>
      <c r="V271" t="str">
        <f t="shared" si="39"/>
        <v>15&lt;x&lt;=30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 t="shared" si="35"/>
        <v>40687.958333333328</v>
      </c>
      <c r="K272">
        <v>1301950070</v>
      </c>
      <c r="L272" s="10">
        <f t="shared" si="36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5">
        <f t="shared" si="32"/>
        <v>1.5260869565217392</v>
      </c>
      <c r="R272" s="6">
        <f t="shared" si="33"/>
        <v>57.540983606557376</v>
      </c>
      <c r="S272" t="str">
        <f t="shared" si="37"/>
        <v>film &amp; video</v>
      </c>
      <c r="T272" t="str">
        <f t="shared" si="38"/>
        <v>documentary</v>
      </c>
      <c r="U272" s="6">
        <f t="shared" si="34"/>
        <v>50.300115740741603</v>
      </c>
      <c r="V272" t="str">
        <f t="shared" si="39"/>
        <v>45&lt;x&lt;=60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 t="shared" si="35"/>
        <v>41641.125</v>
      </c>
      <c r="K273">
        <v>1386123861</v>
      </c>
      <c r="L273" s="10">
        <f t="shared" si="36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5">
        <f t="shared" si="32"/>
        <v>1.0468</v>
      </c>
      <c r="R273" s="6">
        <f t="shared" si="33"/>
        <v>109.42160278745645</v>
      </c>
      <c r="S273" t="str">
        <f t="shared" si="37"/>
        <v>film &amp; video</v>
      </c>
      <c r="T273" t="str">
        <f t="shared" si="38"/>
        <v>documentary</v>
      </c>
      <c r="U273" s="6">
        <f t="shared" si="34"/>
        <v>29.233090277775773</v>
      </c>
      <c r="V273" t="str">
        <f t="shared" si="39"/>
        <v>15&lt;x&lt;=30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 t="shared" si="35"/>
        <v>40296.575694444444</v>
      </c>
      <c r="K274">
        <v>1267220191</v>
      </c>
      <c r="L274" s="10">
        <f t="shared" si="36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 t="shared" si="32"/>
        <v>1.7743366666666667</v>
      </c>
      <c r="R274" s="6">
        <f t="shared" si="33"/>
        <v>81.892461538461546</v>
      </c>
      <c r="S274" t="str">
        <f t="shared" si="37"/>
        <v>film &amp; video</v>
      </c>
      <c r="T274" t="str">
        <f t="shared" si="38"/>
        <v>documentary</v>
      </c>
      <c r="U274" s="6">
        <f t="shared" si="34"/>
        <v>60.883668981485243</v>
      </c>
      <c r="V274" t="str">
        <f t="shared" si="39"/>
        <v>60&lt;x&lt;=75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 t="shared" si="35"/>
        <v>40727.29011574074</v>
      </c>
      <c r="K275">
        <v>1307102266</v>
      </c>
      <c r="L275" s="10">
        <f t="shared" si="36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 t="shared" si="32"/>
        <v>1.077758</v>
      </c>
      <c r="R275" s="6">
        <f t="shared" si="33"/>
        <v>45.667711864406776</v>
      </c>
      <c r="S275" t="str">
        <f t="shared" si="37"/>
        <v>film &amp; video</v>
      </c>
      <c r="T275" t="str">
        <f t="shared" si="38"/>
        <v>documentary</v>
      </c>
      <c r="U275" s="6">
        <f t="shared" si="34"/>
        <v>30</v>
      </c>
      <c r="V275" t="str">
        <f t="shared" si="39"/>
        <v>15&lt;x&lt;=30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 t="shared" si="35"/>
        <v>41004.082638888889</v>
      </c>
      <c r="K276">
        <v>1330638829</v>
      </c>
      <c r="L276" s="10">
        <f t="shared" si="36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 t="shared" si="32"/>
        <v>1.56</v>
      </c>
      <c r="R276" s="6">
        <f t="shared" si="33"/>
        <v>55.221238938053098</v>
      </c>
      <c r="S276" t="str">
        <f t="shared" si="37"/>
        <v>film &amp; video</v>
      </c>
      <c r="T276" t="str">
        <f t="shared" si="38"/>
        <v>documentary</v>
      </c>
      <c r="U276" s="6">
        <f t="shared" si="34"/>
        <v>34.378599537041737</v>
      </c>
      <c r="V276" t="str">
        <f t="shared" si="39"/>
        <v>30&lt;x&lt;=45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 t="shared" si="35"/>
        <v>41222.865347222221</v>
      </c>
      <c r="K277">
        <v>1349916366</v>
      </c>
      <c r="L277" s="10">
        <f t="shared" si="36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32"/>
        <v>1.08395</v>
      </c>
      <c r="R277" s="6">
        <f t="shared" si="33"/>
        <v>65.298192771084331</v>
      </c>
      <c r="S277" t="str">
        <f t="shared" si="37"/>
        <v>film &amp; video</v>
      </c>
      <c r="T277" t="str">
        <f t="shared" si="38"/>
        <v>documentary</v>
      </c>
      <c r="U277" s="6">
        <f t="shared" si="34"/>
        <v>30.041666666664241</v>
      </c>
      <c r="V277" t="str">
        <f t="shared" si="39"/>
        <v>30&lt;x&lt;=45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 t="shared" si="35"/>
        <v>41026.831874999996</v>
      </c>
      <c r="K278">
        <v>1330394274</v>
      </c>
      <c r="L278" s="10">
        <f t="shared" si="36"/>
        <v>40966.87354166666</v>
      </c>
      <c r="M278" t="b">
        <v>1</v>
      </c>
      <c r="N278">
        <v>62</v>
      </c>
      <c r="O278" t="b">
        <v>1</v>
      </c>
      <c r="P278" t="s">
        <v>8269</v>
      </c>
      <c r="Q278" s="5">
        <f t="shared" si="32"/>
        <v>1.476</v>
      </c>
      <c r="R278" s="6">
        <f t="shared" si="33"/>
        <v>95.225806451612897</v>
      </c>
      <c r="S278" t="str">
        <f t="shared" si="37"/>
        <v>film &amp; video</v>
      </c>
      <c r="T278" t="str">
        <f t="shared" si="38"/>
        <v>documentary</v>
      </c>
      <c r="U278" s="6">
        <f t="shared" si="34"/>
        <v>59.958333333335759</v>
      </c>
      <c r="V278" t="str">
        <f t="shared" si="39"/>
        <v>45&lt;x&lt;=60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 t="shared" si="35"/>
        <v>42147.68309027778</v>
      </c>
      <c r="K279">
        <v>1429824219</v>
      </c>
      <c r="L279" s="10">
        <f t="shared" si="36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 t="shared" si="32"/>
        <v>1.1038153846153846</v>
      </c>
      <c r="R279" s="6">
        <f t="shared" si="33"/>
        <v>75.444794952681391</v>
      </c>
      <c r="S279" t="str">
        <f t="shared" si="37"/>
        <v>film &amp; video</v>
      </c>
      <c r="T279" t="str">
        <f t="shared" si="38"/>
        <v>documentary</v>
      </c>
      <c r="U279" s="6">
        <f t="shared" si="34"/>
        <v>30</v>
      </c>
      <c r="V279" t="str">
        <f t="shared" si="39"/>
        <v>15&lt;x&lt;=30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 t="shared" si="35"/>
        <v>41193.832627314812</v>
      </c>
      <c r="K280">
        <v>1347411539</v>
      </c>
      <c r="L280" s="10">
        <f t="shared" si="36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 t="shared" si="32"/>
        <v>1.5034814814814814</v>
      </c>
      <c r="R280" s="6">
        <f t="shared" si="33"/>
        <v>97.816867469879512</v>
      </c>
      <c r="S280" t="str">
        <f t="shared" si="37"/>
        <v>film &amp; video</v>
      </c>
      <c r="T280" t="str">
        <f t="shared" si="38"/>
        <v>documentary</v>
      </c>
      <c r="U280" s="6">
        <f t="shared" si="34"/>
        <v>30</v>
      </c>
      <c r="V280" t="str">
        <f t="shared" si="39"/>
        <v>15&lt;x&lt;=30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 t="shared" si="35"/>
        <v>42792.875694444439</v>
      </c>
      <c r="K281">
        <v>1485237096</v>
      </c>
      <c r="L281" s="10">
        <f t="shared" si="36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 t="shared" si="32"/>
        <v>1.5731829411764706</v>
      </c>
      <c r="R281" s="6">
        <f t="shared" si="33"/>
        <v>87.685606557377056</v>
      </c>
      <c r="S281" t="str">
        <f t="shared" si="37"/>
        <v>film &amp; video</v>
      </c>
      <c r="T281" t="str">
        <f t="shared" si="38"/>
        <v>documentary</v>
      </c>
      <c r="U281" s="6">
        <f t="shared" si="34"/>
        <v>33.839861111104256</v>
      </c>
      <c r="V281" t="str">
        <f t="shared" si="39"/>
        <v>30&lt;x&lt;=45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 t="shared" si="35"/>
        <v>41789.382349537031</v>
      </c>
      <c r="K282">
        <v>1397571035</v>
      </c>
      <c r="L282" s="10">
        <f t="shared" si="36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5">
        <f t="shared" si="32"/>
        <v>1.5614399999999999</v>
      </c>
      <c r="R282" s="6">
        <f t="shared" si="33"/>
        <v>54.748948106591868</v>
      </c>
      <c r="S282" t="str">
        <f t="shared" si="37"/>
        <v>film &amp; video</v>
      </c>
      <c r="T282" t="str">
        <f t="shared" si="38"/>
        <v>documentary</v>
      </c>
      <c r="U282" s="6">
        <f t="shared" si="34"/>
        <v>45</v>
      </c>
      <c r="V282" t="str">
        <f t="shared" si="39"/>
        <v>30&lt;x&lt;=45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 t="shared" si="35"/>
        <v>40035.601388888885</v>
      </c>
      <c r="K283">
        <v>1242532513</v>
      </c>
      <c r="L283" s="10">
        <f t="shared" si="36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 t="shared" si="32"/>
        <v>1.2058763636363636</v>
      </c>
      <c r="R283" s="6">
        <f t="shared" si="33"/>
        <v>83.953417721518989</v>
      </c>
      <c r="S283" t="str">
        <f t="shared" si="37"/>
        <v>film &amp; video</v>
      </c>
      <c r="T283" t="str">
        <f t="shared" si="38"/>
        <v>documentary</v>
      </c>
      <c r="U283" s="6">
        <f t="shared" si="34"/>
        <v>85.646377314813435</v>
      </c>
      <c r="V283" t="str">
        <f t="shared" si="39"/>
        <v>75&lt;x&lt;=90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 t="shared" si="35"/>
        <v>40231.708333333328</v>
      </c>
      <c r="K284">
        <v>1263679492</v>
      </c>
      <c r="L284" s="10">
        <f t="shared" si="36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 t="shared" si="32"/>
        <v>1.0118888888888888</v>
      </c>
      <c r="R284" s="6">
        <f t="shared" si="33"/>
        <v>254.38547486033519</v>
      </c>
      <c r="S284" t="str">
        <f t="shared" si="37"/>
        <v>film &amp; video</v>
      </c>
      <c r="T284" t="str">
        <f t="shared" si="38"/>
        <v>documentary</v>
      </c>
      <c r="U284" s="6">
        <f t="shared" si="34"/>
        <v>36.996620370366145</v>
      </c>
      <c r="V284" t="str">
        <f t="shared" si="39"/>
        <v>30&lt;x&lt;=45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 t="shared" si="35"/>
        <v>40694.999305555553</v>
      </c>
      <c r="K285">
        <v>1305219744</v>
      </c>
      <c r="L285" s="10">
        <f t="shared" si="36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 t="shared" si="32"/>
        <v>1.142725</v>
      </c>
      <c r="R285" s="6">
        <f t="shared" si="33"/>
        <v>101.8269801980198</v>
      </c>
      <c r="S285" t="str">
        <f t="shared" si="37"/>
        <v>film &amp; video</v>
      </c>
      <c r="T285" t="str">
        <f t="shared" si="38"/>
        <v>documentary</v>
      </c>
      <c r="U285" s="6">
        <f t="shared" si="34"/>
        <v>19.497638888889924</v>
      </c>
      <c r="V285" t="str">
        <f t="shared" si="39"/>
        <v>15&lt;x&lt;=30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 t="shared" si="35"/>
        <v>40929.529861111107</v>
      </c>
      <c r="K286">
        <v>1325007780</v>
      </c>
      <c r="L286" s="10">
        <f t="shared" si="36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 t="shared" si="32"/>
        <v>1.0462615</v>
      </c>
      <c r="R286" s="6">
        <f t="shared" si="33"/>
        <v>55.066394736842106</v>
      </c>
      <c r="S286" t="str">
        <f t="shared" si="37"/>
        <v>film &amp; video</v>
      </c>
      <c r="T286" t="str">
        <f t="shared" si="38"/>
        <v>documentary</v>
      </c>
      <c r="U286" s="6">
        <f t="shared" si="34"/>
        <v>25</v>
      </c>
      <c r="V286" t="str">
        <f t="shared" si="39"/>
        <v>15&lt;x&lt;=30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 t="shared" si="35"/>
        <v>41536.547777777778</v>
      </c>
      <c r="K287">
        <v>1377022128</v>
      </c>
      <c r="L287" s="10">
        <f t="shared" si="36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 t="shared" si="32"/>
        <v>2.2882507142857142</v>
      </c>
      <c r="R287" s="6">
        <f t="shared" si="33"/>
        <v>56.901438721136763</v>
      </c>
      <c r="S287" t="str">
        <f t="shared" si="37"/>
        <v>film &amp; video</v>
      </c>
      <c r="T287" t="str">
        <f t="shared" si="38"/>
        <v>documentary</v>
      </c>
      <c r="U287" s="6">
        <f t="shared" si="34"/>
        <v>30</v>
      </c>
      <c r="V287" t="str">
        <f t="shared" si="39"/>
        <v>15&lt;x&lt;=30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 t="shared" si="35"/>
        <v>41358.566249999996</v>
      </c>
      <c r="K288">
        <v>1360352124</v>
      </c>
      <c r="L288" s="10">
        <f t="shared" si="36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5">
        <f t="shared" si="32"/>
        <v>1.0915333333333332</v>
      </c>
      <c r="R288" s="6">
        <f t="shared" si="33"/>
        <v>121.28148148148148</v>
      </c>
      <c r="S288" t="str">
        <f t="shared" si="37"/>
        <v>film &amp; video</v>
      </c>
      <c r="T288" t="str">
        <f t="shared" si="38"/>
        <v>documentary</v>
      </c>
      <c r="U288" s="6">
        <f t="shared" si="34"/>
        <v>44.958333333335759</v>
      </c>
      <c r="V288" t="str">
        <f t="shared" si="39"/>
        <v>30&lt;x&lt;=45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 t="shared" si="35"/>
        <v>41214.958333333328</v>
      </c>
      <c r="K289">
        <v>1349160018</v>
      </c>
      <c r="L289" s="10">
        <f t="shared" si="36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 t="shared" si="32"/>
        <v>1.7629999999999999</v>
      </c>
      <c r="R289" s="6">
        <f t="shared" si="33"/>
        <v>91.189655172413794</v>
      </c>
      <c r="S289" t="str">
        <f t="shared" si="37"/>
        <v>film &amp; video</v>
      </c>
      <c r="T289" t="str">
        <f t="shared" si="38"/>
        <v>documentary</v>
      </c>
      <c r="U289" s="6">
        <f t="shared" si="34"/>
        <v>30.888680555552128</v>
      </c>
      <c r="V289" t="str">
        <f t="shared" si="39"/>
        <v>30&lt;x&lt;=45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 t="shared" si="35"/>
        <v>41085.960567129623</v>
      </c>
      <c r="K290">
        <v>1337659393</v>
      </c>
      <c r="L290" s="10">
        <f t="shared" si="36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 t="shared" si="32"/>
        <v>1.0321061999999999</v>
      </c>
      <c r="R290" s="6">
        <f t="shared" si="33"/>
        <v>115.44812080536913</v>
      </c>
      <c r="S290" t="str">
        <f t="shared" si="37"/>
        <v>film &amp; video</v>
      </c>
      <c r="T290" t="str">
        <f t="shared" si="38"/>
        <v>documentary</v>
      </c>
      <c r="U290" s="6">
        <f t="shared" si="34"/>
        <v>35</v>
      </c>
      <c r="V290" t="str">
        <f t="shared" si="39"/>
        <v>30&lt;x&lt;=45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 t="shared" si="35"/>
        <v>41580.248078703698</v>
      </c>
      <c r="K291">
        <v>1380797834</v>
      </c>
      <c r="L291" s="10">
        <f t="shared" si="36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 t="shared" si="32"/>
        <v>1.0482</v>
      </c>
      <c r="R291" s="6">
        <f t="shared" si="33"/>
        <v>67.771551724137936</v>
      </c>
      <c r="S291" t="str">
        <f t="shared" si="37"/>
        <v>film &amp; video</v>
      </c>
      <c r="T291" t="str">
        <f t="shared" si="38"/>
        <v>documentary</v>
      </c>
      <c r="U291" s="6">
        <f t="shared" si="34"/>
        <v>30</v>
      </c>
      <c r="V291" t="str">
        <f t="shared" si="39"/>
        <v>15&lt;x&lt;=30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 t="shared" si="35"/>
        <v>40576.124305555553</v>
      </c>
      <c r="K292">
        <v>1292316697</v>
      </c>
      <c r="L292" s="10">
        <f t="shared" si="36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 t="shared" si="32"/>
        <v>1.0668444444444445</v>
      </c>
      <c r="R292" s="6">
        <f t="shared" si="33"/>
        <v>28.576190476190476</v>
      </c>
      <c r="S292" t="str">
        <f t="shared" si="37"/>
        <v>film &amp; video</v>
      </c>
      <c r="T292" t="str">
        <f t="shared" si="38"/>
        <v>documentary</v>
      </c>
      <c r="U292" s="6">
        <f t="shared" si="34"/>
        <v>49.963460648148612</v>
      </c>
      <c r="V292" t="str">
        <f t="shared" si="39"/>
        <v>45&lt;x&lt;=60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 t="shared" si="35"/>
        <v>41394.792361111111</v>
      </c>
      <c r="K293">
        <v>1365791246</v>
      </c>
      <c r="L293" s="10">
        <f t="shared" si="36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 t="shared" si="32"/>
        <v>1.2001999999999999</v>
      </c>
      <c r="R293" s="6">
        <f t="shared" si="33"/>
        <v>46.8828125</v>
      </c>
      <c r="S293" t="str">
        <f t="shared" si="37"/>
        <v>film &amp; video</v>
      </c>
      <c r="T293" t="str">
        <f t="shared" si="38"/>
        <v>documentary</v>
      </c>
      <c r="U293" s="6">
        <f t="shared" si="34"/>
        <v>18.231643518520286</v>
      </c>
      <c r="V293" t="str">
        <f t="shared" si="39"/>
        <v>15&lt;x&lt;=30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 t="shared" si="35"/>
        <v>40844.957638888889</v>
      </c>
      <c r="K294">
        <v>1317064599</v>
      </c>
      <c r="L294" s="10">
        <f t="shared" si="36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 t="shared" si="32"/>
        <v>1.0150693333333334</v>
      </c>
      <c r="R294" s="6">
        <f t="shared" si="33"/>
        <v>154.42231237322514</v>
      </c>
      <c r="S294" t="str">
        <f t="shared" si="37"/>
        <v>film &amp; video</v>
      </c>
      <c r="T294" t="str">
        <f t="shared" si="38"/>
        <v>documentary</v>
      </c>
      <c r="U294" s="6">
        <f t="shared" si="34"/>
        <v>32.362743055557075</v>
      </c>
      <c r="V294" t="str">
        <f t="shared" si="39"/>
        <v>30&lt;x&lt;=45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 t="shared" si="35"/>
        <v>41749.459652777776</v>
      </c>
      <c r="K295">
        <v>1395417714</v>
      </c>
      <c r="L295" s="10">
        <f t="shared" si="36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 t="shared" si="32"/>
        <v>1.0138461538461538</v>
      </c>
      <c r="R295" s="6">
        <f t="shared" si="33"/>
        <v>201.22137404580153</v>
      </c>
      <c r="S295" t="str">
        <f t="shared" si="37"/>
        <v>film &amp; video</v>
      </c>
      <c r="T295" t="str">
        <f t="shared" si="38"/>
        <v>documentary</v>
      </c>
      <c r="U295" s="6">
        <f t="shared" si="34"/>
        <v>30</v>
      </c>
      <c r="V295" t="str">
        <f t="shared" si="39"/>
        <v>15&lt;x&lt;=30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 t="shared" si="35"/>
        <v>40378.458333333328</v>
      </c>
      <c r="K296">
        <v>1276480894</v>
      </c>
      <c r="L296" s="10">
        <f t="shared" si="36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 t="shared" si="32"/>
        <v>1</v>
      </c>
      <c r="R296" s="6">
        <f t="shared" si="33"/>
        <v>100</v>
      </c>
      <c r="S296" t="str">
        <f t="shared" si="37"/>
        <v>film &amp; video</v>
      </c>
      <c r="T296" t="str">
        <f t="shared" si="38"/>
        <v>documentary</v>
      </c>
      <c r="U296" s="6">
        <f t="shared" si="34"/>
        <v>35.582245370365854</v>
      </c>
      <c r="V296" t="str">
        <f t="shared" si="39"/>
        <v>30&lt;x&lt;=45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 t="shared" si="35"/>
        <v>41578.791666666664</v>
      </c>
      <c r="K297">
        <v>1378080409</v>
      </c>
      <c r="L297" s="10">
        <f t="shared" si="36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 t="shared" si="32"/>
        <v>1.3310911999999999</v>
      </c>
      <c r="R297" s="6">
        <f t="shared" si="33"/>
        <v>100.08204511278196</v>
      </c>
      <c r="S297" t="str">
        <f t="shared" si="37"/>
        <v>film &amp; video</v>
      </c>
      <c r="T297" t="str">
        <f t="shared" si="38"/>
        <v>documentary</v>
      </c>
      <c r="U297" s="6">
        <f t="shared" si="34"/>
        <v>59.995266203703068</v>
      </c>
      <c r="V297" t="str">
        <f t="shared" si="39"/>
        <v>45&lt;x&lt;=60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 t="shared" si="35"/>
        <v>41159.267164351848</v>
      </c>
      <c r="K298">
        <v>1344857083</v>
      </c>
      <c r="L298" s="10">
        <f t="shared" si="36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 t="shared" si="32"/>
        <v>1.187262</v>
      </c>
      <c r="R298" s="6">
        <f t="shared" si="33"/>
        <v>230.08953488372092</v>
      </c>
      <c r="S298" t="str">
        <f t="shared" si="37"/>
        <v>film &amp; video</v>
      </c>
      <c r="T298" t="str">
        <f t="shared" si="38"/>
        <v>documentary</v>
      </c>
      <c r="U298" s="6">
        <f t="shared" si="34"/>
        <v>25</v>
      </c>
      <c r="V298" t="str">
        <f t="shared" si="39"/>
        <v>15&lt;x&lt;=30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 t="shared" si="35"/>
        <v>42124.957638888889</v>
      </c>
      <c r="K299">
        <v>1427390901</v>
      </c>
      <c r="L299" s="10">
        <f t="shared" si="36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5">
        <f t="shared" si="32"/>
        <v>1.0064</v>
      </c>
      <c r="R299" s="6">
        <f t="shared" si="33"/>
        <v>141.74647887323943</v>
      </c>
      <c r="S299" t="str">
        <f t="shared" si="37"/>
        <v>film &amp; video</v>
      </c>
      <c r="T299" t="str">
        <f t="shared" si="38"/>
        <v>documentary</v>
      </c>
      <c r="U299" s="6">
        <f t="shared" si="34"/>
        <v>35.437951388885267</v>
      </c>
      <c r="V299" t="str">
        <f t="shared" si="39"/>
        <v>30&lt;x&lt;=45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 t="shared" si="35"/>
        <v>41768.666666666664</v>
      </c>
      <c r="K300">
        <v>1394536048</v>
      </c>
      <c r="L300" s="10">
        <f t="shared" si="36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 t="shared" si="32"/>
        <v>1.089324126984127</v>
      </c>
      <c r="R300" s="6">
        <f t="shared" si="33"/>
        <v>56.344351395730705</v>
      </c>
      <c r="S300" t="str">
        <f t="shared" si="37"/>
        <v>film &amp; video</v>
      </c>
      <c r="T300" t="str">
        <f t="shared" si="38"/>
        <v>documentary</v>
      </c>
      <c r="U300" s="6">
        <f t="shared" si="34"/>
        <v>59.411481481482042</v>
      </c>
      <c r="V300" t="str">
        <f t="shared" si="39"/>
        <v>45&lt;x&lt;=60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 t="shared" si="35"/>
        <v>40499.058564814812</v>
      </c>
      <c r="K301">
        <v>1287379460</v>
      </c>
      <c r="L301" s="10">
        <f t="shared" si="36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32"/>
        <v>1.789525</v>
      </c>
      <c r="R301" s="6">
        <f t="shared" si="33"/>
        <v>73.341188524590166</v>
      </c>
      <c r="S301" t="str">
        <f t="shared" si="37"/>
        <v>film &amp; video</v>
      </c>
      <c r="T301" t="str">
        <f t="shared" si="38"/>
        <v>documentary</v>
      </c>
      <c r="U301" s="6">
        <f t="shared" si="34"/>
        <v>30.041666666664241</v>
      </c>
      <c r="V301" t="str">
        <f t="shared" si="39"/>
        <v>30&lt;x&lt;=45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 t="shared" si="35"/>
        <v>40657.751597222217</v>
      </c>
      <c r="K302">
        <v>1301007738</v>
      </c>
      <c r="L302" s="10">
        <f t="shared" si="36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 t="shared" si="32"/>
        <v>1.0172264</v>
      </c>
      <c r="R302" s="6">
        <f t="shared" si="33"/>
        <v>85.337785234899329</v>
      </c>
      <c r="S302" t="str">
        <f t="shared" si="37"/>
        <v>film &amp; video</v>
      </c>
      <c r="T302" t="str">
        <f t="shared" si="38"/>
        <v>documentary</v>
      </c>
      <c r="U302" s="6">
        <f t="shared" si="34"/>
        <v>31</v>
      </c>
      <c r="V302" t="str">
        <f t="shared" si="39"/>
        <v>30&lt;x&lt;=45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 t="shared" si="35"/>
        <v>41352.487673611111</v>
      </c>
      <c r="K303">
        <v>1360258935</v>
      </c>
      <c r="L303" s="10">
        <f t="shared" si="36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 t="shared" si="32"/>
        <v>1.1873499999999999</v>
      </c>
      <c r="R303" s="6">
        <f t="shared" si="33"/>
        <v>61.496215139442228</v>
      </c>
      <c r="S303" t="str">
        <f t="shared" si="37"/>
        <v>film &amp; video</v>
      </c>
      <c r="T303" t="str">
        <f t="shared" si="38"/>
        <v>documentary</v>
      </c>
      <c r="U303" s="6">
        <f t="shared" si="34"/>
        <v>39.958333333335759</v>
      </c>
      <c r="V303" t="str">
        <f t="shared" si="39"/>
        <v>30&lt;x&lt;=45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 t="shared" si="35"/>
        <v>40963.648587962962</v>
      </c>
      <c r="K304">
        <v>1327523638</v>
      </c>
      <c r="L304" s="10">
        <f t="shared" si="36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 t="shared" si="32"/>
        <v>1.0045999999999999</v>
      </c>
      <c r="R304" s="6">
        <f t="shared" si="33"/>
        <v>93.018518518518519</v>
      </c>
      <c r="S304" t="str">
        <f t="shared" si="37"/>
        <v>film &amp; video</v>
      </c>
      <c r="T304" t="str">
        <f t="shared" si="38"/>
        <v>documentary</v>
      </c>
      <c r="U304" s="6">
        <f t="shared" si="34"/>
        <v>30</v>
      </c>
      <c r="V304" t="str">
        <f t="shared" si="39"/>
        <v>15&lt;x&lt;=30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 t="shared" si="35"/>
        <v>41061.862800925926</v>
      </c>
      <c r="K305">
        <v>1336009346</v>
      </c>
      <c r="L305" s="10">
        <f t="shared" si="36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5">
        <f t="shared" si="32"/>
        <v>1.3746666666666667</v>
      </c>
      <c r="R305" s="6">
        <f t="shared" si="33"/>
        <v>50.292682926829265</v>
      </c>
      <c r="S305" t="str">
        <f t="shared" si="37"/>
        <v>film &amp; video</v>
      </c>
      <c r="T305" t="str">
        <f t="shared" si="38"/>
        <v>documentary</v>
      </c>
      <c r="U305" s="6">
        <f t="shared" si="34"/>
        <v>30</v>
      </c>
      <c r="V305" t="str">
        <f t="shared" si="39"/>
        <v>15&lt;x&lt;=30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 t="shared" si="35"/>
        <v>41152.875</v>
      </c>
      <c r="K306">
        <v>1343096197</v>
      </c>
      <c r="L306" s="10">
        <f t="shared" si="36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 t="shared" si="32"/>
        <v>2.3164705882352941</v>
      </c>
      <c r="R306" s="6">
        <f t="shared" si="33"/>
        <v>106.43243243243244</v>
      </c>
      <c r="S306" t="str">
        <f t="shared" si="37"/>
        <v>film &amp; video</v>
      </c>
      <c r="T306" t="str">
        <f t="shared" si="38"/>
        <v>documentary</v>
      </c>
      <c r="U306" s="6">
        <f t="shared" si="34"/>
        <v>38.988460648150067</v>
      </c>
      <c r="V306" t="str">
        <f t="shared" si="39"/>
        <v>30&lt;x&lt;=45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 t="shared" si="35"/>
        <v>40978.421863425923</v>
      </c>
      <c r="K307">
        <v>1328800049</v>
      </c>
      <c r="L307" s="10">
        <f t="shared" si="36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 t="shared" si="32"/>
        <v>1.3033333333333332</v>
      </c>
      <c r="R307" s="6">
        <f t="shared" si="33"/>
        <v>51.719576719576722</v>
      </c>
      <c r="S307" t="str">
        <f t="shared" si="37"/>
        <v>film &amp; video</v>
      </c>
      <c r="T307" t="str">
        <f t="shared" si="38"/>
        <v>documentary</v>
      </c>
      <c r="U307" s="6">
        <f t="shared" si="34"/>
        <v>30</v>
      </c>
      <c r="V307" t="str">
        <f t="shared" si="39"/>
        <v>15&lt;x&lt;=30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 t="shared" si="35"/>
        <v>41353.587187500001</v>
      </c>
      <c r="K308">
        <v>1362081933</v>
      </c>
      <c r="L308" s="10">
        <f t="shared" si="36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 t="shared" si="32"/>
        <v>2.9289999999999998</v>
      </c>
      <c r="R308" s="6">
        <f t="shared" si="33"/>
        <v>36.612499999999997</v>
      </c>
      <c r="S308" t="str">
        <f t="shared" si="37"/>
        <v>film &amp; video</v>
      </c>
      <c r="T308" t="str">
        <f t="shared" si="38"/>
        <v>documentary</v>
      </c>
      <c r="U308" s="6">
        <f t="shared" si="34"/>
        <v>19.958333333335759</v>
      </c>
      <c r="V308" t="str">
        <f t="shared" si="39"/>
        <v>15&lt;x&lt;=30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 t="shared" si="35"/>
        <v>41312.736122685179</v>
      </c>
      <c r="K309">
        <v>1357684801</v>
      </c>
      <c r="L309" s="10">
        <f t="shared" si="36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5">
        <f t="shared" si="32"/>
        <v>1.1131818181818183</v>
      </c>
      <c r="R309" s="6">
        <f t="shared" si="33"/>
        <v>42.517361111111114</v>
      </c>
      <c r="S309" t="str">
        <f t="shared" si="37"/>
        <v>film &amp; video</v>
      </c>
      <c r="T309" t="str">
        <f t="shared" si="38"/>
        <v>documentary</v>
      </c>
      <c r="U309" s="6">
        <f t="shared" si="34"/>
        <v>30</v>
      </c>
      <c r="V309" t="str">
        <f t="shared" si="39"/>
        <v>15&lt;x&lt;=30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 t="shared" si="35"/>
        <v>40612.486226851848</v>
      </c>
      <c r="K310">
        <v>1295887210</v>
      </c>
      <c r="L310" s="10">
        <f t="shared" si="36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 t="shared" si="32"/>
        <v>1.0556666666666668</v>
      </c>
      <c r="R310" s="6">
        <f t="shared" si="33"/>
        <v>62.712871287128714</v>
      </c>
      <c r="S310" t="str">
        <f t="shared" si="37"/>
        <v>film &amp; video</v>
      </c>
      <c r="T310" t="str">
        <f t="shared" si="38"/>
        <v>documentary</v>
      </c>
      <c r="U310" s="6">
        <f t="shared" si="34"/>
        <v>45</v>
      </c>
      <c r="V310" t="str">
        <f t="shared" si="39"/>
        <v>30&lt;x&lt;=45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 t="shared" si="35"/>
        <v>41155.543217592589</v>
      </c>
      <c r="K311">
        <v>1344880934</v>
      </c>
      <c r="L311" s="10">
        <f t="shared" si="36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 t="shared" si="32"/>
        <v>1.1894444444444445</v>
      </c>
      <c r="R311" s="6">
        <f t="shared" si="33"/>
        <v>89.957983193277315</v>
      </c>
      <c r="S311" t="str">
        <f t="shared" si="37"/>
        <v>film &amp; video</v>
      </c>
      <c r="T311" t="str">
        <f t="shared" si="38"/>
        <v>documentary</v>
      </c>
      <c r="U311" s="6">
        <f t="shared" si="34"/>
        <v>21</v>
      </c>
      <c r="V311" t="str">
        <f t="shared" si="39"/>
        <v>15&lt;x&lt;=30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 t="shared" si="35"/>
        <v>40835.875</v>
      </c>
      <c r="K312">
        <v>1317788623</v>
      </c>
      <c r="L312" s="10">
        <f t="shared" si="36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 t="shared" si="32"/>
        <v>1.04129</v>
      </c>
      <c r="R312" s="6">
        <f t="shared" si="33"/>
        <v>28.924722222222222</v>
      </c>
      <c r="S312" t="str">
        <f t="shared" si="37"/>
        <v>film &amp; video</v>
      </c>
      <c r="T312" t="str">
        <f t="shared" si="38"/>
        <v>documentary</v>
      </c>
      <c r="U312" s="6">
        <f t="shared" si="34"/>
        <v>14.900196759263054</v>
      </c>
      <c r="V312" t="str">
        <f t="shared" si="39"/>
        <v>&lt;=15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 t="shared" si="35"/>
        <v>40909.124305555553</v>
      </c>
      <c r="K313">
        <v>1321852592</v>
      </c>
      <c r="L313" s="10">
        <f t="shared" si="36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 t="shared" si="32"/>
        <v>1.0410165</v>
      </c>
      <c r="R313" s="6">
        <f t="shared" si="33"/>
        <v>138.8022</v>
      </c>
      <c r="S313" t="str">
        <f t="shared" si="37"/>
        <v>film &amp; video</v>
      </c>
      <c r="T313" t="str">
        <f t="shared" si="38"/>
        <v>documentary</v>
      </c>
      <c r="U313" s="6">
        <f t="shared" si="34"/>
        <v>41.112824074072705</v>
      </c>
      <c r="V313" t="str">
        <f t="shared" si="39"/>
        <v>30&lt;x&lt;=45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 t="shared" si="35"/>
        <v>41378.669351851851</v>
      </c>
      <c r="K314">
        <v>1363381432</v>
      </c>
      <c r="L314" s="10">
        <f t="shared" si="36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 t="shared" si="32"/>
        <v>1.1187499999999999</v>
      </c>
      <c r="R314" s="6">
        <f t="shared" si="33"/>
        <v>61.301369863013697</v>
      </c>
      <c r="S314" t="str">
        <f t="shared" si="37"/>
        <v>film &amp; video</v>
      </c>
      <c r="T314" t="str">
        <f t="shared" si="38"/>
        <v>documentary</v>
      </c>
      <c r="U314" s="6">
        <f t="shared" si="34"/>
        <v>30</v>
      </c>
      <c r="V314" t="str">
        <f t="shared" si="39"/>
        <v>15&lt;x&lt;=30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 t="shared" si="35"/>
        <v>40401.457638888889</v>
      </c>
      <c r="K315">
        <v>1277702894</v>
      </c>
      <c r="L315" s="10">
        <f t="shared" si="36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 t="shared" si="32"/>
        <v>1.0473529411764706</v>
      </c>
      <c r="R315" s="6">
        <f t="shared" si="33"/>
        <v>80.202702702702709</v>
      </c>
      <c r="S315" t="str">
        <f t="shared" si="37"/>
        <v>film &amp; video</v>
      </c>
      <c r="T315" t="str">
        <f t="shared" si="38"/>
        <v>documentary</v>
      </c>
      <c r="U315" s="6">
        <f t="shared" si="34"/>
        <v>44.438032407408173</v>
      </c>
      <c r="V315" t="str">
        <f t="shared" si="39"/>
        <v>30&lt;x&lt;=45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 t="shared" si="35"/>
        <v>41334.624861111108</v>
      </c>
      <c r="K316">
        <v>1359575988</v>
      </c>
      <c r="L316" s="10">
        <f t="shared" si="36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 t="shared" si="32"/>
        <v>3.8515000000000001</v>
      </c>
      <c r="R316" s="6">
        <f t="shared" si="33"/>
        <v>32.095833333333331</v>
      </c>
      <c r="S316" t="str">
        <f t="shared" si="37"/>
        <v>film &amp; video</v>
      </c>
      <c r="T316" t="str">
        <f t="shared" si="38"/>
        <v>documentary</v>
      </c>
      <c r="U316" s="6">
        <f t="shared" si="34"/>
        <v>30</v>
      </c>
      <c r="V316" t="str">
        <f t="shared" si="39"/>
        <v>15&lt;x&lt;=30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 t="shared" si="35"/>
        <v>41143.564050925925</v>
      </c>
      <c r="K317">
        <v>1343068334</v>
      </c>
      <c r="L317" s="10">
        <f t="shared" si="36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 t="shared" si="32"/>
        <v>1.01248</v>
      </c>
      <c r="R317" s="6">
        <f t="shared" si="33"/>
        <v>200.88888888888889</v>
      </c>
      <c r="S317" t="str">
        <f t="shared" si="37"/>
        <v>film &amp; video</v>
      </c>
      <c r="T317" t="str">
        <f t="shared" si="38"/>
        <v>documentary</v>
      </c>
      <c r="U317" s="6">
        <f t="shared" si="34"/>
        <v>30</v>
      </c>
      <c r="V317" t="str">
        <f t="shared" si="39"/>
        <v>15&lt;x&lt;=30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 t="shared" si="35"/>
        <v>41983.999305555553</v>
      </c>
      <c r="K318">
        <v>1415398197</v>
      </c>
      <c r="L318" s="10">
        <f t="shared" si="36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 t="shared" si="32"/>
        <v>1.1377333333333333</v>
      </c>
      <c r="R318" s="6">
        <f t="shared" si="33"/>
        <v>108.01265822784811</v>
      </c>
      <c r="S318" t="str">
        <f t="shared" si="37"/>
        <v>film &amp; video</v>
      </c>
      <c r="T318" t="str">
        <f t="shared" si="38"/>
        <v>documentary</v>
      </c>
      <c r="U318" s="6">
        <f t="shared" si="34"/>
        <v>33.284062500002619</v>
      </c>
      <c r="V318" t="str">
        <f t="shared" si="39"/>
        <v>30&lt;x&lt;=45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 t="shared" si="35"/>
        <v>41619.468553240738</v>
      </c>
      <c r="K319">
        <v>1384186483</v>
      </c>
      <c r="L319" s="10">
        <f t="shared" si="36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 t="shared" si="32"/>
        <v>1.0080333333333333</v>
      </c>
      <c r="R319" s="6">
        <f t="shared" si="33"/>
        <v>95.699367088607602</v>
      </c>
      <c r="S319" t="str">
        <f t="shared" si="37"/>
        <v>film &amp; video</v>
      </c>
      <c r="T319" t="str">
        <f t="shared" si="38"/>
        <v>documentary</v>
      </c>
      <c r="U319" s="6">
        <f t="shared" si="34"/>
        <v>30</v>
      </c>
      <c r="V319" t="str">
        <f t="shared" si="39"/>
        <v>15&lt;x&lt;=30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 t="shared" si="35"/>
        <v>41359.788784722223</v>
      </c>
      <c r="K320">
        <v>1361753751</v>
      </c>
      <c r="L320" s="10">
        <f t="shared" si="36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 t="shared" si="32"/>
        <v>2.8332000000000002</v>
      </c>
      <c r="R320" s="6">
        <f t="shared" si="33"/>
        <v>49.880281690140848</v>
      </c>
      <c r="S320" t="str">
        <f t="shared" si="37"/>
        <v>film &amp; video</v>
      </c>
      <c r="T320" t="str">
        <f t="shared" si="38"/>
        <v>documentary</v>
      </c>
      <c r="U320" s="6">
        <f t="shared" si="34"/>
        <v>29.958333333335759</v>
      </c>
      <c r="V320" t="str">
        <f t="shared" si="39"/>
        <v>15&lt;x&lt;=30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 t="shared" si="35"/>
        <v>40211.124305555553</v>
      </c>
      <c r="K321">
        <v>1257538029</v>
      </c>
      <c r="L321" s="10">
        <f t="shared" si="36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 t="shared" si="32"/>
        <v>1.1268</v>
      </c>
      <c r="R321" s="6">
        <f t="shared" si="33"/>
        <v>110.47058823529412</v>
      </c>
      <c r="S321" t="str">
        <f t="shared" si="37"/>
        <v>film &amp; video</v>
      </c>
      <c r="T321" t="str">
        <f t="shared" si="38"/>
        <v>documentary</v>
      </c>
      <c r="U321" s="6">
        <f t="shared" si="34"/>
        <v>87.494340277778974</v>
      </c>
      <c r="V321" t="str">
        <f t="shared" si="39"/>
        <v>75&lt;x&lt;=90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 t="shared" si="35"/>
        <v>42360.749999999993</v>
      </c>
      <c r="K322">
        <v>1448284433</v>
      </c>
      <c r="L322" s="10">
        <f t="shared" si="36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40">E322/D322</f>
        <v>1.0658000000000001</v>
      </c>
      <c r="R322" s="6">
        <f t="shared" ref="R322:R385" si="41">E322/N322</f>
        <v>134.91139240506328</v>
      </c>
      <c r="S322" t="str">
        <f t="shared" si="37"/>
        <v>film &amp; video</v>
      </c>
      <c r="T322" t="str">
        <f t="shared" si="38"/>
        <v>documentary</v>
      </c>
      <c r="U322" s="6">
        <f t="shared" ref="U322:U385" si="42">J322-L322</f>
        <v>29.407025462962338</v>
      </c>
      <c r="V322" t="str">
        <f t="shared" si="39"/>
        <v>15&lt;x&lt;=30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 t="shared" ref="J323:J386" si="43">(((I323/60)/60)/24)+DATE(1970,1,1)+(-5/24)</f>
        <v>42682.27993055556</v>
      </c>
      <c r="K323">
        <v>1475577786</v>
      </c>
      <c r="L323" s="10">
        <f t="shared" ref="L323:L386" si="44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 t="shared" si="40"/>
        <v>1.0266285714285714</v>
      </c>
      <c r="R323" s="6">
        <f t="shared" si="41"/>
        <v>106.62314540059347</v>
      </c>
      <c r="S323" t="str">
        <f t="shared" ref="S323:S386" si="45">TRIM(LEFT(P323,SEARCH("/",P323)-1))</f>
        <v>film &amp; video</v>
      </c>
      <c r="T323" t="str">
        <f t="shared" ref="T323:T386" si="46">TRIM(RIGHT(P323,LEN(P323)-SEARCH("/",P323)))</f>
        <v>documentary</v>
      </c>
      <c r="U323" s="6">
        <f t="shared" si="42"/>
        <v>35.041666666671517</v>
      </c>
      <c r="V323" t="str">
        <f t="shared" ref="V323:V386" si="47">IF(U323&lt;=15, "&lt;=15", IF(U323&lt;=30, "15&lt;x&lt;=30", IF(U323&lt;=45, "30&lt;x&lt;=45", IF(U323&lt;=60, "45&lt;x&lt;=60", IF(U323&lt;=75, "60&lt;x&lt;=75","75&lt;x&lt;=90")))))</f>
        <v>30&lt;x&lt;=45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 t="shared" si="43"/>
        <v>42503.361666666664</v>
      </c>
      <c r="K324">
        <v>1460554848</v>
      </c>
      <c r="L324" s="10">
        <f t="shared" si="44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 t="shared" si="40"/>
        <v>1.0791200000000001</v>
      </c>
      <c r="R324" s="6">
        <f t="shared" si="41"/>
        <v>145.04301075268816</v>
      </c>
      <c r="S324" t="str">
        <f t="shared" si="45"/>
        <v>film &amp; video</v>
      </c>
      <c r="T324" t="str">
        <f t="shared" si="46"/>
        <v>documentary</v>
      </c>
      <c r="U324" s="6">
        <f t="shared" si="42"/>
        <v>30</v>
      </c>
      <c r="V324" t="str">
        <f t="shared" si="47"/>
        <v>15&lt;x&lt;=30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 t="shared" si="43"/>
        <v>42725.124305555553</v>
      </c>
      <c r="K325">
        <v>1479886966</v>
      </c>
      <c r="L325" s="10">
        <f t="shared" si="44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 t="shared" si="40"/>
        <v>1.2307407407407407</v>
      </c>
      <c r="R325" s="6">
        <f t="shared" si="41"/>
        <v>114.58620689655173</v>
      </c>
      <c r="S325" t="str">
        <f t="shared" si="45"/>
        <v>film &amp; video</v>
      </c>
      <c r="T325" t="str">
        <f t="shared" si="46"/>
        <v>documentary</v>
      </c>
      <c r="U325" s="6">
        <f t="shared" si="42"/>
        <v>28.011273148149485</v>
      </c>
      <c r="V325" t="str">
        <f t="shared" si="47"/>
        <v>15&lt;x&lt;=30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 t="shared" si="43"/>
        <v>42217.417916666665</v>
      </c>
      <c r="K326">
        <v>1435590108</v>
      </c>
      <c r="L326" s="10">
        <f t="shared" si="44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 t="shared" si="40"/>
        <v>1.016</v>
      </c>
      <c r="R326" s="6">
        <f t="shared" si="41"/>
        <v>105.3170731707317</v>
      </c>
      <c r="S326" t="str">
        <f t="shared" si="45"/>
        <v>film &amp; video</v>
      </c>
      <c r="T326" t="str">
        <f t="shared" si="46"/>
        <v>documentary</v>
      </c>
      <c r="U326" s="6">
        <f t="shared" si="42"/>
        <v>33</v>
      </c>
      <c r="V326" t="str">
        <f t="shared" si="47"/>
        <v>30&lt;x&lt;=45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 t="shared" si="43"/>
        <v>42723.979548611103</v>
      </c>
      <c r="K327">
        <v>1479184233</v>
      </c>
      <c r="L327" s="10">
        <f t="shared" si="44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 t="shared" si="40"/>
        <v>1.04396</v>
      </c>
      <c r="R327" s="6">
        <f t="shared" si="41"/>
        <v>70.921195652173907</v>
      </c>
      <c r="S327" t="str">
        <f t="shared" si="45"/>
        <v>film &amp; video</v>
      </c>
      <c r="T327" t="str">
        <f t="shared" si="46"/>
        <v>documentary</v>
      </c>
      <c r="U327" s="6">
        <f t="shared" si="42"/>
        <v>35</v>
      </c>
      <c r="V327" t="str">
        <f t="shared" si="47"/>
        <v>30&lt;x&lt;=45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 t="shared" si="43"/>
        <v>42808.747916666667</v>
      </c>
      <c r="K328">
        <v>1486625606</v>
      </c>
      <c r="L328" s="10">
        <f t="shared" si="44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 t="shared" si="40"/>
        <v>1.1292973333333334</v>
      </c>
      <c r="R328" s="6">
        <f t="shared" si="41"/>
        <v>147.17167680278018</v>
      </c>
      <c r="S328" t="str">
        <f t="shared" si="45"/>
        <v>film &amp; video</v>
      </c>
      <c r="T328" t="str">
        <f t="shared" si="46"/>
        <v>documentary</v>
      </c>
      <c r="U328" s="6">
        <f t="shared" si="42"/>
        <v>33.641365740739275</v>
      </c>
      <c r="V328" t="str">
        <f t="shared" si="47"/>
        <v>30&lt;x&lt;=45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 t="shared" si="43"/>
        <v>42085.124999999993</v>
      </c>
      <c r="K329">
        <v>1424669929</v>
      </c>
      <c r="L329" s="10">
        <f t="shared" si="44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 t="shared" si="40"/>
        <v>1.3640000000000001</v>
      </c>
      <c r="R329" s="6">
        <f t="shared" si="41"/>
        <v>160.47058823529412</v>
      </c>
      <c r="S329" t="str">
        <f t="shared" si="45"/>
        <v>film &amp; video</v>
      </c>
      <c r="T329" t="str">
        <f t="shared" si="46"/>
        <v>documentary</v>
      </c>
      <c r="U329" s="6">
        <f t="shared" si="42"/>
        <v>27.098043981473893</v>
      </c>
      <c r="V329" t="str">
        <f t="shared" si="47"/>
        <v>15&lt;x&lt;=30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 t="shared" si="43"/>
        <v>42308.958333333336</v>
      </c>
      <c r="K330">
        <v>1443739388</v>
      </c>
      <c r="L330" s="10">
        <f t="shared" si="44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 t="shared" si="40"/>
        <v>1.036144</v>
      </c>
      <c r="R330" s="6">
        <f t="shared" si="41"/>
        <v>156.04578313253012</v>
      </c>
      <c r="S330" t="str">
        <f t="shared" si="45"/>
        <v>film &amp; video</v>
      </c>
      <c r="T330" t="str">
        <f t="shared" si="46"/>
        <v>documentary</v>
      </c>
      <c r="U330" s="6">
        <f t="shared" si="42"/>
        <v>30.220046296301007</v>
      </c>
      <c r="V330" t="str">
        <f t="shared" si="47"/>
        <v>30&lt;x&lt;=45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 t="shared" si="43"/>
        <v>42314.958333333336</v>
      </c>
      <c r="K331">
        <v>1444821127</v>
      </c>
      <c r="L331" s="10">
        <f t="shared" si="44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 t="shared" si="40"/>
        <v>1.0549999999999999</v>
      </c>
      <c r="R331" s="6">
        <f t="shared" si="41"/>
        <v>63.17365269461078</v>
      </c>
      <c r="S331" t="str">
        <f t="shared" si="45"/>
        <v>film &amp; video</v>
      </c>
      <c r="T331" t="str">
        <f t="shared" si="46"/>
        <v>documentary</v>
      </c>
      <c r="U331" s="6">
        <f t="shared" si="42"/>
        <v>23.69991898148146</v>
      </c>
      <c r="V331" t="str">
        <f t="shared" si="47"/>
        <v>15&lt;x&lt;=30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 t="shared" si="43"/>
        <v>41410.957638888889</v>
      </c>
      <c r="K332">
        <v>1366028563</v>
      </c>
      <c r="L332" s="10">
        <f t="shared" si="44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 t="shared" si="40"/>
        <v>1.0182857142857142</v>
      </c>
      <c r="R332" s="6">
        <f t="shared" si="41"/>
        <v>104.82352941176471</v>
      </c>
      <c r="S332" t="str">
        <f t="shared" si="45"/>
        <v>film &amp; video</v>
      </c>
      <c r="T332" t="str">
        <f t="shared" si="46"/>
        <v>documentary</v>
      </c>
      <c r="U332" s="6">
        <f t="shared" si="42"/>
        <v>31.650196759263054</v>
      </c>
      <c r="V332" t="str">
        <f t="shared" si="47"/>
        <v>30&lt;x&lt;=45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 t="shared" si="43"/>
        <v>42538.373078703698</v>
      </c>
      <c r="K333">
        <v>1463493434</v>
      </c>
      <c r="L333" s="10">
        <f t="shared" si="44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 t="shared" si="40"/>
        <v>1.0660499999999999</v>
      </c>
      <c r="R333" s="6">
        <f t="shared" si="41"/>
        <v>97.356164383561648</v>
      </c>
      <c r="S333" t="str">
        <f t="shared" si="45"/>
        <v>film &amp; video</v>
      </c>
      <c r="T333" t="str">
        <f t="shared" si="46"/>
        <v>documentary</v>
      </c>
      <c r="U333" s="6">
        <f t="shared" si="42"/>
        <v>31</v>
      </c>
      <c r="V333" t="str">
        <f t="shared" si="47"/>
        <v>30&lt;x&lt;=45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 t="shared" si="43"/>
        <v>42305.124999999993</v>
      </c>
      <c r="K334">
        <v>1442420377</v>
      </c>
      <c r="L334" s="10">
        <f t="shared" si="44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 t="shared" si="40"/>
        <v>1.13015</v>
      </c>
      <c r="R334" s="6">
        <f t="shared" si="41"/>
        <v>203.63063063063063</v>
      </c>
      <c r="S334" t="str">
        <f t="shared" si="45"/>
        <v>film &amp; video</v>
      </c>
      <c r="T334" t="str">
        <f t="shared" si="46"/>
        <v>documentary</v>
      </c>
      <c r="U334" s="6">
        <f t="shared" si="42"/>
        <v>41.65304398148146</v>
      </c>
      <c r="V334" t="str">
        <f t="shared" si="47"/>
        <v>30&lt;x&lt;=45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 t="shared" si="43"/>
        <v>42467.386469907404</v>
      </c>
      <c r="K335">
        <v>1457450191</v>
      </c>
      <c r="L335" s="10">
        <f t="shared" si="44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 t="shared" si="40"/>
        <v>1.252275</v>
      </c>
      <c r="R335" s="6">
        <f t="shared" si="41"/>
        <v>188.31203007518798</v>
      </c>
      <c r="S335" t="str">
        <f t="shared" si="45"/>
        <v>film &amp; video</v>
      </c>
      <c r="T335" t="str">
        <f t="shared" si="46"/>
        <v>documentary</v>
      </c>
      <c r="U335" s="6">
        <f t="shared" si="42"/>
        <v>29.958333333335759</v>
      </c>
      <c r="V335" t="str">
        <f t="shared" si="47"/>
        <v>15&lt;x&lt;=30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 t="shared" si="43"/>
        <v>42139.583333333336</v>
      </c>
      <c r="K336">
        <v>1428423757</v>
      </c>
      <c r="L336" s="10">
        <f t="shared" si="44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 t="shared" si="40"/>
        <v>1.0119</v>
      </c>
      <c r="R336" s="6">
        <f t="shared" si="41"/>
        <v>146.65217391304347</v>
      </c>
      <c r="S336" t="str">
        <f t="shared" si="45"/>
        <v>film &amp; video</v>
      </c>
      <c r="T336" t="str">
        <f t="shared" si="46"/>
        <v>documentary</v>
      </c>
      <c r="U336" s="6">
        <f t="shared" si="42"/>
        <v>38.10929398148437</v>
      </c>
      <c r="V336" t="str">
        <f t="shared" si="47"/>
        <v>30&lt;x&lt;=45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 t="shared" si="43"/>
        <v>42132.708333333336</v>
      </c>
      <c r="K337">
        <v>1428428515</v>
      </c>
      <c r="L337" s="10">
        <f t="shared" si="44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 t="shared" si="40"/>
        <v>1.0276470588235294</v>
      </c>
      <c r="R337" s="6">
        <f t="shared" si="41"/>
        <v>109.1875</v>
      </c>
      <c r="S337" t="str">
        <f t="shared" si="45"/>
        <v>film &amp; video</v>
      </c>
      <c r="T337" t="str">
        <f t="shared" si="46"/>
        <v>documentary</v>
      </c>
      <c r="U337" s="6">
        <f t="shared" si="42"/>
        <v>31.179224537045229</v>
      </c>
      <c r="V337" t="str">
        <f t="shared" si="47"/>
        <v>30&lt;x&lt;=45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 t="shared" si="43"/>
        <v>42321.429606481477</v>
      </c>
      <c r="K338">
        <v>1444832318</v>
      </c>
      <c r="L338" s="10">
        <f t="shared" si="44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40"/>
        <v>1.1683911999999999</v>
      </c>
      <c r="R338" s="6">
        <f t="shared" si="41"/>
        <v>59.249046653144013</v>
      </c>
      <c r="S338" t="str">
        <f t="shared" si="45"/>
        <v>film &amp; video</v>
      </c>
      <c r="T338" t="str">
        <f t="shared" si="46"/>
        <v>documentary</v>
      </c>
      <c r="U338" s="6">
        <f t="shared" si="42"/>
        <v>30.041666666664241</v>
      </c>
      <c r="V338" t="str">
        <f t="shared" si="47"/>
        <v>30&lt;x&lt;=45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 t="shared" si="43"/>
        <v>42076.878564814811</v>
      </c>
      <c r="K339">
        <v>1423710308</v>
      </c>
      <c r="L339" s="10">
        <f t="shared" si="44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 t="shared" si="40"/>
        <v>1.0116833333333335</v>
      </c>
      <c r="R339" s="6">
        <f t="shared" si="41"/>
        <v>97.904838709677421</v>
      </c>
      <c r="S339" t="str">
        <f t="shared" si="45"/>
        <v>film &amp; video</v>
      </c>
      <c r="T339" t="str">
        <f t="shared" si="46"/>
        <v>documentary</v>
      </c>
      <c r="U339" s="6">
        <f t="shared" si="42"/>
        <v>29.958333333328483</v>
      </c>
      <c r="V339" t="str">
        <f t="shared" si="47"/>
        <v>15&lt;x&lt;=30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 t="shared" si="43"/>
        <v>42615.833333333336</v>
      </c>
      <c r="K340">
        <v>1468001290</v>
      </c>
      <c r="L340" s="10">
        <f t="shared" si="44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 t="shared" si="40"/>
        <v>1.1013360000000001</v>
      </c>
      <c r="R340" s="6">
        <f t="shared" si="41"/>
        <v>70.000169491525426</v>
      </c>
      <c r="S340" t="str">
        <f t="shared" si="45"/>
        <v>film &amp; video</v>
      </c>
      <c r="T340" t="str">
        <f t="shared" si="46"/>
        <v>documentary</v>
      </c>
      <c r="U340" s="6">
        <f t="shared" si="42"/>
        <v>56.285995370373712</v>
      </c>
      <c r="V340" t="str">
        <f t="shared" si="47"/>
        <v>45&lt;x&lt;=60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 t="shared" si="43"/>
        <v>42123.551712962959</v>
      </c>
      <c r="K341">
        <v>1427739268</v>
      </c>
      <c r="L341" s="10">
        <f t="shared" si="44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 t="shared" si="40"/>
        <v>1.0808333333333333</v>
      </c>
      <c r="R341" s="6">
        <f t="shared" si="41"/>
        <v>72.865168539325836</v>
      </c>
      <c r="S341" t="str">
        <f t="shared" si="45"/>
        <v>film &amp; video</v>
      </c>
      <c r="T341" t="str">
        <f t="shared" si="46"/>
        <v>documentary</v>
      </c>
      <c r="U341" s="6">
        <f t="shared" si="42"/>
        <v>30</v>
      </c>
      <c r="V341" t="str">
        <f t="shared" si="47"/>
        <v>15&lt;x&lt;=30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 t="shared" si="43"/>
        <v>42802.666666666664</v>
      </c>
      <c r="K342">
        <v>1486397007</v>
      </c>
      <c r="L342" s="10">
        <f t="shared" si="44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 t="shared" si="40"/>
        <v>1.2502285714285715</v>
      </c>
      <c r="R342" s="6">
        <f t="shared" si="41"/>
        <v>146.34782608695653</v>
      </c>
      <c r="S342" t="str">
        <f t="shared" si="45"/>
        <v>film &amp; video</v>
      </c>
      <c r="T342" t="str">
        <f t="shared" si="46"/>
        <v>documentary</v>
      </c>
      <c r="U342" s="6">
        <f t="shared" si="42"/>
        <v>30.205937499995343</v>
      </c>
      <c r="V342" t="str">
        <f t="shared" si="47"/>
        <v>30&lt;x&lt;=45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 t="shared" si="43"/>
        <v>41912.957638888889</v>
      </c>
      <c r="K343">
        <v>1410555998</v>
      </c>
      <c r="L343" s="10">
        <f t="shared" si="44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 t="shared" si="40"/>
        <v>1.0671428571428572</v>
      </c>
      <c r="R343" s="6">
        <f t="shared" si="41"/>
        <v>67.909090909090907</v>
      </c>
      <c r="S343" t="str">
        <f t="shared" si="45"/>
        <v>film &amp; video</v>
      </c>
      <c r="T343" t="str">
        <f t="shared" si="46"/>
        <v>documentary</v>
      </c>
      <c r="U343" s="6">
        <f t="shared" si="42"/>
        <v>18.286365740743349</v>
      </c>
      <c r="V343" t="str">
        <f t="shared" si="47"/>
        <v>15&lt;x&lt;=30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 t="shared" si="43"/>
        <v>42489.572511574072</v>
      </c>
      <c r="K344">
        <v>1459363465</v>
      </c>
      <c r="L344" s="10">
        <f t="shared" si="44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 t="shared" si="40"/>
        <v>1.0036639999999999</v>
      </c>
      <c r="R344" s="6">
        <f t="shared" si="41"/>
        <v>169.85083076923075</v>
      </c>
      <c r="S344" t="str">
        <f t="shared" si="45"/>
        <v>film &amp; video</v>
      </c>
      <c r="T344" t="str">
        <f t="shared" si="46"/>
        <v>documentary</v>
      </c>
      <c r="U344" s="6">
        <f t="shared" si="42"/>
        <v>30</v>
      </c>
      <c r="V344" t="str">
        <f t="shared" si="47"/>
        <v>15&lt;x&lt;=30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 t="shared" si="43"/>
        <v>41956.916666666664</v>
      </c>
      <c r="K345">
        <v>1413308545</v>
      </c>
      <c r="L345" s="10">
        <f t="shared" si="44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 t="shared" si="40"/>
        <v>1.0202863333333334</v>
      </c>
      <c r="R345" s="6">
        <f t="shared" si="41"/>
        <v>58.413339694656486</v>
      </c>
      <c r="S345" t="str">
        <f t="shared" si="45"/>
        <v>film &amp; video</v>
      </c>
      <c r="T345" t="str">
        <f t="shared" si="46"/>
        <v>documentary</v>
      </c>
      <c r="U345" s="6">
        <f t="shared" si="42"/>
        <v>30.387210648150358</v>
      </c>
      <c r="V345" t="str">
        <f t="shared" si="47"/>
        <v>30&lt;x&lt;=45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 t="shared" si="43"/>
        <v>42155.888888888883</v>
      </c>
      <c r="K346">
        <v>1429312694</v>
      </c>
      <c r="L346" s="10">
        <f t="shared" si="44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 t="shared" si="40"/>
        <v>1.0208358208955224</v>
      </c>
      <c r="R346" s="6">
        <f t="shared" si="41"/>
        <v>119.99298245614035</v>
      </c>
      <c r="S346" t="str">
        <f t="shared" si="45"/>
        <v>film &amp; video</v>
      </c>
      <c r="T346" t="str">
        <f t="shared" si="46"/>
        <v>documentary</v>
      </c>
      <c r="U346" s="6">
        <f t="shared" si="42"/>
        <v>44.126226851847605</v>
      </c>
      <c r="V346" t="str">
        <f t="shared" si="47"/>
        <v>30&lt;x&lt;=45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 t="shared" si="43"/>
        <v>42144.735995370364</v>
      </c>
      <c r="K347">
        <v>1429569590</v>
      </c>
      <c r="L347" s="10">
        <f t="shared" si="44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 t="shared" si="40"/>
        <v>1.2327586206896552</v>
      </c>
      <c r="R347" s="6">
        <f t="shared" si="41"/>
        <v>99.860335195530723</v>
      </c>
      <c r="S347" t="str">
        <f t="shared" si="45"/>
        <v>film &amp; video</v>
      </c>
      <c r="T347" t="str">
        <f t="shared" si="46"/>
        <v>documentary</v>
      </c>
      <c r="U347" s="6">
        <f t="shared" si="42"/>
        <v>30</v>
      </c>
      <c r="V347" t="str">
        <f t="shared" si="47"/>
        <v>15&lt;x&lt;=30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 t="shared" si="43"/>
        <v>42291.291909722226</v>
      </c>
      <c r="K348">
        <v>1442232021</v>
      </c>
      <c r="L348" s="10">
        <f t="shared" si="44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5">
        <f t="shared" si="40"/>
        <v>1.7028880000000002</v>
      </c>
      <c r="R348" s="6">
        <f t="shared" si="41"/>
        <v>90.579148936170213</v>
      </c>
      <c r="S348" t="str">
        <f t="shared" si="45"/>
        <v>film &amp; video</v>
      </c>
      <c r="T348" t="str">
        <f t="shared" si="46"/>
        <v>documentary</v>
      </c>
      <c r="U348" s="6">
        <f t="shared" si="42"/>
        <v>30</v>
      </c>
      <c r="V348" t="str">
        <f t="shared" si="47"/>
        <v>15&lt;x&lt;=30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 t="shared" si="43"/>
        <v>42322.32880787037</v>
      </c>
      <c r="K349">
        <v>1444910009</v>
      </c>
      <c r="L349" s="10">
        <f t="shared" si="44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 t="shared" si="40"/>
        <v>1.1159049999999999</v>
      </c>
      <c r="R349" s="6">
        <f t="shared" si="41"/>
        <v>117.77361477572559</v>
      </c>
      <c r="S349" t="str">
        <f t="shared" si="45"/>
        <v>film &amp; video</v>
      </c>
      <c r="T349" t="str">
        <f t="shared" si="46"/>
        <v>documentary</v>
      </c>
      <c r="U349" s="6">
        <f t="shared" si="42"/>
        <v>30.041666666671517</v>
      </c>
      <c r="V349" t="str">
        <f t="shared" si="47"/>
        <v>30&lt;x&lt;=45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 t="shared" si="43"/>
        <v>42237.378657407404</v>
      </c>
      <c r="K350">
        <v>1437573916</v>
      </c>
      <c r="L350" s="10">
        <f t="shared" si="44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 t="shared" si="40"/>
        <v>1.03</v>
      </c>
      <c r="R350" s="6">
        <f t="shared" si="41"/>
        <v>86.554621848739501</v>
      </c>
      <c r="S350" t="str">
        <f t="shared" si="45"/>
        <v>film &amp; video</v>
      </c>
      <c r="T350" t="str">
        <f t="shared" si="46"/>
        <v>documentary</v>
      </c>
      <c r="U350" s="6">
        <f t="shared" si="42"/>
        <v>30</v>
      </c>
      <c r="V350" t="str">
        <f t="shared" si="47"/>
        <v>15&lt;x&lt;=30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 t="shared" si="43"/>
        <v>42790.290601851848</v>
      </c>
      <c r="K351">
        <v>1485345508</v>
      </c>
      <c r="L351" s="10">
        <f t="shared" si="44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 t="shared" si="40"/>
        <v>1.0663570159857905</v>
      </c>
      <c r="R351" s="6">
        <f t="shared" si="41"/>
        <v>71.899281437125751</v>
      </c>
      <c r="S351" t="str">
        <f t="shared" si="45"/>
        <v>film &amp; video</v>
      </c>
      <c r="T351" t="str">
        <f t="shared" si="46"/>
        <v>documentary</v>
      </c>
      <c r="U351" s="6">
        <f t="shared" si="42"/>
        <v>30</v>
      </c>
      <c r="V351" t="str">
        <f t="shared" si="47"/>
        <v>15&lt;x&lt;=30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 t="shared" si="43"/>
        <v>42623.957638888889</v>
      </c>
      <c r="K352">
        <v>1470274509</v>
      </c>
      <c r="L352" s="10">
        <f t="shared" si="44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 t="shared" si="40"/>
        <v>1.1476</v>
      </c>
      <c r="R352" s="6">
        <f t="shared" si="41"/>
        <v>129.81900452488688</v>
      </c>
      <c r="S352" t="str">
        <f t="shared" si="45"/>
        <v>film &amp; video</v>
      </c>
      <c r="T352" t="str">
        <f t="shared" si="46"/>
        <v>documentary</v>
      </c>
      <c r="U352" s="6">
        <f t="shared" si="42"/>
        <v>38.099895833336632</v>
      </c>
      <c r="V352" t="str">
        <f t="shared" si="47"/>
        <v>30&lt;x&lt;=45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 t="shared" si="43"/>
        <v>42467.714745370373</v>
      </c>
      <c r="K353">
        <v>1456614554</v>
      </c>
      <c r="L353" s="10">
        <f t="shared" si="44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 t="shared" si="40"/>
        <v>1.2734117647058822</v>
      </c>
      <c r="R353" s="6">
        <f t="shared" si="41"/>
        <v>44.912863070539416</v>
      </c>
      <c r="S353" t="str">
        <f t="shared" si="45"/>
        <v>film &amp; video</v>
      </c>
      <c r="T353" t="str">
        <f t="shared" si="46"/>
        <v>documentary</v>
      </c>
      <c r="U353" s="6">
        <f t="shared" si="42"/>
        <v>39.958333333343035</v>
      </c>
      <c r="V353" t="str">
        <f t="shared" si="47"/>
        <v>30&lt;x&lt;=45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 t="shared" si="43"/>
        <v>41919.959120370368</v>
      </c>
      <c r="K354">
        <v>1410148868</v>
      </c>
      <c r="L354" s="10">
        <f t="shared" si="44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 t="shared" si="40"/>
        <v>1.1656</v>
      </c>
      <c r="R354" s="6">
        <f t="shared" si="41"/>
        <v>40.755244755244753</v>
      </c>
      <c r="S354" t="str">
        <f t="shared" si="45"/>
        <v>film &amp; video</v>
      </c>
      <c r="T354" t="str">
        <f t="shared" si="46"/>
        <v>documentary</v>
      </c>
      <c r="U354" s="6">
        <f t="shared" si="42"/>
        <v>30</v>
      </c>
      <c r="V354" t="str">
        <f t="shared" si="47"/>
        <v>15&lt;x&lt;=30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 t="shared" si="43"/>
        <v>42327.625219907401</v>
      </c>
      <c r="K355">
        <v>1445367619</v>
      </c>
      <c r="L355" s="10">
        <f t="shared" si="44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 t="shared" si="40"/>
        <v>1.0861819426615318</v>
      </c>
      <c r="R355" s="6">
        <f t="shared" si="41"/>
        <v>103.52394779771615</v>
      </c>
      <c r="S355" t="str">
        <f t="shared" si="45"/>
        <v>film &amp; video</v>
      </c>
      <c r="T355" t="str">
        <f t="shared" si="46"/>
        <v>documentary</v>
      </c>
      <c r="U355" s="6">
        <f t="shared" si="42"/>
        <v>30.041666666656965</v>
      </c>
      <c r="V355" t="str">
        <f t="shared" si="47"/>
        <v>30&lt;x&lt;=45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 t="shared" si="43"/>
        <v>42468.577789351846</v>
      </c>
      <c r="K356">
        <v>1457553121</v>
      </c>
      <c r="L356" s="10">
        <f t="shared" si="44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 t="shared" si="40"/>
        <v>1.0394285714285714</v>
      </c>
      <c r="R356" s="6">
        <f t="shared" si="41"/>
        <v>125.44827586206897</v>
      </c>
      <c r="S356" t="str">
        <f t="shared" si="45"/>
        <v>film &amp; video</v>
      </c>
      <c r="T356" t="str">
        <f t="shared" si="46"/>
        <v>documentary</v>
      </c>
      <c r="U356" s="6">
        <f t="shared" si="42"/>
        <v>29.958333333328483</v>
      </c>
      <c r="V356" t="str">
        <f t="shared" si="47"/>
        <v>15&lt;x&lt;=30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 t="shared" si="43"/>
        <v>41974.127245370364</v>
      </c>
      <c r="K357">
        <v>1414738994</v>
      </c>
      <c r="L357" s="10">
        <f t="shared" si="44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40"/>
        <v>1.1625714285714286</v>
      </c>
      <c r="R357" s="6">
        <f t="shared" si="41"/>
        <v>246.60606060606059</v>
      </c>
      <c r="S357" t="str">
        <f t="shared" si="45"/>
        <v>film &amp; video</v>
      </c>
      <c r="T357" t="str">
        <f t="shared" si="46"/>
        <v>documentary</v>
      </c>
      <c r="U357" s="6">
        <f t="shared" si="42"/>
        <v>31.041666666664241</v>
      </c>
      <c r="V357" t="str">
        <f t="shared" si="47"/>
        <v>30&lt;x&lt;=45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 t="shared" si="43"/>
        <v>42445.553159722222</v>
      </c>
      <c r="K358">
        <v>1455563793</v>
      </c>
      <c r="L358" s="10">
        <f t="shared" si="44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 t="shared" si="40"/>
        <v>1.0269239999999999</v>
      </c>
      <c r="R358" s="6">
        <f t="shared" si="41"/>
        <v>79.401340206185566</v>
      </c>
      <c r="S358" t="str">
        <f t="shared" si="45"/>
        <v>film &amp; video</v>
      </c>
      <c r="T358" t="str">
        <f t="shared" si="46"/>
        <v>documentary</v>
      </c>
      <c r="U358" s="6">
        <f t="shared" si="42"/>
        <v>29.958333333335759</v>
      </c>
      <c r="V358" t="str">
        <f t="shared" si="47"/>
        <v>15&lt;x&lt;=30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 t="shared" si="43"/>
        <v>42118.01385416666</v>
      </c>
      <c r="K359">
        <v>1426396797</v>
      </c>
      <c r="L359" s="10">
        <f t="shared" si="44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 t="shared" si="40"/>
        <v>1.74</v>
      </c>
      <c r="R359" s="6">
        <f t="shared" si="41"/>
        <v>86.138613861386133</v>
      </c>
      <c r="S359" t="str">
        <f t="shared" si="45"/>
        <v>film &amp; video</v>
      </c>
      <c r="T359" t="str">
        <f t="shared" si="46"/>
        <v>documentary</v>
      </c>
      <c r="U359" s="6">
        <f t="shared" si="42"/>
        <v>40</v>
      </c>
      <c r="V359" t="str">
        <f t="shared" si="47"/>
        <v>30&lt;x&lt;=45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 t="shared" si="43"/>
        <v>42536.416666666664</v>
      </c>
      <c r="K360">
        <v>1463517521</v>
      </c>
      <c r="L360" s="10">
        <f t="shared" si="44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 t="shared" si="40"/>
        <v>1.03088</v>
      </c>
      <c r="R360" s="6">
        <f t="shared" si="41"/>
        <v>193.04868913857678</v>
      </c>
      <c r="S360" t="str">
        <f t="shared" si="45"/>
        <v>film &amp; video</v>
      </c>
      <c r="T360" t="str">
        <f t="shared" si="46"/>
        <v>documentary</v>
      </c>
      <c r="U360" s="6">
        <f t="shared" si="42"/>
        <v>28.764803240745096</v>
      </c>
      <c r="V360" t="str">
        <f t="shared" si="47"/>
        <v>15&lt;x&lt;=30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 t="shared" si="43"/>
        <v>41957.008333333331</v>
      </c>
      <c r="K361">
        <v>1414028490</v>
      </c>
      <c r="L361" s="10">
        <f t="shared" si="44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5">
        <f t="shared" si="40"/>
        <v>1.0485537190082646</v>
      </c>
      <c r="R361" s="6">
        <f t="shared" si="41"/>
        <v>84.023178807947019</v>
      </c>
      <c r="S361" t="str">
        <f t="shared" si="45"/>
        <v>film &amp; video</v>
      </c>
      <c r="T361" t="str">
        <f t="shared" si="46"/>
        <v>documentary</v>
      </c>
      <c r="U361" s="6">
        <f t="shared" si="42"/>
        <v>22.146180555559113</v>
      </c>
      <c r="V361" t="str">
        <f t="shared" si="47"/>
        <v>15&lt;x&lt;=30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 t="shared" si="43"/>
        <v>42207.924305555549</v>
      </c>
      <c r="K362">
        <v>1433799180</v>
      </c>
      <c r="L362" s="10">
        <f t="shared" si="44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 t="shared" si="40"/>
        <v>1.0137499999999999</v>
      </c>
      <c r="R362" s="6">
        <f t="shared" si="41"/>
        <v>139.82758620689654</v>
      </c>
      <c r="S362" t="str">
        <f t="shared" si="45"/>
        <v>film &amp; video</v>
      </c>
      <c r="T362" t="str">
        <f t="shared" si="46"/>
        <v>documentary</v>
      </c>
      <c r="U362" s="6">
        <f t="shared" si="42"/>
        <v>44.234722222216078</v>
      </c>
      <c r="V362" t="str">
        <f t="shared" si="47"/>
        <v>30&lt;x&lt;=45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 t="shared" si="43"/>
        <v>41965.834560185183</v>
      </c>
      <c r="K363">
        <v>1414108906</v>
      </c>
      <c r="L363" s="10">
        <f t="shared" si="44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 t="shared" si="40"/>
        <v>1.1107699999999998</v>
      </c>
      <c r="R363" s="6">
        <f t="shared" si="41"/>
        <v>109.82189265536722</v>
      </c>
      <c r="S363" t="str">
        <f t="shared" si="45"/>
        <v>film &amp; video</v>
      </c>
      <c r="T363" t="str">
        <f t="shared" si="46"/>
        <v>documentary</v>
      </c>
      <c r="U363" s="6">
        <f t="shared" si="42"/>
        <v>30.041666666671517</v>
      </c>
      <c r="V363" t="str">
        <f t="shared" si="47"/>
        <v>30&lt;x&lt;=45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 t="shared" si="43"/>
        <v>41858.791666666664</v>
      </c>
      <c r="K364">
        <v>1405573391</v>
      </c>
      <c r="L364" s="10">
        <f t="shared" si="44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 t="shared" si="40"/>
        <v>1.2415933781686497</v>
      </c>
      <c r="R364" s="6">
        <f t="shared" si="41"/>
        <v>139.53488372093022</v>
      </c>
      <c r="S364" t="str">
        <f t="shared" si="45"/>
        <v>film &amp; video</v>
      </c>
      <c r="T364" t="str">
        <f t="shared" si="46"/>
        <v>documentary</v>
      </c>
      <c r="U364" s="6">
        <f t="shared" si="42"/>
        <v>21.789456018515921</v>
      </c>
      <c r="V364" t="str">
        <f t="shared" si="47"/>
        <v>15&lt;x&lt;=30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 t="shared" si="43"/>
        <v>40300.598611111105</v>
      </c>
      <c r="K365">
        <v>1268934736</v>
      </c>
      <c r="L365" s="10">
        <f t="shared" si="44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 t="shared" si="40"/>
        <v>1.0133333333333334</v>
      </c>
      <c r="R365" s="6">
        <f t="shared" si="41"/>
        <v>347.84615384615387</v>
      </c>
      <c r="S365" t="str">
        <f t="shared" si="45"/>
        <v>film &amp; video</v>
      </c>
      <c r="T365" t="str">
        <f t="shared" si="46"/>
        <v>documentary</v>
      </c>
      <c r="U365" s="6">
        <f t="shared" si="42"/>
        <v>45.062314814815181</v>
      </c>
      <c r="V365" t="str">
        <f t="shared" si="47"/>
        <v>45&lt;x&lt;=60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 t="shared" si="43"/>
        <v>41810.957638888889</v>
      </c>
      <c r="K366">
        <v>1400704672</v>
      </c>
      <c r="L366" s="10">
        <f t="shared" si="44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 t="shared" si="40"/>
        <v>1.1016142857142857</v>
      </c>
      <c r="R366" s="6">
        <f t="shared" si="41"/>
        <v>68.24159292035398</v>
      </c>
      <c r="S366" t="str">
        <f t="shared" si="45"/>
        <v>film &amp; video</v>
      </c>
      <c r="T366" t="str">
        <f t="shared" si="46"/>
        <v>documentary</v>
      </c>
      <c r="U366" s="6">
        <f t="shared" si="42"/>
        <v>30.306342592593865</v>
      </c>
      <c r="V366" t="str">
        <f t="shared" si="47"/>
        <v>30&lt;x&lt;=45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 t="shared" si="43"/>
        <v>41698.398136574069</v>
      </c>
      <c r="K367">
        <v>1391005999</v>
      </c>
      <c r="L367" s="10">
        <f t="shared" si="44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 t="shared" si="40"/>
        <v>1.0397333333333334</v>
      </c>
      <c r="R367" s="6">
        <f t="shared" si="41"/>
        <v>239.93846153846152</v>
      </c>
      <c r="S367" t="str">
        <f t="shared" si="45"/>
        <v>film &amp; video</v>
      </c>
      <c r="T367" t="str">
        <f t="shared" si="46"/>
        <v>documentary</v>
      </c>
      <c r="U367" s="6">
        <f t="shared" si="42"/>
        <v>30</v>
      </c>
      <c r="V367" t="str">
        <f t="shared" si="47"/>
        <v>15&lt;x&lt;=30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 t="shared" si="43"/>
        <v>41049.584699074068</v>
      </c>
      <c r="K368">
        <v>1334948518</v>
      </c>
      <c r="L368" s="10">
        <f t="shared" si="44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5">
        <f t="shared" si="40"/>
        <v>1.013157894736842</v>
      </c>
      <c r="R368" s="6">
        <f t="shared" si="41"/>
        <v>287.31343283582089</v>
      </c>
      <c r="S368" t="str">
        <f t="shared" si="45"/>
        <v>film &amp; video</v>
      </c>
      <c r="T368" t="str">
        <f t="shared" si="46"/>
        <v>documentary</v>
      </c>
      <c r="U368" s="6">
        <f t="shared" si="42"/>
        <v>30</v>
      </c>
      <c r="V368" t="str">
        <f t="shared" si="47"/>
        <v>15&lt;x&lt;=30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 t="shared" si="43"/>
        <v>41394.999305555553</v>
      </c>
      <c r="K369">
        <v>1363960278</v>
      </c>
      <c r="L369" s="10">
        <f t="shared" si="44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 t="shared" si="40"/>
        <v>1.033501</v>
      </c>
      <c r="R369" s="6">
        <f t="shared" si="41"/>
        <v>86.84882352941176</v>
      </c>
      <c r="S369" t="str">
        <f t="shared" si="45"/>
        <v>film &amp; video</v>
      </c>
      <c r="T369" t="str">
        <f t="shared" si="46"/>
        <v>documentary</v>
      </c>
      <c r="U369" s="6">
        <f t="shared" si="42"/>
        <v>39.630347222220735</v>
      </c>
      <c r="V369" t="str">
        <f t="shared" si="47"/>
        <v>30&lt;x&lt;=45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 t="shared" si="43"/>
        <v>42078.355578703697</v>
      </c>
      <c r="K370">
        <v>1423405922</v>
      </c>
      <c r="L370" s="10">
        <f t="shared" si="44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 t="shared" si="40"/>
        <v>1.04112</v>
      </c>
      <c r="R370" s="6">
        <f t="shared" si="41"/>
        <v>81.84905660377359</v>
      </c>
      <c r="S370" t="str">
        <f t="shared" si="45"/>
        <v>film &amp; video</v>
      </c>
      <c r="T370" t="str">
        <f t="shared" si="46"/>
        <v>documentary</v>
      </c>
      <c r="U370" s="6">
        <f t="shared" si="42"/>
        <v>34.958333333328483</v>
      </c>
      <c r="V370" t="str">
        <f t="shared" si="47"/>
        <v>30&lt;x&lt;=45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 t="shared" si="43"/>
        <v>40923.3433912037</v>
      </c>
      <c r="K371">
        <v>1324041269</v>
      </c>
      <c r="L371" s="10">
        <f t="shared" si="44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 t="shared" si="40"/>
        <v>1.1015569230769231</v>
      </c>
      <c r="R371" s="6">
        <f t="shared" si="41"/>
        <v>42.874970059880241</v>
      </c>
      <c r="S371" t="str">
        <f t="shared" si="45"/>
        <v>film &amp; video</v>
      </c>
      <c r="T371" t="str">
        <f t="shared" si="46"/>
        <v>documentary</v>
      </c>
      <c r="U371" s="6">
        <f t="shared" si="42"/>
        <v>30</v>
      </c>
      <c r="V371" t="str">
        <f t="shared" si="47"/>
        <v>15&lt;x&lt;=30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 t="shared" si="43"/>
        <v>42741.586805555555</v>
      </c>
      <c r="K372">
        <v>1481137500</v>
      </c>
      <c r="L372" s="10">
        <f t="shared" si="44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 t="shared" si="40"/>
        <v>1.2202</v>
      </c>
      <c r="R372" s="6">
        <f t="shared" si="41"/>
        <v>709.41860465116281</v>
      </c>
      <c r="S372" t="str">
        <f t="shared" si="45"/>
        <v>film &amp; video</v>
      </c>
      <c r="T372" t="str">
        <f t="shared" si="46"/>
        <v>documentary</v>
      </c>
      <c r="U372" s="6">
        <f t="shared" si="42"/>
        <v>30</v>
      </c>
      <c r="V372" t="str">
        <f t="shared" si="47"/>
        <v>15&lt;x&lt;=30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 t="shared" si="43"/>
        <v>41306.559479166666</v>
      </c>
      <c r="K373">
        <v>1355855139</v>
      </c>
      <c r="L373" s="10">
        <f t="shared" si="44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 t="shared" si="40"/>
        <v>1.1416866666666667</v>
      </c>
      <c r="R373" s="6">
        <f t="shared" si="41"/>
        <v>161.25517890772127</v>
      </c>
      <c r="S373" t="str">
        <f t="shared" si="45"/>
        <v>film &amp; video</v>
      </c>
      <c r="T373" t="str">
        <f t="shared" si="46"/>
        <v>documentary</v>
      </c>
      <c r="U373" s="6">
        <f t="shared" si="42"/>
        <v>45</v>
      </c>
      <c r="V373" t="str">
        <f t="shared" si="47"/>
        <v>30&lt;x&lt;=45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 t="shared" si="43"/>
        <v>42465.458333333336</v>
      </c>
      <c r="K374">
        <v>1456408244</v>
      </c>
      <c r="L374" s="10">
        <f t="shared" si="44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 t="shared" si="40"/>
        <v>1.2533333333333334</v>
      </c>
      <c r="R374" s="6">
        <f t="shared" si="41"/>
        <v>41.777777777777779</v>
      </c>
      <c r="S374" t="str">
        <f t="shared" si="45"/>
        <v>film &amp; video</v>
      </c>
      <c r="T374" t="str">
        <f t="shared" si="46"/>
        <v>documentary</v>
      </c>
      <c r="U374" s="6">
        <f t="shared" si="42"/>
        <v>40.089768518519122</v>
      </c>
      <c r="V374" t="str">
        <f t="shared" si="47"/>
        <v>30&lt;x&lt;=45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 t="shared" si="43"/>
        <v>41108.703680555554</v>
      </c>
      <c r="K375">
        <v>1340056398</v>
      </c>
      <c r="L375" s="10">
        <f t="shared" si="44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 t="shared" si="40"/>
        <v>1.0666666666666667</v>
      </c>
      <c r="R375" s="6">
        <f t="shared" si="41"/>
        <v>89.887640449438209</v>
      </c>
      <c r="S375" t="str">
        <f t="shared" si="45"/>
        <v>film &amp; video</v>
      </c>
      <c r="T375" t="str">
        <f t="shared" si="46"/>
        <v>documentary</v>
      </c>
      <c r="U375" s="6">
        <f t="shared" si="42"/>
        <v>30</v>
      </c>
      <c r="V375" t="str">
        <f t="shared" si="47"/>
        <v>15&lt;x&lt;=30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 t="shared" si="43"/>
        <v>40802.680914351848</v>
      </c>
      <c r="K376">
        <v>1312320031</v>
      </c>
      <c r="L376" s="10">
        <f t="shared" si="44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 t="shared" si="40"/>
        <v>1.3065</v>
      </c>
      <c r="R376" s="6">
        <f t="shared" si="41"/>
        <v>45.051724137931032</v>
      </c>
      <c r="S376" t="str">
        <f t="shared" si="45"/>
        <v>film &amp; video</v>
      </c>
      <c r="T376" t="str">
        <f t="shared" si="46"/>
        <v>documentary</v>
      </c>
      <c r="U376" s="6">
        <f t="shared" si="42"/>
        <v>45</v>
      </c>
      <c r="V376" t="str">
        <f t="shared" si="47"/>
        <v>30&lt;x&lt;=45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 t="shared" si="43"/>
        <v>41699.512499999997</v>
      </c>
      <c r="K377">
        <v>1390088311</v>
      </c>
      <c r="L377" s="10">
        <f t="shared" si="44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 t="shared" si="40"/>
        <v>1.2</v>
      </c>
      <c r="R377" s="6">
        <f t="shared" si="41"/>
        <v>42.857142857142854</v>
      </c>
      <c r="S377" t="str">
        <f t="shared" si="45"/>
        <v>film &amp; video</v>
      </c>
      <c r="T377" t="str">
        <f t="shared" si="46"/>
        <v>documentary</v>
      </c>
      <c r="U377" s="6">
        <f t="shared" si="42"/>
        <v>41.735752314816636</v>
      </c>
      <c r="V377" t="str">
        <f t="shared" si="47"/>
        <v>30&lt;x&lt;=45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 t="shared" si="43"/>
        <v>42607.244398148141</v>
      </c>
      <c r="K378">
        <v>1469443916</v>
      </c>
      <c r="L378" s="10">
        <f t="shared" si="44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 t="shared" si="40"/>
        <v>1.0595918367346939</v>
      </c>
      <c r="R378" s="6">
        <f t="shared" si="41"/>
        <v>54.083333333333336</v>
      </c>
      <c r="S378" t="str">
        <f t="shared" si="45"/>
        <v>film &amp; video</v>
      </c>
      <c r="T378" t="str">
        <f t="shared" si="46"/>
        <v>documentary</v>
      </c>
      <c r="U378" s="6">
        <f t="shared" si="42"/>
        <v>31</v>
      </c>
      <c r="V378" t="str">
        <f t="shared" si="47"/>
        <v>30&lt;x&lt;=45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 t="shared" si="43"/>
        <v>42322.084027777775</v>
      </c>
      <c r="K379">
        <v>1444888868</v>
      </c>
      <c r="L379" s="10">
        <f t="shared" si="44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 t="shared" si="40"/>
        <v>1.1439999999999999</v>
      </c>
      <c r="R379" s="6">
        <f t="shared" si="41"/>
        <v>103.21804511278195</v>
      </c>
      <c r="S379" t="str">
        <f t="shared" si="45"/>
        <v>film &amp; video</v>
      </c>
      <c r="T379" t="str">
        <f t="shared" si="46"/>
        <v>documentary</v>
      </c>
      <c r="U379" s="6">
        <f t="shared" si="42"/>
        <v>30.041574074079108</v>
      </c>
      <c r="V379" t="str">
        <f t="shared" si="47"/>
        <v>30&lt;x&lt;=45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 t="shared" si="43"/>
        <v>42394.786111111105</v>
      </c>
      <c r="K380">
        <v>1451655808</v>
      </c>
      <c r="L380" s="10">
        <f t="shared" si="44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 t="shared" si="40"/>
        <v>1.1176666666666666</v>
      </c>
      <c r="R380" s="6">
        <f t="shared" si="41"/>
        <v>40.397590361445786</v>
      </c>
      <c r="S380" t="str">
        <f t="shared" si="45"/>
        <v>film &amp; video</v>
      </c>
      <c r="T380" t="str">
        <f t="shared" si="46"/>
        <v>documentary</v>
      </c>
      <c r="U380" s="6">
        <f t="shared" si="42"/>
        <v>24.422592592585715</v>
      </c>
      <c r="V380" t="str">
        <f t="shared" si="47"/>
        <v>15&lt;x&lt;=30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 t="shared" si="43"/>
        <v>41032.479999999996</v>
      </c>
      <c r="K381">
        <v>1332174672</v>
      </c>
      <c r="L381" s="10">
        <f t="shared" si="44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 t="shared" si="40"/>
        <v>1.1608000000000001</v>
      </c>
      <c r="R381" s="6">
        <f t="shared" si="41"/>
        <v>116.85906040268456</v>
      </c>
      <c r="S381" t="str">
        <f t="shared" si="45"/>
        <v>film &amp; video</v>
      </c>
      <c r="T381" t="str">
        <f t="shared" si="46"/>
        <v>documentary</v>
      </c>
      <c r="U381" s="6">
        <f t="shared" si="42"/>
        <v>45</v>
      </c>
      <c r="V381" t="str">
        <f t="shared" si="47"/>
        <v>30&lt;x&lt;=45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 t="shared" si="43"/>
        <v>42392.511481481481</v>
      </c>
      <c r="K382">
        <v>1451409392</v>
      </c>
      <c r="L382" s="10">
        <f t="shared" si="44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 t="shared" si="40"/>
        <v>1.415</v>
      </c>
      <c r="R382" s="6">
        <f t="shared" si="41"/>
        <v>115.51020408163265</v>
      </c>
      <c r="S382" t="str">
        <f t="shared" si="45"/>
        <v>film &amp; video</v>
      </c>
      <c r="T382" t="str">
        <f t="shared" si="46"/>
        <v>documentary</v>
      </c>
      <c r="U382" s="6">
        <f t="shared" si="42"/>
        <v>25</v>
      </c>
      <c r="V382" t="str">
        <f t="shared" si="47"/>
        <v>15&lt;x&lt;=30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 t="shared" si="43"/>
        <v>41120</v>
      </c>
      <c r="K383">
        <v>1340642717</v>
      </c>
      <c r="L383" s="10">
        <f t="shared" si="44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 t="shared" si="40"/>
        <v>1.0472999999999999</v>
      </c>
      <c r="R383" s="6">
        <f t="shared" si="41"/>
        <v>104.31274900398407</v>
      </c>
      <c r="S383" t="str">
        <f t="shared" si="45"/>
        <v>film &amp; video</v>
      </c>
      <c r="T383" t="str">
        <f t="shared" si="46"/>
        <v>documentary</v>
      </c>
      <c r="U383" s="6">
        <f t="shared" si="42"/>
        <v>34.510219907409919</v>
      </c>
      <c r="V383" t="str">
        <f t="shared" si="47"/>
        <v>30&lt;x&lt;=45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 t="shared" si="43"/>
        <v>41158.501157407409</v>
      </c>
      <c r="K384">
        <v>1345741300</v>
      </c>
      <c r="L384" s="10">
        <f t="shared" si="44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 t="shared" si="40"/>
        <v>2.5583333333333331</v>
      </c>
      <c r="R384" s="6">
        <f t="shared" si="41"/>
        <v>69.772727272727266</v>
      </c>
      <c r="S384" t="str">
        <f t="shared" si="45"/>
        <v>film &amp; video</v>
      </c>
      <c r="T384" t="str">
        <f t="shared" si="46"/>
        <v>documentary</v>
      </c>
      <c r="U384" s="6">
        <f t="shared" si="42"/>
        <v>14</v>
      </c>
      <c r="V384" t="str">
        <f t="shared" si="47"/>
        <v>&lt;=15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 t="shared" si="43"/>
        <v>41777.90924768518</v>
      </c>
      <c r="K385">
        <v>1398480559</v>
      </c>
      <c r="L385" s="10">
        <f t="shared" si="44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 t="shared" si="40"/>
        <v>2.0670670670670672</v>
      </c>
      <c r="R385" s="6">
        <f t="shared" si="41"/>
        <v>43.020833333333336</v>
      </c>
      <c r="S385" t="str">
        <f t="shared" si="45"/>
        <v>film &amp; video</v>
      </c>
      <c r="T385" t="str">
        <f t="shared" si="46"/>
        <v>documentary</v>
      </c>
      <c r="U385" s="6">
        <f t="shared" si="42"/>
        <v>23</v>
      </c>
      <c r="V385" t="str">
        <f t="shared" si="47"/>
        <v>15&lt;x&lt;=30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 t="shared" si="43"/>
        <v>42010.573460648149</v>
      </c>
      <c r="K386">
        <v>1417977947</v>
      </c>
      <c r="L386" s="10">
        <f t="shared" si="44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48">E386/D386</f>
        <v>1.1210500000000001</v>
      </c>
      <c r="R386" s="6">
        <f t="shared" ref="R386:R449" si="49">E386/N386</f>
        <v>58.540469973890339</v>
      </c>
      <c r="S386" t="str">
        <f t="shared" si="45"/>
        <v>film &amp; video</v>
      </c>
      <c r="T386" t="str">
        <f t="shared" si="46"/>
        <v>documentary</v>
      </c>
      <c r="U386" s="6">
        <f t="shared" ref="U386:U449" si="50">J386-L386</f>
        <v>30</v>
      </c>
      <c r="V386" t="str">
        <f t="shared" si="47"/>
        <v>15&lt;x&lt;=30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 t="shared" ref="J387:J450" si="51">(((I387/60)/60)/24)+DATE(1970,1,1)+(-5/24)</f>
        <v>41964.41783564815</v>
      </c>
      <c r="K387">
        <v>1413986501</v>
      </c>
      <c r="L387" s="10">
        <f t="shared" ref="L387:L450" si="52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 t="shared" si="48"/>
        <v>1.05982</v>
      </c>
      <c r="R387" s="6">
        <f t="shared" si="49"/>
        <v>111.79535864978902</v>
      </c>
      <c r="S387" t="str">
        <f t="shared" ref="S387:S450" si="53">TRIM(LEFT(P387,SEARCH("/",P387)-1))</f>
        <v>film &amp; video</v>
      </c>
      <c r="T387" t="str">
        <f t="shared" ref="T387:T450" si="54">TRIM(RIGHT(P387,LEN(P387)-SEARCH("/",P387)))</f>
        <v>documentary</v>
      </c>
      <c r="U387" s="6">
        <f t="shared" si="50"/>
        <v>30.041666666671517</v>
      </c>
      <c r="V387" t="str">
        <f t="shared" ref="V387:V450" si="55">IF(U387&lt;=15, "&lt;=15", IF(U387&lt;=30, "15&lt;x&lt;=30", IF(U387&lt;=45, "30&lt;x&lt;=45", IF(U387&lt;=60, "45&lt;x&lt;=60", IF(U387&lt;=75, "60&lt;x&lt;=75","75&lt;x&lt;=90")))))</f>
        <v>30&lt;x&lt;=45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 t="shared" si="51"/>
        <v>42226.742951388886</v>
      </c>
      <c r="K388">
        <v>1437950991</v>
      </c>
      <c r="L388" s="10">
        <f t="shared" si="52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 t="shared" si="48"/>
        <v>1.0016666666666667</v>
      </c>
      <c r="R388" s="6">
        <f t="shared" si="49"/>
        <v>46.230769230769234</v>
      </c>
      <c r="S388" t="str">
        <f t="shared" si="53"/>
        <v>film &amp; video</v>
      </c>
      <c r="T388" t="str">
        <f t="shared" si="54"/>
        <v>documentary</v>
      </c>
      <c r="U388" s="6">
        <f t="shared" si="50"/>
        <v>15</v>
      </c>
      <c r="V388" t="str">
        <f t="shared" si="55"/>
        <v>&lt;=15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 t="shared" si="51"/>
        <v>42231.041666666664</v>
      </c>
      <c r="K389">
        <v>1436976858</v>
      </c>
      <c r="L389" s="10">
        <f t="shared" si="52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 t="shared" si="48"/>
        <v>2.1398947368421051</v>
      </c>
      <c r="R389" s="6">
        <f t="shared" si="49"/>
        <v>144.69039145907473</v>
      </c>
      <c r="S389" t="str">
        <f t="shared" si="53"/>
        <v>film &amp; video</v>
      </c>
      <c r="T389" t="str">
        <f t="shared" si="54"/>
        <v>documentary</v>
      </c>
      <c r="U389" s="6">
        <f t="shared" si="50"/>
        <v>30.573402777779847</v>
      </c>
      <c r="V389" t="str">
        <f t="shared" si="55"/>
        <v>30&lt;x&lt;=45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 t="shared" si="51"/>
        <v>42578.867824074077</v>
      </c>
      <c r="K390">
        <v>1467078580</v>
      </c>
      <c r="L390" s="10">
        <f t="shared" si="52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5">
        <f t="shared" si="48"/>
        <v>1.2616000000000001</v>
      </c>
      <c r="R390" s="6">
        <f t="shared" si="49"/>
        <v>88.845070422535215</v>
      </c>
      <c r="S390" t="str">
        <f t="shared" si="53"/>
        <v>film &amp; video</v>
      </c>
      <c r="T390" t="str">
        <f t="shared" si="54"/>
        <v>documentary</v>
      </c>
      <c r="U390" s="6">
        <f t="shared" si="50"/>
        <v>30</v>
      </c>
      <c r="V390" t="str">
        <f t="shared" si="55"/>
        <v>15&lt;x&lt;=30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 t="shared" si="51"/>
        <v>41705.749305555553</v>
      </c>
      <c r="K391">
        <v>1391477450</v>
      </c>
      <c r="L391" s="10">
        <f t="shared" si="52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5">
        <f t="shared" si="48"/>
        <v>1.8153547058823529</v>
      </c>
      <c r="R391" s="6">
        <f t="shared" si="49"/>
        <v>81.75107284768211</v>
      </c>
      <c r="S391" t="str">
        <f t="shared" si="53"/>
        <v>film &amp; video</v>
      </c>
      <c r="T391" t="str">
        <f t="shared" si="54"/>
        <v>documentary</v>
      </c>
      <c r="U391" s="6">
        <f t="shared" si="50"/>
        <v>31.894560185188311</v>
      </c>
      <c r="V391" t="str">
        <f t="shared" si="55"/>
        <v>30&lt;x&lt;=45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 t="shared" si="51"/>
        <v>42131.828379629624</v>
      </c>
      <c r="K392">
        <v>1429318372</v>
      </c>
      <c r="L392" s="10">
        <f t="shared" si="52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 t="shared" si="48"/>
        <v>1</v>
      </c>
      <c r="R392" s="6">
        <f t="shared" si="49"/>
        <v>71.428571428571431</v>
      </c>
      <c r="S392" t="str">
        <f t="shared" si="53"/>
        <v>film &amp; video</v>
      </c>
      <c r="T392" t="str">
        <f t="shared" si="54"/>
        <v>documentary</v>
      </c>
      <c r="U392" s="6">
        <f t="shared" si="50"/>
        <v>20</v>
      </c>
      <c r="V392" t="str">
        <f t="shared" si="55"/>
        <v>15&lt;x&lt;=30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 t="shared" si="51"/>
        <v>40894.832638888889</v>
      </c>
      <c r="K393">
        <v>1321578051</v>
      </c>
      <c r="L393" s="10">
        <f t="shared" si="52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5">
        <f t="shared" si="48"/>
        <v>1.0061</v>
      </c>
      <c r="R393" s="6">
        <f t="shared" si="49"/>
        <v>104.25906735751295</v>
      </c>
      <c r="S393" t="str">
        <f t="shared" si="53"/>
        <v>film &amp; video</v>
      </c>
      <c r="T393" t="str">
        <f t="shared" si="54"/>
        <v>documentary</v>
      </c>
      <c r="U393" s="6">
        <f t="shared" si="50"/>
        <v>29.998715277775773</v>
      </c>
      <c r="V393" t="str">
        <f t="shared" si="55"/>
        <v>15&lt;x&lt;=30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 t="shared" si="51"/>
        <v>40793.916666666664</v>
      </c>
      <c r="K394">
        <v>1312823571</v>
      </c>
      <c r="L394" s="10">
        <f t="shared" si="52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 t="shared" si="48"/>
        <v>1.009027027027027</v>
      </c>
      <c r="R394" s="6">
        <f t="shared" si="49"/>
        <v>90.616504854368927</v>
      </c>
      <c r="S394" t="str">
        <f t="shared" si="53"/>
        <v>film &amp; video</v>
      </c>
      <c r="T394" t="str">
        <f t="shared" si="54"/>
        <v>documentary</v>
      </c>
      <c r="U394" s="6">
        <f t="shared" si="50"/>
        <v>30.407743055555329</v>
      </c>
      <c r="V394" t="str">
        <f t="shared" si="55"/>
        <v>30&lt;x&lt;=45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 t="shared" si="51"/>
        <v>41557.500601851847</v>
      </c>
      <c r="K395">
        <v>1378746052</v>
      </c>
      <c r="L395" s="10">
        <f t="shared" si="52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 t="shared" si="48"/>
        <v>1.10446</v>
      </c>
      <c r="R395" s="6">
        <f t="shared" si="49"/>
        <v>157.33048433048432</v>
      </c>
      <c r="S395" t="str">
        <f t="shared" si="53"/>
        <v>film &amp; video</v>
      </c>
      <c r="T395" t="str">
        <f t="shared" si="54"/>
        <v>documentary</v>
      </c>
      <c r="U395" s="6">
        <f t="shared" si="50"/>
        <v>31</v>
      </c>
      <c r="V395" t="str">
        <f t="shared" si="55"/>
        <v>30&lt;x&lt;=45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 t="shared" si="51"/>
        <v>42477.568078703705</v>
      </c>
      <c r="K396">
        <v>1455737882</v>
      </c>
      <c r="L396" s="10">
        <f t="shared" si="52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 t="shared" si="48"/>
        <v>1.118936170212766</v>
      </c>
      <c r="R396" s="6">
        <f t="shared" si="49"/>
        <v>105.18</v>
      </c>
      <c r="S396" t="str">
        <f t="shared" si="53"/>
        <v>film &amp; video</v>
      </c>
      <c r="T396" t="str">
        <f t="shared" si="54"/>
        <v>documentary</v>
      </c>
      <c r="U396" s="6">
        <f t="shared" si="50"/>
        <v>59.958333333335759</v>
      </c>
      <c r="V396" t="str">
        <f t="shared" si="55"/>
        <v>45&lt;x&lt;=60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 t="shared" si="51"/>
        <v>41026.688888888886</v>
      </c>
      <c r="K397">
        <v>1332452960</v>
      </c>
      <c r="L397" s="10">
        <f t="shared" si="52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 t="shared" si="48"/>
        <v>1.0804450000000001</v>
      </c>
      <c r="R397" s="6">
        <f t="shared" si="49"/>
        <v>58.719836956521746</v>
      </c>
      <c r="S397" t="str">
        <f t="shared" si="53"/>
        <v>film &amp; video</v>
      </c>
      <c r="T397" t="str">
        <f t="shared" si="54"/>
        <v>documentary</v>
      </c>
      <c r="U397" s="6">
        <f t="shared" si="50"/>
        <v>35.987962962964957</v>
      </c>
      <c r="V397" t="str">
        <f t="shared" si="55"/>
        <v>30&lt;x&lt;=45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 t="shared" si="51"/>
        <v>41097.356550925921</v>
      </c>
      <c r="K398">
        <v>1340372006</v>
      </c>
      <c r="L398" s="10">
        <f t="shared" si="52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5">
        <f t="shared" si="48"/>
        <v>1.0666666666666667</v>
      </c>
      <c r="R398" s="6">
        <f t="shared" si="49"/>
        <v>81.632653061224488</v>
      </c>
      <c r="S398" t="str">
        <f t="shared" si="53"/>
        <v>film &amp; video</v>
      </c>
      <c r="T398" t="str">
        <f t="shared" si="54"/>
        <v>documentary</v>
      </c>
      <c r="U398" s="6">
        <f t="shared" si="50"/>
        <v>15</v>
      </c>
      <c r="V398" t="str">
        <f t="shared" si="55"/>
        <v>&lt;=15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 t="shared" si="51"/>
        <v>40421.947222222218</v>
      </c>
      <c r="K399">
        <v>1279651084</v>
      </c>
      <c r="L399" s="10">
        <f t="shared" si="52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 t="shared" si="48"/>
        <v>1.0390027322404372</v>
      </c>
      <c r="R399" s="6">
        <f t="shared" si="49"/>
        <v>56.460043668122275</v>
      </c>
      <c r="S399" t="str">
        <f t="shared" si="53"/>
        <v>film &amp; video</v>
      </c>
      <c r="T399" t="str">
        <f t="shared" si="54"/>
        <v>documentary</v>
      </c>
      <c r="U399" s="6">
        <f t="shared" si="50"/>
        <v>42.379120370365854</v>
      </c>
      <c r="V399" t="str">
        <f t="shared" si="55"/>
        <v>30&lt;x&lt;=45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 t="shared" si="51"/>
        <v>42123.584791666661</v>
      </c>
      <c r="K400">
        <v>1426446126</v>
      </c>
      <c r="L400" s="10">
        <f t="shared" si="52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 t="shared" si="48"/>
        <v>1.2516</v>
      </c>
      <c r="R400" s="6">
        <f t="shared" si="49"/>
        <v>140.1044776119403</v>
      </c>
      <c r="S400" t="str">
        <f t="shared" si="53"/>
        <v>film &amp; video</v>
      </c>
      <c r="T400" t="str">
        <f t="shared" si="54"/>
        <v>documentary</v>
      </c>
      <c r="U400" s="6">
        <f t="shared" si="50"/>
        <v>45</v>
      </c>
      <c r="V400" t="str">
        <f t="shared" si="55"/>
        <v>30&lt;x&lt;=45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 t="shared" si="51"/>
        <v>42718.291666666664</v>
      </c>
      <c r="K401">
        <v>1479070867</v>
      </c>
      <c r="L401" s="10">
        <f t="shared" si="52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 t="shared" si="48"/>
        <v>1.0680499999999999</v>
      </c>
      <c r="R401" s="6">
        <f t="shared" si="49"/>
        <v>224.85263157894738</v>
      </c>
      <c r="S401" t="str">
        <f t="shared" si="53"/>
        <v>film &amp; video</v>
      </c>
      <c r="T401" t="str">
        <f t="shared" si="54"/>
        <v>documentary</v>
      </c>
      <c r="U401" s="6">
        <f t="shared" si="50"/>
        <v>30.624224537037662</v>
      </c>
      <c r="V401" t="str">
        <f t="shared" si="55"/>
        <v>30&lt;x&lt;=45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 t="shared" si="51"/>
        <v>41775.9375</v>
      </c>
      <c r="K402">
        <v>1397661347</v>
      </c>
      <c r="L402" s="10">
        <f t="shared" si="52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 t="shared" si="48"/>
        <v>1.1230249999999999</v>
      </c>
      <c r="R402" s="6">
        <f t="shared" si="49"/>
        <v>181.13306451612902</v>
      </c>
      <c r="S402" t="str">
        <f t="shared" si="53"/>
        <v>film &amp; video</v>
      </c>
      <c r="T402" t="str">
        <f t="shared" si="54"/>
        <v>documentary</v>
      </c>
      <c r="U402" s="6">
        <f t="shared" si="50"/>
        <v>30.509872685186565</v>
      </c>
      <c r="V402" t="str">
        <f t="shared" si="55"/>
        <v>30&lt;x&lt;=45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 t="shared" si="51"/>
        <v>40762.633912037032</v>
      </c>
      <c r="K403">
        <v>1310155970</v>
      </c>
      <c r="L403" s="10">
        <f t="shared" si="52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 t="shared" si="48"/>
        <v>1.0381199999999999</v>
      </c>
      <c r="R403" s="6">
        <f t="shared" si="49"/>
        <v>711.04109589041093</v>
      </c>
      <c r="S403" t="str">
        <f t="shared" si="53"/>
        <v>film &amp; video</v>
      </c>
      <c r="T403" t="str">
        <f t="shared" si="54"/>
        <v>documentary</v>
      </c>
      <c r="U403" s="6">
        <f t="shared" si="50"/>
        <v>30</v>
      </c>
      <c r="V403" t="str">
        <f t="shared" si="55"/>
        <v>15&lt;x&lt;=30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 t="shared" si="51"/>
        <v>42313.372881944444</v>
      </c>
      <c r="K404">
        <v>1444913817</v>
      </c>
      <c r="L404" s="10">
        <f t="shared" si="52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 t="shared" si="48"/>
        <v>1.4165000000000001</v>
      </c>
      <c r="R404" s="6">
        <f t="shared" si="49"/>
        <v>65.883720930232556</v>
      </c>
      <c r="S404" t="str">
        <f t="shared" si="53"/>
        <v>film &amp; video</v>
      </c>
      <c r="T404" t="str">
        <f t="shared" si="54"/>
        <v>documentary</v>
      </c>
      <c r="U404" s="6">
        <f t="shared" si="50"/>
        <v>21.041666666671517</v>
      </c>
      <c r="V404" t="str">
        <f t="shared" si="55"/>
        <v>15&lt;x&lt;=30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 t="shared" si="51"/>
        <v>40765.088888888888</v>
      </c>
      <c r="K405">
        <v>1308900441</v>
      </c>
      <c r="L405" s="10">
        <f t="shared" si="52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 t="shared" si="48"/>
        <v>1.0526</v>
      </c>
      <c r="R405" s="6">
        <f t="shared" si="49"/>
        <v>75.185714285714283</v>
      </c>
      <c r="S405" t="str">
        <f t="shared" si="53"/>
        <v>film &amp; video</v>
      </c>
      <c r="T405" t="str">
        <f t="shared" si="54"/>
        <v>documentary</v>
      </c>
      <c r="U405" s="6">
        <f t="shared" si="50"/>
        <v>46.986562500002037</v>
      </c>
      <c r="V405" t="str">
        <f t="shared" si="55"/>
        <v>45&lt;x&lt;=60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 t="shared" si="51"/>
        <v>41675.752777777772</v>
      </c>
      <c r="K406">
        <v>1389107062</v>
      </c>
      <c r="L406" s="10">
        <f t="shared" si="52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5">
        <f t="shared" si="48"/>
        <v>1.0309142857142857</v>
      </c>
      <c r="R406" s="6">
        <f t="shared" si="49"/>
        <v>133.14391143911439</v>
      </c>
      <c r="S406" t="str">
        <f t="shared" si="53"/>
        <v>film &amp; video</v>
      </c>
      <c r="T406" t="str">
        <f t="shared" si="54"/>
        <v>documentary</v>
      </c>
      <c r="U406" s="6">
        <f t="shared" si="50"/>
        <v>29.333078703697538</v>
      </c>
      <c r="V406" t="str">
        <f t="shared" si="55"/>
        <v>15&lt;x&lt;=30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 t="shared" si="51"/>
        <v>41703.876608796294</v>
      </c>
      <c r="K407">
        <v>1391479339</v>
      </c>
      <c r="L407" s="10">
        <f t="shared" si="52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 t="shared" si="48"/>
        <v>1.0765957446808512</v>
      </c>
      <c r="R407" s="6">
        <f t="shared" si="49"/>
        <v>55.2</v>
      </c>
      <c r="S407" t="str">
        <f t="shared" si="53"/>
        <v>film &amp; video</v>
      </c>
      <c r="T407" t="str">
        <f t="shared" si="54"/>
        <v>documentary</v>
      </c>
      <c r="U407" s="6">
        <f t="shared" si="50"/>
        <v>30</v>
      </c>
      <c r="V407" t="str">
        <f t="shared" si="55"/>
        <v>15&lt;x&lt;=30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 t="shared" si="51"/>
        <v>40672.040972222218</v>
      </c>
      <c r="K408">
        <v>1301975637</v>
      </c>
      <c r="L408" s="10">
        <f t="shared" si="52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 t="shared" si="48"/>
        <v>1.0770464285714285</v>
      </c>
      <c r="R408" s="6">
        <f t="shared" si="49"/>
        <v>86.163714285714292</v>
      </c>
      <c r="S408" t="str">
        <f t="shared" si="53"/>
        <v>film &amp; video</v>
      </c>
      <c r="T408" t="str">
        <f t="shared" si="54"/>
        <v>documentary</v>
      </c>
      <c r="U408" s="6">
        <f t="shared" si="50"/>
        <v>34.08684027777781</v>
      </c>
      <c r="V408" t="str">
        <f t="shared" si="55"/>
        <v>30&lt;x&lt;=45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 t="shared" si="51"/>
        <v>40866.704282407409</v>
      </c>
      <c r="K409">
        <v>1316552050</v>
      </c>
      <c r="L409" s="10">
        <f t="shared" si="52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 t="shared" si="48"/>
        <v>1.0155000000000001</v>
      </c>
      <c r="R409" s="6">
        <f t="shared" si="49"/>
        <v>92.318181818181813</v>
      </c>
      <c r="S409" t="str">
        <f t="shared" si="53"/>
        <v>film &amp; video</v>
      </c>
      <c r="T409" t="str">
        <f t="shared" si="54"/>
        <v>documentary</v>
      </c>
      <c r="U409" s="6">
        <f t="shared" si="50"/>
        <v>60.041666666671517</v>
      </c>
      <c r="V409" t="str">
        <f t="shared" si="55"/>
        <v>60&lt;x&lt;=75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 t="shared" si="51"/>
        <v>41583.569328703699</v>
      </c>
      <c r="K410">
        <v>1380217190</v>
      </c>
      <c r="L410" s="10">
        <f t="shared" si="52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48"/>
        <v>1.0143766666666667</v>
      </c>
      <c r="R410" s="6">
        <f t="shared" si="49"/>
        <v>160.16473684210527</v>
      </c>
      <c r="S410" t="str">
        <f t="shared" si="53"/>
        <v>film &amp; video</v>
      </c>
      <c r="T410" t="str">
        <f t="shared" si="54"/>
        <v>documentary</v>
      </c>
      <c r="U410" s="6">
        <f t="shared" si="50"/>
        <v>40.041666666664241</v>
      </c>
      <c r="V410" t="str">
        <f t="shared" si="55"/>
        <v>30&lt;x&lt;=45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 t="shared" si="51"/>
        <v>42573.654444444437</v>
      </c>
      <c r="K411">
        <v>1466628144</v>
      </c>
      <c r="L411" s="10">
        <f t="shared" si="52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 t="shared" si="48"/>
        <v>1.3680000000000001</v>
      </c>
      <c r="R411" s="6">
        <f t="shared" si="49"/>
        <v>45.6</v>
      </c>
      <c r="S411" t="str">
        <f t="shared" si="53"/>
        <v>film &amp; video</v>
      </c>
      <c r="T411" t="str">
        <f t="shared" si="54"/>
        <v>documentary</v>
      </c>
      <c r="U411" s="6">
        <f t="shared" si="50"/>
        <v>30</v>
      </c>
      <c r="V411" t="str">
        <f t="shared" si="55"/>
        <v>15&lt;x&lt;=30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 t="shared" si="51"/>
        <v>42173.77311342593</v>
      </c>
      <c r="K412">
        <v>1429486397</v>
      </c>
      <c r="L412" s="10">
        <f t="shared" si="52"/>
        <v>42113.77311342593</v>
      </c>
      <c r="M412" t="b">
        <v>0</v>
      </c>
      <c r="N412">
        <v>7</v>
      </c>
      <c r="O412" t="b">
        <v>1</v>
      </c>
      <c r="P412" t="s">
        <v>8269</v>
      </c>
      <c r="Q412" s="5">
        <f t="shared" si="48"/>
        <v>1.2829999999999999</v>
      </c>
      <c r="R412" s="6">
        <f t="shared" si="49"/>
        <v>183.28571428571428</v>
      </c>
      <c r="S412" t="str">
        <f t="shared" si="53"/>
        <v>film &amp; video</v>
      </c>
      <c r="T412" t="str">
        <f t="shared" si="54"/>
        <v>documentary</v>
      </c>
      <c r="U412" s="6">
        <f t="shared" si="50"/>
        <v>60</v>
      </c>
      <c r="V412" t="str">
        <f t="shared" si="55"/>
        <v>45&lt;x&lt;=60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 t="shared" si="51"/>
        <v>41630</v>
      </c>
      <c r="K413">
        <v>1384920804</v>
      </c>
      <c r="L413" s="10">
        <f t="shared" si="52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 t="shared" si="48"/>
        <v>1.0105</v>
      </c>
      <c r="R413" s="6">
        <f t="shared" si="49"/>
        <v>125.78838174273859</v>
      </c>
      <c r="S413" t="str">
        <f t="shared" si="53"/>
        <v>film &amp; video</v>
      </c>
      <c r="T413" t="str">
        <f t="shared" si="54"/>
        <v>documentary</v>
      </c>
      <c r="U413" s="6">
        <f t="shared" si="50"/>
        <v>32.032361111116188</v>
      </c>
      <c r="V413" t="str">
        <f t="shared" si="55"/>
        <v>30&lt;x&lt;=45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 t="shared" si="51"/>
        <v>41115.534467592588</v>
      </c>
      <c r="K414">
        <v>1341856178</v>
      </c>
      <c r="L414" s="10">
        <f t="shared" si="52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 t="shared" si="48"/>
        <v>1.2684</v>
      </c>
      <c r="R414" s="6">
        <f t="shared" si="49"/>
        <v>57.654545454545456</v>
      </c>
      <c r="S414" t="str">
        <f t="shared" si="53"/>
        <v>film &amp; video</v>
      </c>
      <c r="T414" t="str">
        <f t="shared" si="54"/>
        <v>documentary</v>
      </c>
      <c r="U414" s="6">
        <f t="shared" si="50"/>
        <v>16</v>
      </c>
      <c r="V414" t="str">
        <f t="shared" si="55"/>
        <v>15&lt;x&lt;=30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 t="shared" si="51"/>
        <v>41109.66910879629</v>
      </c>
      <c r="K415">
        <v>1340139811</v>
      </c>
      <c r="L415" s="10">
        <f t="shared" si="52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 t="shared" si="48"/>
        <v>1.0508593749999999</v>
      </c>
      <c r="R415" s="6">
        <f t="shared" si="49"/>
        <v>78.660818713450297</v>
      </c>
      <c r="S415" t="str">
        <f t="shared" si="53"/>
        <v>film &amp; video</v>
      </c>
      <c r="T415" t="str">
        <f t="shared" si="54"/>
        <v>documentary</v>
      </c>
      <c r="U415" s="6">
        <f t="shared" si="50"/>
        <v>30</v>
      </c>
      <c r="V415" t="str">
        <f t="shared" si="55"/>
        <v>15&lt;x&lt;=30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 t="shared" si="51"/>
        <v>41558.85491898148</v>
      </c>
      <c r="K416">
        <v>1378949465</v>
      </c>
      <c r="L416" s="10">
        <f t="shared" si="52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 t="shared" si="48"/>
        <v>1.0285405405405406</v>
      </c>
      <c r="R416" s="6">
        <f t="shared" si="49"/>
        <v>91.480769230769226</v>
      </c>
      <c r="S416" t="str">
        <f t="shared" si="53"/>
        <v>film &amp; video</v>
      </c>
      <c r="T416" t="str">
        <f t="shared" si="54"/>
        <v>documentary</v>
      </c>
      <c r="U416" s="6">
        <f t="shared" si="50"/>
        <v>30</v>
      </c>
      <c r="V416" t="str">
        <f t="shared" si="55"/>
        <v>15&lt;x&lt;=30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 t="shared" si="51"/>
        <v>41929.291666666664</v>
      </c>
      <c r="K417">
        <v>1411417602</v>
      </c>
      <c r="L417" s="10">
        <f t="shared" si="52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 t="shared" si="48"/>
        <v>1.0214714285714286</v>
      </c>
      <c r="R417" s="6">
        <f t="shared" si="49"/>
        <v>68.09809523809524</v>
      </c>
      <c r="S417" t="str">
        <f t="shared" si="53"/>
        <v>film &amp; video</v>
      </c>
      <c r="T417" t="str">
        <f t="shared" si="54"/>
        <v>documentary</v>
      </c>
      <c r="U417" s="6">
        <f t="shared" si="50"/>
        <v>24.648124999999709</v>
      </c>
      <c r="V417" t="str">
        <f t="shared" si="55"/>
        <v>15&lt;x&lt;=30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 t="shared" si="51"/>
        <v>41678.187858796293</v>
      </c>
      <c r="K418">
        <v>1389259831</v>
      </c>
      <c r="L418" s="10">
        <f t="shared" si="52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 t="shared" si="48"/>
        <v>1.2021700000000002</v>
      </c>
      <c r="R418" s="6">
        <f t="shared" si="49"/>
        <v>48.086800000000004</v>
      </c>
      <c r="S418" t="str">
        <f t="shared" si="53"/>
        <v>film &amp; video</v>
      </c>
      <c r="T418" t="str">
        <f t="shared" si="54"/>
        <v>documentary</v>
      </c>
      <c r="U418" s="6">
        <f t="shared" si="50"/>
        <v>30</v>
      </c>
      <c r="V418" t="str">
        <f t="shared" si="55"/>
        <v>15&lt;x&lt;=30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 t="shared" si="51"/>
        <v>41371.981249999997</v>
      </c>
      <c r="K419">
        <v>1364426260</v>
      </c>
      <c r="L419" s="10">
        <f t="shared" si="52"/>
        <v>41360.76226851852</v>
      </c>
      <c r="M419" t="b">
        <v>0</v>
      </c>
      <c r="N419">
        <v>52</v>
      </c>
      <c r="O419" t="b">
        <v>1</v>
      </c>
      <c r="P419" t="s">
        <v>8269</v>
      </c>
      <c r="Q419" s="5">
        <f t="shared" si="48"/>
        <v>1.0024761904761905</v>
      </c>
      <c r="R419" s="6">
        <f t="shared" si="49"/>
        <v>202.42307692307693</v>
      </c>
      <c r="S419" t="str">
        <f t="shared" si="53"/>
        <v>film &amp; video</v>
      </c>
      <c r="T419" t="str">
        <f t="shared" si="54"/>
        <v>documentary</v>
      </c>
      <c r="U419" s="6">
        <f t="shared" si="50"/>
        <v>11.218981481477385</v>
      </c>
      <c r="V419" t="str">
        <f t="shared" si="55"/>
        <v>&lt;=15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 t="shared" si="51"/>
        <v>42208.07403935185</v>
      </c>
      <c r="K420">
        <v>1435041997</v>
      </c>
      <c r="L420" s="10">
        <f t="shared" si="52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 t="shared" si="48"/>
        <v>1.0063392857142857</v>
      </c>
      <c r="R420" s="6">
        <f t="shared" si="49"/>
        <v>216.75</v>
      </c>
      <c r="S420" t="str">
        <f t="shared" si="53"/>
        <v>film &amp; video</v>
      </c>
      <c r="T420" t="str">
        <f t="shared" si="54"/>
        <v>documentary</v>
      </c>
      <c r="U420" s="6">
        <f t="shared" si="50"/>
        <v>30</v>
      </c>
      <c r="V420" t="str">
        <f t="shared" si="55"/>
        <v>15&lt;x&lt;=30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 t="shared" si="51"/>
        <v>41454.634108796294</v>
      </c>
      <c r="K421">
        <v>1367352787</v>
      </c>
      <c r="L421" s="10">
        <f t="shared" si="52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 t="shared" si="48"/>
        <v>1.004375</v>
      </c>
      <c r="R421" s="6">
        <f t="shared" si="49"/>
        <v>110.06849315068493</v>
      </c>
      <c r="S421" t="str">
        <f t="shared" si="53"/>
        <v>film &amp; video</v>
      </c>
      <c r="T421" t="str">
        <f t="shared" si="54"/>
        <v>documentary</v>
      </c>
      <c r="U421" s="6">
        <f t="shared" si="50"/>
        <v>60</v>
      </c>
      <c r="V421" t="str">
        <f t="shared" si="55"/>
        <v>45&lt;x&lt;=60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 t="shared" si="51"/>
        <v>41711.986469907402</v>
      </c>
      <c r="K422">
        <v>1392183631</v>
      </c>
      <c r="L422" s="10">
        <f t="shared" si="52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 t="shared" si="48"/>
        <v>4.3939393939393936E-3</v>
      </c>
      <c r="R422" s="6">
        <f t="shared" si="49"/>
        <v>4.833333333333333</v>
      </c>
      <c r="S422" t="str">
        <f t="shared" si="53"/>
        <v>film &amp; video</v>
      </c>
      <c r="T422" t="str">
        <f t="shared" si="54"/>
        <v>animation</v>
      </c>
      <c r="U422" s="6">
        <f t="shared" si="50"/>
        <v>29.958333333328483</v>
      </c>
      <c r="V422" t="str">
        <f t="shared" si="55"/>
        <v>15&lt;x&lt;=30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 t="shared" si="51"/>
        <v>42237.283055555548</v>
      </c>
      <c r="K423">
        <v>1434973656</v>
      </c>
      <c r="L423" s="10">
        <f t="shared" si="52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 t="shared" si="48"/>
        <v>2.0066666666666667E-2</v>
      </c>
      <c r="R423" s="6">
        <f t="shared" si="49"/>
        <v>50.166666666666664</v>
      </c>
      <c r="S423" t="str">
        <f t="shared" si="53"/>
        <v>film &amp; video</v>
      </c>
      <c r="T423" t="str">
        <f t="shared" si="54"/>
        <v>animation</v>
      </c>
      <c r="U423" s="6">
        <f t="shared" si="50"/>
        <v>60</v>
      </c>
      <c r="V423" t="str">
        <f t="shared" si="55"/>
        <v>45&lt;x&lt;=60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 t="shared" si="51"/>
        <v>41893.052048611105</v>
      </c>
      <c r="K424">
        <v>1407824097</v>
      </c>
      <c r="L424" s="10">
        <f t="shared" si="52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5">
        <f t="shared" si="48"/>
        <v>1.0749999999999999E-2</v>
      </c>
      <c r="R424" s="6">
        <f t="shared" si="49"/>
        <v>35.833333333333336</v>
      </c>
      <c r="S424" t="str">
        <f t="shared" si="53"/>
        <v>film &amp; video</v>
      </c>
      <c r="T424" t="str">
        <f t="shared" si="54"/>
        <v>animation</v>
      </c>
      <c r="U424" s="6">
        <f t="shared" si="50"/>
        <v>30</v>
      </c>
      <c r="V424" t="str">
        <f t="shared" si="55"/>
        <v>15&lt;x&lt;=30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 t="shared" si="51"/>
        <v>41430.717939814815</v>
      </c>
      <c r="K425">
        <v>1367878430</v>
      </c>
      <c r="L425" s="10">
        <f t="shared" si="52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48"/>
        <v>7.6499999999999997E-3</v>
      </c>
      <c r="R425" s="6">
        <f t="shared" si="49"/>
        <v>11.76923076923077</v>
      </c>
      <c r="S425" t="str">
        <f t="shared" si="53"/>
        <v>film &amp; video</v>
      </c>
      <c r="T425" t="str">
        <f t="shared" si="54"/>
        <v>animation</v>
      </c>
      <c r="U425" s="6">
        <f t="shared" si="50"/>
        <v>30</v>
      </c>
      <c r="V425" t="str">
        <f t="shared" si="55"/>
        <v>15&lt;x&lt;=30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 t="shared" si="51"/>
        <v>40994.126145833332</v>
      </c>
      <c r="K426">
        <v>1327568499</v>
      </c>
      <c r="L426" s="10">
        <f t="shared" si="52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 t="shared" si="48"/>
        <v>6.7966666666666675E-2</v>
      </c>
      <c r="R426" s="6">
        <f t="shared" si="49"/>
        <v>40.78</v>
      </c>
      <c r="S426" t="str">
        <f t="shared" si="53"/>
        <v>film &amp; video</v>
      </c>
      <c r="T426" t="str">
        <f t="shared" si="54"/>
        <v>animation</v>
      </c>
      <c r="U426" s="6">
        <f t="shared" si="50"/>
        <v>59.958333333335759</v>
      </c>
      <c r="V426" t="str">
        <f t="shared" si="55"/>
        <v>45&lt;x&lt;=60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 t="shared" si="51"/>
        <v>42335.694490740738</v>
      </c>
      <c r="K427">
        <v>1443472804</v>
      </c>
      <c r="L427" s="10">
        <f t="shared" si="52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 t="shared" si="48"/>
        <v>1.2E-4</v>
      </c>
      <c r="R427" s="6">
        <f t="shared" si="49"/>
        <v>3</v>
      </c>
      <c r="S427" t="str">
        <f t="shared" si="53"/>
        <v>film &amp; video</v>
      </c>
      <c r="T427" t="str">
        <f t="shared" si="54"/>
        <v>animation</v>
      </c>
      <c r="U427" s="6">
        <f t="shared" si="50"/>
        <v>60.041666666671517</v>
      </c>
      <c r="V427" t="str">
        <f t="shared" si="55"/>
        <v>60&lt;x&lt;=75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 t="shared" si="51"/>
        <v>42430.503634259258</v>
      </c>
      <c r="K428">
        <v>1454259914</v>
      </c>
      <c r="L428" s="10">
        <f t="shared" si="52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 t="shared" si="48"/>
        <v>1.3299999999999999E-2</v>
      </c>
      <c r="R428" s="6">
        <f t="shared" si="49"/>
        <v>16.625</v>
      </c>
      <c r="S428" t="str">
        <f t="shared" si="53"/>
        <v>film &amp; video</v>
      </c>
      <c r="T428" t="str">
        <f t="shared" si="54"/>
        <v>animation</v>
      </c>
      <c r="U428" s="6">
        <f t="shared" si="50"/>
        <v>30</v>
      </c>
      <c r="V428" t="str">
        <f t="shared" si="55"/>
        <v>15&lt;x&lt;=30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 t="shared" si="51"/>
        <v>42299.582638888889</v>
      </c>
      <c r="K429">
        <v>1444340940</v>
      </c>
      <c r="L429" s="10">
        <f t="shared" si="52"/>
        <v>42285.700694444437</v>
      </c>
      <c r="M429" t="b">
        <v>0</v>
      </c>
      <c r="N429">
        <v>0</v>
      </c>
      <c r="O429" t="b">
        <v>0</v>
      </c>
      <c r="P429" t="s">
        <v>8270</v>
      </c>
      <c r="Q429" s="5">
        <f t="shared" si="48"/>
        <v>0</v>
      </c>
      <c r="R429" s="6" t="e">
        <f t="shared" si="49"/>
        <v>#DIV/0!</v>
      </c>
      <c r="S429" t="str">
        <f t="shared" si="53"/>
        <v>film &amp; video</v>
      </c>
      <c r="T429" t="str">
        <f t="shared" si="54"/>
        <v>animation</v>
      </c>
      <c r="U429" s="6">
        <f t="shared" si="50"/>
        <v>13.881944444452529</v>
      </c>
      <c r="V429" t="str">
        <f t="shared" si="55"/>
        <v>&lt;=15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 t="shared" si="51"/>
        <v>41806.708333333328</v>
      </c>
      <c r="K430">
        <v>1400523845</v>
      </c>
      <c r="L430" s="10">
        <f t="shared" si="52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 t="shared" si="48"/>
        <v>5.6333333333333332E-2</v>
      </c>
      <c r="R430" s="6">
        <f t="shared" si="49"/>
        <v>52</v>
      </c>
      <c r="S430" t="str">
        <f t="shared" si="53"/>
        <v>film &amp; video</v>
      </c>
      <c r="T430" t="str">
        <f t="shared" si="54"/>
        <v>animation</v>
      </c>
      <c r="U430" s="6">
        <f t="shared" si="50"/>
        <v>28.149942129624833</v>
      </c>
      <c r="V430" t="str">
        <f t="shared" si="55"/>
        <v>15&lt;x&lt;=30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 t="shared" si="51"/>
        <v>40143.999305555553</v>
      </c>
      <c r="K431">
        <v>1252964282</v>
      </c>
      <c r="L431" s="10">
        <f t="shared" si="52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 t="shared" si="48"/>
        <v>0</v>
      </c>
      <c r="R431" s="6" t="e">
        <f t="shared" si="49"/>
        <v>#DIV/0!</v>
      </c>
      <c r="S431" t="str">
        <f t="shared" si="53"/>
        <v>film &amp; video</v>
      </c>
      <c r="T431" t="str">
        <f t="shared" si="54"/>
        <v>animation</v>
      </c>
      <c r="U431" s="6">
        <f t="shared" si="50"/>
        <v>73.306226851847896</v>
      </c>
      <c r="V431" t="str">
        <f t="shared" si="55"/>
        <v>60&lt;x&lt;=75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 t="shared" si="51"/>
        <v>41527.898923611108</v>
      </c>
      <c r="K432">
        <v>1377570867</v>
      </c>
      <c r="L432" s="10">
        <f t="shared" si="52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 t="shared" si="48"/>
        <v>2.4E-2</v>
      </c>
      <c r="R432" s="6">
        <f t="shared" si="49"/>
        <v>4.8</v>
      </c>
      <c r="S432" t="str">
        <f t="shared" si="53"/>
        <v>film &amp; video</v>
      </c>
      <c r="T432" t="str">
        <f t="shared" si="54"/>
        <v>animation</v>
      </c>
      <c r="U432" s="6">
        <f t="shared" si="50"/>
        <v>15</v>
      </c>
      <c r="V432" t="str">
        <f t="shared" si="55"/>
        <v>&lt;=15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 t="shared" si="51"/>
        <v>42556.662997685176</v>
      </c>
      <c r="K433">
        <v>1465160083</v>
      </c>
      <c r="L433" s="10">
        <f t="shared" si="52"/>
        <v>42526.662997685176</v>
      </c>
      <c r="M433" t="b">
        <v>0</v>
      </c>
      <c r="N433">
        <v>8</v>
      </c>
      <c r="O433" t="b">
        <v>0</v>
      </c>
      <c r="P433" t="s">
        <v>8270</v>
      </c>
      <c r="Q433" s="5">
        <f t="shared" si="48"/>
        <v>0.13833333333333334</v>
      </c>
      <c r="R433" s="6">
        <f t="shared" si="49"/>
        <v>51.875</v>
      </c>
      <c r="S433" t="str">
        <f t="shared" si="53"/>
        <v>film &amp; video</v>
      </c>
      <c r="T433" t="str">
        <f t="shared" si="54"/>
        <v>animation</v>
      </c>
      <c r="U433" s="6">
        <f t="shared" si="50"/>
        <v>30</v>
      </c>
      <c r="V433" t="str">
        <f t="shared" si="55"/>
        <v>15&lt;x&lt;=30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 t="shared" si="51"/>
        <v>42298.51829861111</v>
      </c>
      <c r="K434">
        <v>1440264381</v>
      </c>
      <c r="L434" s="10">
        <f t="shared" si="52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 t="shared" si="48"/>
        <v>9.5000000000000001E-2</v>
      </c>
      <c r="R434" s="6">
        <f t="shared" si="49"/>
        <v>71.25</v>
      </c>
      <c r="S434" t="str">
        <f t="shared" si="53"/>
        <v>film &amp; video</v>
      </c>
      <c r="T434" t="str">
        <f t="shared" si="54"/>
        <v>animation</v>
      </c>
      <c r="U434" s="6">
        <f t="shared" si="50"/>
        <v>60</v>
      </c>
      <c r="V434" t="str">
        <f t="shared" si="55"/>
        <v>45&lt;x&lt;=60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 t="shared" si="51"/>
        <v>42288.42155092593</v>
      </c>
      <c r="K435">
        <v>1439392022</v>
      </c>
      <c r="L435" s="10">
        <f t="shared" si="52"/>
        <v>42228.42155092593</v>
      </c>
      <c r="M435" t="b">
        <v>0</v>
      </c>
      <c r="N435">
        <v>0</v>
      </c>
      <c r="O435" t="b">
        <v>0</v>
      </c>
      <c r="P435" t="s">
        <v>8270</v>
      </c>
      <c r="Q435" s="5">
        <f t="shared" si="48"/>
        <v>0</v>
      </c>
      <c r="R435" s="6" t="e">
        <f t="shared" si="49"/>
        <v>#DIV/0!</v>
      </c>
      <c r="S435" t="str">
        <f t="shared" si="53"/>
        <v>film &amp; video</v>
      </c>
      <c r="T435" t="str">
        <f t="shared" si="54"/>
        <v>animation</v>
      </c>
      <c r="U435" s="6">
        <f t="shared" si="50"/>
        <v>60</v>
      </c>
      <c r="V435" t="str">
        <f t="shared" si="55"/>
        <v>45&lt;x&lt;=60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 t="shared" si="51"/>
        <v>41609.667847222219</v>
      </c>
      <c r="K436">
        <v>1383076902</v>
      </c>
      <c r="L436" s="10">
        <f t="shared" si="52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48"/>
        <v>0.05</v>
      </c>
      <c r="R436" s="6">
        <f t="shared" si="49"/>
        <v>62.5</v>
      </c>
      <c r="S436" t="str">
        <f t="shared" si="53"/>
        <v>film &amp; video</v>
      </c>
      <c r="T436" t="str">
        <f t="shared" si="54"/>
        <v>animation</v>
      </c>
      <c r="U436" s="6">
        <f t="shared" si="50"/>
        <v>33.041666666664241</v>
      </c>
      <c r="V436" t="str">
        <f t="shared" si="55"/>
        <v>30&lt;x&lt;=45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 t="shared" si="51"/>
        <v>41530.539120370369</v>
      </c>
      <c r="K437">
        <v>1376502980</v>
      </c>
      <c r="L437" s="10">
        <f t="shared" si="52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 t="shared" si="48"/>
        <v>2.7272727272727273E-5</v>
      </c>
      <c r="R437" s="6">
        <f t="shared" si="49"/>
        <v>1</v>
      </c>
      <c r="S437" t="str">
        <f t="shared" si="53"/>
        <v>film &amp; video</v>
      </c>
      <c r="T437" t="str">
        <f t="shared" si="54"/>
        <v>animation</v>
      </c>
      <c r="U437" s="6">
        <f t="shared" si="50"/>
        <v>30</v>
      </c>
      <c r="V437" t="str">
        <f t="shared" si="55"/>
        <v>15&lt;x&lt;=30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 t="shared" si="51"/>
        <v>41486.154085648144</v>
      </c>
      <c r="K438">
        <v>1372668113</v>
      </c>
      <c r="L438" s="10">
        <f t="shared" si="52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 t="shared" si="48"/>
        <v>0</v>
      </c>
      <c r="R438" s="6" t="e">
        <f t="shared" si="49"/>
        <v>#DIV/0!</v>
      </c>
      <c r="S438" t="str">
        <f t="shared" si="53"/>
        <v>film &amp; video</v>
      </c>
      <c r="T438" t="str">
        <f t="shared" si="54"/>
        <v>animation</v>
      </c>
      <c r="U438" s="6">
        <f t="shared" si="50"/>
        <v>30</v>
      </c>
      <c r="V438" t="str">
        <f t="shared" si="55"/>
        <v>15&lt;x&lt;=30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 t="shared" si="51"/>
        <v>42651.110254629624</v>
      </c>
      <c r="K439">
        <v>1470728326</v>
      </c>
      <c r="L439" s="10">
        <f t="shared" si="52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 t="shared" si="48"/>
        <v>0</v>
      </c>
      <c r="R439" s="6" t="e">
        <f t="shared" si="49"/>
        <v>#DIV/0!</v>
      </c>
      <c r="S439" t="str">
        <f t="shared" si="53"/>
        <v>film &amp; video</v>
      </c>
      <c r="T439" t="str">
        <f t="shared" si="54"/>
        <v>animation</v>
      </c>
      <c r="U439" s="6">
        <f t="shared" si="50"/>
        <v>60</v>
      </c>
      <c r="V439" t="str">
        <f t="shared" si="55"/>
        <v>45&lt;x&lt;=60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 t="shared" si="51"/>
        <v>42326.094421296293</v>
      </c>
      <c r="K440">
        <v>1445235358</v>
      </c>
      <c r="L440" s="10">
        <f t="shared" si="52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48"/>
        <v>9.3799999999999994E-2</v>
      </c>
      <c r="R440" s="6">
        <f t="shared" si="49"/>
        <v>170.54545454545453</v>
      </c>
      <c r="S440" t="str">
        <f t="shared" si="53"/>
        <v>film &amp; video</v>
      </c>
      <c r="T440" t="str">
        <f t="shared" si="54"/>
        <v>animation</v>
      </c>
      <c r="U440" s="6">
        <f t="shared" si="50"/>
        <v>30.041666666664241</v>
      </c>
      <c r="V440" t="str">
        <f t="shared" si="55"/>
        <v>30&lt;x&lt;=45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 t="shared" si="51"/>
        <v>41929.553449074068</v>
      </c>
      <c r="K441">
        <v>1412705818</v>
      </c>
      <c r="L441" s="10">
        <f t="shared" si="52"/>
        <v>41919.553449074068</v>
      </c>
      <c r="M441" t="b">
        <v>0</v>
      </c>
      <c r="N441">
        <v>0</v>
      </c>
      <c r="O441" t="b">
        <v>0</v>
      </c>
      <c r="P441" t="s">
        <v>8270</v>
      </c>
      <c r="Q441" s="5">
        <f t="shared" si="48"/>
        <v>0</v>
      </c>
      <c r="R441" s="6" t="e">
        <f t="shared" si="49"/>
        <v>#DIV/0!</v>
      </c>
      <c r="S441" t="str">
        <f t="shared" si="53"/>
        <v>film &amp; video</v>
      </c>
      <c r="T441" t="str">
        <f t="shared" si="54"/>
        <v>animation</v>
      </c>
      <c r="U441" s="6">
        <f t="shared" si="50"/>
        <v>10</v>
      </c>
      <c r="V441" t="str">
        <f t="shared" si="55"/>
        <v>&lt;=15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 t="shared" si="51"/>
        <v>42453.735567129632</v>
      </c>
      <c r="K442">
        <v>1456270753</v>
      </c>
      <c r="L442" s="10">
        <f t="shared" si="52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 t="shared" si="48"/>
        <v>1E-3</v>
      </c>
      <c r="R442" s="6">
        <f t="shared" si="49"/>
        <v>5</v>
      </c>
      <c r="S442" t="str">
        <f t="shared" si="53"/>
        <v>film &amp; video</v>
      </c>
      <c r="T442" t="str">
        <f t="shared" si="54"/>
        <v>animation</v>
      </c>
      <c r="U442" s="6">
        <f t="shared" si="50"/>
        <v>29.958333333343035</v>
      </c>
      <c r="V442" t="str">
        <f t="shared" si="55"/>
        <v>15&lt;x&lt;=30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 t="shared" si="51"/>
        <v>41580.585601851846</v>
      </c>
      <c r="K443">
        <v>1380826996</v>
      </c>
      <c r="L443" s="10">
        <f t="shared" si="52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 t="shared" si="48"/>
        <v>0</v>
      </c>
      <c r="R443" s="6" t="e">
        <f t="shared" si="49"/>
        <v>#DIV/0!</v>
      </c>
      <c r="S443" t="str">
        <f t="shared" si="53"/>
        <v>film &amp; video</v>
      </c>
      <c r="T443" t="str">
        <f t="shared" si="54"/>
        <v>animation</v>
      </c>
      <c r="U443" s="6">
        <f t="shared" si="50"/>
        <v>30</v>
      </c>
      <c r="V443" t="str">
        <f t="shared" si="55"/>
        <v>15&lt;x&lt;=30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 t="shared" si="51"/>
        <v>42054.680358796293</v>
      </c>
      <c r="K444">
        <v>1421788783</v>
      </c>
      <c r="L444" s="10">
        <f t="shared" si="52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 t="shared" si="48"/>
        <v>0.39358823529411763</v>
      </c>
      <c r="R444" s="6">
        <f t="shared" si="49"/>
        <v>393.58823529411762</v>
      </c>
      <c r="S444" t="str">
        <f t="shared" si="53"/>
        <v>film &amp; video</v>
      </c>
      <c r="T444" t="str">
        <f t="shared" si="54"/>
        <v>animation</v>
      </c>
      <c r="U444" s="6">
        <f t="shared" si="50"/>
        <v>30</v>
      </c>
      <c r="V444" t="str">
        <f t="shared" si="55"/>
        <v>15&lt;x&lt;=30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 t="shared" si="51"/>
        <v>41679.806724537033</v>
      </c>
      <c r="K445">
        <v>1389399701</v>
      </c>
      <c r="L445" s="10">
        <f t="shared" si="52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 t="shared" si="48"/>
        <v>1E-3</v>
      </c>
      <c r="R445" s="6">
        <f t="shared" si="49"/>
        <v>5</v>
      </c>
      <c r="S445" t="str">
        <f t="shared" si="53"/>
        <v>film &amp; video</v>
      </c>
      <c r="T445" t="str">
        <f t="shared" si="54"/>
        <v>animation</v>
      </c>
      <c r="U445" s="6">
        <f t="shared" si="50"/>
        <v>30</v>
      </c>
      <c r="V445" t="str">
        <f t="shared" si="55"/>
        <v>15&lt;x&lt;=30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 t="shared" si="51"/>
        <v>40954.69862268518</v>
      </c>
      <c r="K446">
        <v>1324158361</v>
      </c>
      <c r="L446" s="10">
        <f t="shared" si="52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 t="shared" si="48"/>
        <v>0.05</v>
      </c>
      <c r="R446" s="6">
        <f t="shared" si="49"/>
        <v>50</v>
      </c>
      <c r="S446" t="str">
        <f t="shared" si="53"/>
        <v>film &amp; video</v>
      </c>
      <c r="T446" t="str">
        <f t="shared" si="54"/>
        <v>animation</v>
      </c>
      <c r="U446" s="6">
        <f t="shared" si="50"/>
        <v>60</v>
      </c>
      <c r="V446" t="str">
        <f t="shared" si="55"/>
        <v>45&lt;x&lt;=60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 t="shared" si="51"/>
        <v>42145.127025462956</v>
      </c>
      <c r="K447">
        <v>1430899375</v>
      </c>
      <c r="L447" s="10">
        <f t="shared" si="52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 t="shared" si="48"/>
        <v>3.3333333333333335E-5</v>
      </c>
      <c r="R447" s="6">
        <f t="shared" si="49"/>
        <v>1</v>
      </c>
      <c r="S447" t="str">
        <f t="shared" si="53"/>
        <v>film &amp; video</v>
      </c>
      <c r="T447" t="str">
        <f t="shared" si="54"/>
        <v>animation</v>
      </c>
      <c r="U447" s="6">
        <f t="shared" si="50"/>
        <v>15</v>
      </c>
      <c r="V447" t="str">
        <f t="shared" si="55"/>
        <v>&lt;=15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 t="shared" si="51"/>
        <v>42066.875231481477</v>
      </c>
      <c r="K448">
        <v>1422842420</v>
      </c>
      <c r="L448" s="10">
        <f t="shared" si="52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 t="shared" si="48"/>
        <v>7.2952380952380949E-2</v>
      </c>
      <c r="R448" s="6">
        <f t="shared" si="49"/>
        <v>47.875</v>
      </c>
      <c r="S448" t="str">
        <f t="shared" si="53"/>
        <v>film &amp; video</v>
      </c>
      <c r="T448" t="str">
        <f t="shared" si="54"/>
        <v>animation</v>
      </c>
      <c r="U448" s="6">
        <f t="shared" si="50"/>
        <v>30</v>
      </c>
      <c r="V448" t="str">
        <f t="shared" si="55"/>
        <v>15&lt;x&lt;=30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 t="shared" si="51"/>
        <v>41356.305127314808</v>
      </c>
      <c r="K449">
        <v>1361884763</v>
      </c>
      <c r="L449" s="10">
        <f t="shared" si="52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 t="shared" si="48"/>
        <v>1.6666666666666666E-4</v>
      </c>
      <c r="R449" s="6">
        <f t="shared" si="49"/>
        <v>5</v>
      </c>
      <c r="S449" t="str">
        <f t="shared" si="53"/>
        <v>film &amp; video</v>
      </c>
      <c r="T449" t="str">
        <f t="shared" si="54"/>
        <v>animation</v>
      </c>
      <c r="U449" s="6">
        <f t="shared" si="50"/>
        <v>24.958333333328483</v>
      </c>
      <c r="V449" t="str">
        <f t="shared" si="55"/>
        <v>15&lt;x&lt;=30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 t="shared" si="51"/>
        <v>41773.549710648142</v>
      </c>
      <c r="K450">
        <v>1398363095</v>
      </c>
      <c r="L450" s="10">
        <f t="shared" si="52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56">E450/D450</f>
        <v>3.2804E-2</v>
      </c>
      <c r="R450" s="6">
        <f t="shared" ref="R450:R513" si="57">E450/N450</f>
        <v>20.502500000000001</v>
      </c>
      <c r="S450" t="str">
        <f t="shared" si="53"/>
        <v>film &amp; video</v>
      </c>
      <c r="T450" t="str">
        <f t="shared" si="54"/>
        <v>animation</v>
      </c>
      <c r="U450" s="6">
        <f t="shared" ref="U450:U513" si="58">J450-L450</f>
        <v>20</v>
      </c>
      <c r="V450" t="str">
        <f t="shared" si="55"/>
        <v>15&lt;x&lt;=30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 t="shared" ref="J451:J514" si="59">(((I451/60)/60)/24)+DATE(1970,1,1)+(-5/24)</f>
        <v>41564.359780092593</v>
      </c>
      <c r="K451">
        <v>1379425085</v>
      </c>
      <c r="L451" s="10">
        <f t="shared" ref="L451:L514" si="60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 t="shared" si="56"/>
        <v>2.2499999999999999E-2</v>
      </c>
      <c r="R451" s="6">
        <f t="shared" si="57"/>
        <v>9</v>
      </c>
      <c r="S451" t="str">
        <f t="shared" ref="S451:S514" si="61">TRIM(LEFT(P451,SEARCH("/",P451)-1))</f>
        <v>film &amp; video</v>
      </c>
      <c r="T451" t="str">
        <f t="shared" ref="T451:T514" si="62">TRIM(RIGHT(P451,LEN(P451)-SEARCH("/",P451)))</f>
        <v>animation</v>
      </c>
      <c r="U451" s="6">
        <f t="shared" si="58"/>
        <v>30</v>
      </c>
      <c r="V451" t="str">
        <f t="shared" ref="V451:V514" si="63">IF(U451&lt;=15, "&lt;=15", IF(U451&lt;=30, "15&lt;x&lt;=30", IF(U451&lt;=45, "30&lt;x&lt;=45", IF(U451&lt;=60, "45&lt;x&lt;=60", IF(U451&lt;=75, "60&lt;x&lt;=75","75&lt;x&lt;=90")))))</f>
        <v>15&lt;x&lt;=30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 t="shared" si="59"/>
        <v>41684.73842592592</v>
      </c>
      <c r="K452">
        <v>1389825800</v>
      </c>
      <c r="L452" s="10">
        <f t="shared" si="60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 t="shared" si="56"/>
        <v>7.92E-3</v>
      </c>
      <c r="R452" s="6">
        <f t="shared" si="57"/>
        <v>56.571428571428569</v>
      </c>
      <c r="S452" t="str">
        <f t="shared" si="61"/>
        <v>film &amp; video</v>
      </c>
      <c r="T452" t="str">
        <f t="shared" si="62"/>
        <v>animation</v>
      </c>
      <c r="U452" s="6">
        <f t="shared" si="58"/>
        <v>30</v>
      </c>
      <c r="V452" t="str">
        <f t="shared" si="63"/>
        <v>15&lt;x&lt;=30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 t="shared" si="59"/>
        <v>41664.506840277776</v>
      </c>
      <c r="K453">
        <v>1388077791</v>
      </c>
      <c r="L453" s="10">
        <f t="shared" si="60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 t="shared" si="56"/>
        <v>0</v>
      </c>
      <c r="R453" s="6" t="e">
        <f t="shared" si="57"/>
        <v>#DIV/0!</v>
      </c>
      <c r="S453" t="str">
        <f t="shared" si="61"/>
        <v>film &amp; video</v>
      </c>
      <c r="T453" t="str">
        <f t="shared" si="62"/>
        <v>animation</v>
      </c>
      <c r="U453" s="6">
        <f t="shared" si="58"/>
        <v>30</v>
      </c>
      <c r="V453" t="str">
        <f t="shared" si="63"/>
        <v>15&lt;x&lt;=30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 t="shared" si="59"/>
        <v>42137.495543981473</v>
      </c>
      <c r="K454">
        <v>1428944015</v>
      </c>
      <c r="L454" s="10">
        <f t="shared" si="60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5">
        <f t="shared" si="56"/>
        <v>0.64</v>
      </c>
      <c r="R454" s="6">
        <f t="shared" si="57"/>
        <v>40</v>
      </c>
      <c r="S454" t="str">
        <f t="shared" si="61"/>
        <v>film &amp; video</v>
      </c>
      <c r="T454" t="str">
        <f t="shared" si="62"/>
        <v>animation</v>
      </c>
      <c r="U454" s="6">
        <f t="shared" si="58"/>
        <v>30</v>
      </c>
      <c r="V454" t="str">
        <f t="shared" si="63"/>
        <v>15&lt;x&lt;=30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 t="shared" si="59"/>
        <v>42054.616655092592</v>
      </c>
      <c r="K455">
        <v>1422992879</v>
      </c>
      <c r="L455" s="10">
        <f t="shared" si="60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 t="shared" si="56"/>
        <v>2.740447957839262E-4</v>
      </c>
      <c r="R455" s="6">
        <f t="shared" si="57"/>
        <v>13</v>
      </c>
      <c r="S455" t="str">
        <f t="shared" si="61"/>
        <v>film &amp; video</v>
      </c>
      <c r="T455" t="str">
        <f t="shared" si="62"/>
        <v>animation</v>
      </c>
      <c r="U455" s="6">
        <f t="shared" si="58"/>
        <v>16</v>
      </c>
      <c r="V455" t="str">
        <f t="shared" si="63"/>
        <v>15&lt;x&lt;=30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 t="shared" si="59"/>
        <v>41969.343055555553</v>
      </c>
      <c r="K456">
        <v>1414343571</v>
      </c>
      <c r="L456" s="10">
        <f t="shared" si="60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 t="shared" si="56"/>
        <v>8.2000000000000007E-3</v>
      </c>
      <c r="R456" s="6">
        <f t="shared" si="57"/>
        <v>16.399999999999999</v>
      </c>
      <c r="S456" t="str">
        <f t="shared" si="61"/>
        <v>film &amp; video</v>
      </c>
      <c r="T456" t="str">
        <f t="shared" si="62"/>
        <v>animation</v>
      </c>
      <c r="U456" s="6">
        <f t="shared" si="58"/>
        <v>30.83413194444438</v>
      </c>
      <c r="V456" t="str">
        <f t="shared" si="63"/>
        <v>30&lt;x&lt;=45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 t="shared" si="59"/>
        <v>41015.813194444439</v>
      </c>
      <c r="K457">
        <v>1330733022</v>
      </c>
      <c r="L457" s="10">
        <f t="shared" si="60"/>
        <v>40970.794236111105</v>
      </c>
      <c r="M457" t="b">
        <v>0</v>
      </c>
      <c r="N457">
        <v>2</v>
      </c>
      <c r="O457" t="b">
        <v>0</v>
      </c>
      <c r="P457" t="s">
        <v>8270</v>
      </c>
      <c r="Q457" s="5">
        <f t="shared" si="56"/>
        <v>6.9230769230769226E-4</v>
      </c>
      <c r="R457" s="6">
        <f t="shared" si="57"/>
        <v>22.5</v>
      </c>
      <c r="S457" t="str">
        <f t="shared" si="61"/>
        <v>film &amp; video</v>
      </c>
      <c r="T457" t="str">
        <f t="shared" si="62"/>
        <v>animation</v>
      </c>
      <c r="U457" s="6">
        <f t="shared" si="58"/>
        <v>45.018958333334012</v>
      </c>
      <c r="V457" t="str">
        <f t="shared" si="63"/>
        <v>45&lt;x&lt;=60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 t="shared" si="59"/>
        <v>41568.957638888889</v>
      </c>
      <c r="K458">
        <v>1380559201</v>
      </c>
      <c r="L458" s="10">
        <f t="shared" si="60"/>
        <v>41547.486122685179</v>
      </c>
      <c r="M458" t="b">
        <v>0</v>
      </c>
      <c r="N458">
        <v>3</v>
      </c>
      <c r="O458" t="b">
        <v>0</v>
      </c>
      <c r="P458" t="s">
        <v>8270</v>
      </c>
      <c r="Q458" s="5">
        <f t="shared" si="56"/>
        <v>6.8631863186318634E-3</v>
      </c>
      <c r="R458" s="6">
        <f t="shared" si="57"/>
        <v>20.333333333333332</v>
      </c>
      <c r="S458" t="str">
        <f t="shared" si="61"/>
        <v>film &amp; video</v>
      </c>
      <c r="T458" t="str">
        <f t="shared" si="62"/>
        <v>animation</v>
      </c>
      <c r="U458" s="6">
        <f t="shared" si="58"/>
        <v>21.471516203710053</v>
      </c>
      <c r="V458" t="str">
        <f t="shared" si="63"/>
        <v>15&lt;x&lt;=30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 t="shared" si="59"/>
        <v>41867.559166666666</v>
      </c>
      <c r="K459">
        <v>1405621512</v>
      </c>
      <c r="L459" s="10">
        <f t="shared" si="60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 t="shared" si="56"/>
        <v>0</v>
      </c>
      <c r="R459" s="6" t="e">
        <f t="shared" si="57"/>
        <v>#DIV/0!</v>
      </c>
      <c r="S459" t="str">
        <f t="shared" si="61"/>
        <v>film &amp; video</v>
      </c>
      <c r="T459" t="str">
        <f t="shared" si="62"/>
        <v>animation</v>
      </c>
      <c r="U459" s="6">
        <f t="shared" si="58"/>
        <v>30</v>
      </c>
      <c r="V459" t="str">
        <f t="shared" si="63"/>
        <v>15&lt;x&lt;=30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 t="shared" si="59"/>
        <v>41408.491435185184</v>
      </c>
      <c r="K460">
        <v>1365958060</v>
      </c>
      <c r="L460" s="10">
        <f t="shared" si="60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 t="shared" si="56"/>
        <v>8.2100000000000006E-2</v>
      </c>
      <c r="R460" s="6">
        <f t="shared" si="57"/>
        <v>16.755102040816325</v>
      </c>
      <c r="S460" t="str">
        <f t="shared" si="61"/>
        <v>film &amp; video</v>
      </c>
      <c r="T460" t="str">
        <f t="shared" si="62"/>
        <v>animation</v>
      </c>
      <c r="U460" s="6">
        <f t="shared" si="58"/>
        <v>30</v>
      </c>
      <c r="V460" t="str">
        <f t="shared" si="63"/>
        <v>15&lt;x&lt;=30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 t="shared" si="59"/>
        <v>40860.473692129628</v>
      </c>
      <c r="K461">
        <v>1316013727</v>
      </c>
      <c r="L461" s="10">
        <f t="shared" si="60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56"/>
        <v>6.4102564102564103E-4</v>
      </c>
      <c r="R461" s="6">
        <f t="shared" si="57"/>
        <v>25</v>
      </c>
      <c r="S461" t="str">
        <f t="shared" si="61"/>
        <v>film &amp; video</v>
      </c>
      <c r="T461" t="str">
        <f t="shared" si="62"/>
        <v>animation</v>
      </c>
      <c r="U461" s="6">
        <f t="shared" si="58"/>
        <v>60.041666666664241</v>
      </c>
      <c r="V461" t="str">
        <f t="shared" si="63"/>
        <v>60&lt;x&lt;=75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 t="shared" si="59"/>
        <v>41790.958333333328</v>
      </c>
      <c r="K462">
        <v>1398862875</v>
      </c>
      <c r="L462" s="10">
        <f t="shared" si="60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 t="shared" si="56"/>
        <v>2.9411764705882353E-3</v>
      </c>
      <c r="R462" s="6">
        <f t="shared" si="57"/>
        <v>12.5</v>
      </c>
      <c r="S462" t="str">
        <f t="shared" si="61"/>
        <v>film &amp; video</v>
      </c>
      <c r="T462" t="str">
        <f t="shared" si="62"/>
        <v>animation</v>
      </c>
      <c r="U462" s="6">
        <f t="shared" si="58"/>
        <v>31.624131944445253</v>
      </c>
      <c r="V462" t="str">
        <f t="shared" si="63"/>
        <v>30&lt;x&lt;=45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 t="shared" si="59"/>
        <v>41427.638506944444</v>
      </c>
      <c r="K463">
        <v>1368476367</v>
      </c>
      <c r="L463" s="10">
        <f t="shared" si="60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 t="shared" si="56"/>
        <v>0</v>
      </c>
      <c r="R463" s="6" t="e">
        <f t="shared" si="57"/>
        <v>#DIV/0!</v>
      </c>
      <c r="S463" t="str">
        <f t="shared" si="61"/>
        <v>film &amp; video</v>
      </c>
      <c r="T463" t="str">
        <f t="shared" si="62"/>
        <v>animation</v>
      </c>
      <c r="U463" s="6">
        <f t="shared" si="58"/>
        <v>20</v>
      </c>
      <c r="V463" t="str">
        <f t="shared" si="63"/>
        <v>15&lt;x&lt;=30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 t="shared" si="59"/>
        <v>40764.918298611112</v>
      </c>
      <c r="K464">
        <v>1307761341</v>
      </c>
      <c r="L464" s="10">
        <f t="shared" si="60"/>
        <v>40704.918298611112</v>
      </c>
      <c r="M464" t="b">
        <v>0</v>
      </c>
      <c r="N464">
        <v>0</v>
      </c>
      <c r="O464" t="b">
        <v>0</v>
      </c>
      <c r="P464" t="s">
        <v>8270</v>
      </c>
      <c r="Q464" s="5">
        <f t="shared" si="56"/>
        <v>0</v>
      </c>
      <c r="R464" s="6" t="e">
        <f t="shared" si="57"/>
        <v>#DIV/0!</v>
      </c>
      <c r="S464" t="str">
        <f t="shared" si="61"/>
        <v>film &amp; video</v>
      </c>
      <c r="T464" t="str">
        <f t="shared" si="62"/>
        <v>animation</v>
      </c>
      <c r="U464" s="6">
        <f t="shared" si="58"/>
        <v>60</v>
      </c>
      <c r="V464" t="str">
        <f t="shared" si="63"/>
        <v>45&lt;x&lt;=60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 t="shared" si="59"/>
        <v>40810.501770833333</v>
      </c>
      <c r="K465">
        <v>1311699753</v>
      </c>
      <c r="L465" s="10">
        <f t="shared" si="60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 t="shared" si="56"/>
        <v>2.2727272727272728E-2</v>
      </c>
      <c r="R465" s="6">
        <f t="shared" si="57"/>
        <v>113.63636363636364</v>
      </c>
      <c r="S465" t="str">
        <f t="shared" si="61"/>
        <v>film &amp; video</v>
      </c>
      <c r="T465" t="str">
        <f t="shared" si="62"/>
        <v>animation</v>
      </c>
      <c r="U465" s="6">
        <f t="shared" si="58"/>
        <v>60</v>
      </c>
      <c r="V465" t="str">
        <f t="shared" si="63"/>
        <v>45&lt;x&lt;=60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 t="shared" si="59"/>
        <v>42508.640451388892</v>
      </c>
      <c r="K466">
        <v>1461874935</v>
      </c>
      <c r="L466" s="10">
        <f t="shared" si="60"/>
        <v>42488.640451388892</v>
      </c>
      <c r="M466" t="b">
        <v>0</v>
      </c>
      <c r="N466">
        <v>1</v>
      </c>
      <c r="O466" t="b">
        <v>0</v>
      </c>
      <c r="P466" t="s">
        <v>8270</v>
      </c>
      <c r="Q466" s="5">
        <f t="shared" si="56"/>
        <v>9.9009900990099011E-4</v>
      </c>
      <c r="R466" s="6">
        <f t="shared" si="57"/>
        <v>1</v>
      </c>
      <c r="S466" t="str">
        <f t="shared" si="61"/>
        <v>film &amp; video</v>
      </c>
      <c r="T466" t="str">
        <f t="shared" si="62"/>
        <v>animation</v>
      </c>
      <c r="U466" s="6">
        <f t="shared" si="58"/>
        <v>20</v>
      </c>
      <c r="V466" t="str">
        <f t="shared" si="63"/>
        <v>15&lt;x&lt;=30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 t="shared" si="59"/>
        <v>41816.911736111106</v>
      </c>
      <c r="K467">
        <v>1402455174</v>
      </c>
      <c r="L467" s="10">
        <f t="shared" si="60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 t="shared" si="56"/>
        <v>0.26953125</v>
      </c>
      <c r="R467" s="6">
        <f t="shared" si="57"/>
        <v>17.25</v>
      </c>
      <c r="S467" t="str">
        <f t="shared" si="61"/>
        <v>film &amp; video</v>
      </c>
      <c r="T467" t="str">
        <f t="shared" si="62"/>
        <v>animation</v>
      </c>
      <c r="U467" s="6">
        <f t="shared" si="58"/>
        <v>16</v>
      </c>
      <c r="V467" t="str">
        <f t="shared" si="63"/>
        <v>15&lt;x&lt;=30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 t="shared" si="59"/>
        <v>41159.734537037039</v>
      </c>
      <c r="K468">
        <v>1344465464</v>
      </c>
      <c r="L468" s="10">
        <f t="shared" si="60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 t="shared" si="56"/>
        <v>7.6E-3</v>
      </c>
      <c r="R468" s="6">
        <f t="shared" si="57"/>
        <v>15.2</v>
      </c>
      <c r="S468" t="str">
        <f t="shared" si="61"/>
        <v>film &amp; video</v>
      </c>
      <c r="T468" t="str">
        <f t="shared" si="62"/>
        <v>animation</v>
      </c>
      <c r="U468" s="6">
        <f t="shared" si="58"/>
        <v>30</v>
      </c>
      <c r="V468" t="str">
        <f t="shared" si="63"/>
        <v>15&lt;x&lt;=30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 t="shared" si="59"/>
        <v>41180.471458333333</v>
      </c>
      <c r="K469">
        <v>1344961134</v>
      </c>
      <c r="L469" s="10">
        <f t="shared" si="60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 t="shared" si="56"/>
        <v>0.21575</v>
      </c>
      <c r="R469" s="6">
        <f t="shared" si="57"/>
        <v>110.64102564102564</v>
      </c>
      <c r="S469" t="str">
        <f t="shared" si="61"/>
        <v>film &amp; video</v>
      </c>
      <c r="T469" t="str">
        <f t="shared" si="62"/>
        <v>animation</v>
      </c>
      <c r="U469" s="6">
        <f t="shared" si="58"/>
        <v>45</v>
      </c>
      <c r="V469" t="str">
        <f t="shared" si="63"/>
        <v>30&lt;x&lt;=45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 t="shared" si="59"/>
        <v>41100.952141203699</v>
      </c>
      <c r="K470">
        <v>1336795283</v>
      </c>
      <c r="L470" s="10">
        <f t="shared" si="60"/>
        <v>41040.959293981476</v>
      </c>
      <c r="M470" t="b">
        <v>0</v>
      </c>
      <c r="N470">
        <v>0</v>
      </c>
      <c r="O470" t="b">
        <v>0</v>
      </c>
      <c r="P470" t="s">
        <v>8270</v>
      </c>
      <c r="Q470" s="5">
        <f t="shared" si="56"/>
        <v>0</v>
      </c>
      <c r="R470" s="6" t="e">
        <f t="shared" si="57"/>
        <v>#DIV/0!</v>
      </c>
      <c r="S470" t="str">
        <f t="shared" si="61"/>
        <v>film &amp; video</v>
      </c>
      <c r="T470" t="str">
        <f t="shared" si="62"/>
        <v>animation</v>
      </c>
      <c r="U470" s="6">
        <f t="shared" si="58"/>
        <v>59.992847222223645</v>
      </c>
      <c r="V470" t="str">
        <f t="shared" si="63"/>
        <v>45&lt;x&lt;=60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 t="shared" si="59"/>
        <v>41887.781527777777</v>
      </c>
      <c r="K471">
        <v>1404776724</v>
      </c>
      <c r="L471" s="10">
        <f t="shared" si="60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 t="shared" si="56"/>
        <v>0</v>
      </c>
      <c r="R471" s="6" t="e">
        <f t="shared" si="57"/>
        <v>#DIV/0!</v>
      </c>
      <c r="S471" t="str">
        <f t="shared" si="61"/>
        <v>film &amp; video</v>
      </c>
      <c r="T471" t="str">
        <f t="shared" si="62"/>
        <v>animation</v>
      </c>
      <c r="U471" s="6">
        <f t="shared" si="58"/>
        <v>60</v>
      </c>
      <c r="V471" t="str">
        <f t="shared" si="63"/>
        <v>45&lt;x&lt;=60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 t="shared" si="59"/>
        <v>41654.958333333328</v>
      </c>
      <c r="K472">
        <v>1385524889</v>
      </c>
      <c r="L472" s="10">
        <f t="shared" si="60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 t="shared" si="56"/>
        <v>1.0200000000000001E-2</v>
      </c>
      <c r="R472" s="6">
        <f t="shared" si="57"/>
        <v>25.5</v>
      </c>
      <c r="S472" t="str">
        <f t="shared" si="61"/>
        <v>film &amp; video</v>
      </c>
      <c r="T472" t="str">
        <f t="shared" si="62"/>
        <v>animation</v>
      </c>
      <c r="U472" s="6">
        <f t="shared" si="58"/>
        <v>49.998969907406718</v>
      </c>
      <c r="V472" t="str">
        <f t="shared" si="63"/>
        <v>45&lt;x&lt;=60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 t="shared" si="59"/>
        <v>41748.471979166665</v>
      </c>
      <c r="K473">
        <v>1394039979</v>
      </c>
      <c r="L473" s="10">
        <f t="shared" si="60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 t="shared" si="56"/>
        <v>0.11892727272727273</v>
      </c>
      <c r="R473" s="6">
        <f t="shared" si="57"/>
        <v>38.476470588235294</v>
      </c>
      <c r="S473" t="str">
        <f t="shared" si="61"/>
        <v>film &amp; video</v>
      </c>
      <c r="T473" t="str">
        <f t="shared" si="62"/>
        <v>animation</v>
      </c>
      <c r="U473" s="6">
        <f t="shared" si="58"/>
        <v>44.958333333335759</v>
      </c>
      <c r="V473" t="str">
        <f t="shared" si="63"/>
        <v>30&lt;x&lt;=45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 t="shared" si="59"/>
        <v>41874.714328703703</v>
      </c>
      <c r="K474">
        <v>1406239718</v>
      </c>
      <c r="L474" s="10">
        <f t="shared" si="60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 t="shared" si="56"/>
        <v>0.17624999999999999</v>
      </c>
      <c r="R474" s="6">
        <f t="shared" si="57"/>
        <v>28.2</v>
      </c>
      <c r="S474" t="str">
        <f t="shared" si="61"/>
        <v>film &amp; video</v>
      </c>
      <c r="T474" t="str">
        <f t="shared" si="62"/>
        <v>animation</v>
      </c>
      <c r="U474" s="6">
        <f t="shared" si="58"/>
        <v>30</v>
      </c>
      <c r="V474" t="str">
        <f t="shared" si="63"/>
        <v>15&lt;x&lt;=30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 t="shared" si="59"/>
        <v>41899.489803240736</v>
      </c>
      <c r="K475">
        <v>1408380319</v>
      </c>
      <c r="L475" s="10">
        <f t="shared" si="60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 t="shared" si="56"/>
        <v>2.87E-2</v>
      </c>
      <c r="R475" s="6">
        <f t="shared" si="57"/>
        <v>61.5</v>
      </c>
      <c r="S475" t="str">
        <f t="shared" si="61"/>
        <v>film &amp; video</v>
      </c>
      <c r="T475" t="str">
        <f t="shared" si="62"/>
        <v>animation</v>
      </c>
      <c r="U475" s="6">
        <f t="shared" si="58"/>
        <v>30</v>
      </c>
      <c r="V475" t="str">
        <f t="shared" si="63"/>
        <v>15&lt;x&lt;=30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 t="shared" si="59"/>
        <v>42783.120706018519</v>
      </c>
      <c r="K476">
        <v>1484726029</v>
      </c>
      <c r="L476" s="10">
        <f t="shared" si="60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 t="shared" si="56"/>
        <v>3.0303030303030303E-4</v>
      </c>
      <c r="R476" s="6">
        <f t="shared" si="57"/>
        <v>1</v>
      </c>
      <c r="S476" t="str">
        <f t="shared" si="61"/>
        <v>film &amp; video</v>
      </c>
      <c r="T476" t="str">
        <f t="shared" si="62"/>
        <v>animation</v>
      </c>
      <c r="U476" s="6">
        <f t="shared" si="58"/>
        <v>30</v>
      </c>
      <c r="V476" t="str">
        <f t="shared" si="63"/>
        <v>15&lt;x&lt;=30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 t="shared" si="59"/>
        <v>42129.877812500003</v>
      </c>
      <c r="K477">
        <v>1428285843</v>
      </c>
      <c r="L477" s="10">
        <f t="shared" si="60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 t="shared" si="56"/>
        <v>0</v>
      </c>
      <c r="R477" s="6" t="e">
        <f t="shared" si="57"/>
        <v>#DIV/0!</v>
      </c>
      <c r="S477" t="str">
        <f t="shared" si="61"/>
        <v>film &amp; video</v>
      </c>
      <c r="T477" t="str">
        <f t="shared" si="62"/>
        <v>animation</v>
      </c>
      <c r="U477" s="6">
        <f t="shared" si="58"/>
        <v>30</v>
      </c>
      <c r="V477" t="str">
        <f t="shared" si="63"/>
        <v>15&lt;x&lt;=30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 t="shared" si="59"/>
        <v>41792.957638888889</v>
      </c>
      <c r="K478">
        <v>1398727441</v>
      </c>
      <c r="L478" s="10">
        <f t="shared" si="60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 t="shared" si="56"/>
        <v>2.2302681818181819E-2</v>
      </c>
      <c r="R478" s="6">
        <f t="shared" si="57"/>
        <v>39.569274193548388</v>
      </c>
      <c r="S478" t="str">
        <f t="shared" si="61"/>
        <v>film &amp; video</v>
      </c>
      <c r="T478" t="str">
        <f t="shared" si="62"/>
        <v>animation</v>
      </c>
      <c r="U478" s="6">
        <f t="shared" si="58"/>
        <v>35.190960648149485</v>
      </c>
      <c r="V478" t="str">
        <f t="shared" si="63"/>
        <v>30&lt;x&lt;=45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 t="shared" si="59"/>
        <v>41047.626550925925</v>
      </c>
      <c r="K479">
        <v>1332187334</v>
      </c>
      <c r="L479" s="10">
        <f t="shared" si="60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 t="shared" si="56"/>
        <v>0</v>
      </c>
      <c r="R479" s="6" t="e">
        <f t="shared" si="57"/>
        <v>#DIV/0!</v>
      </c>
      <c r="S479" t="str">
        <f t="shared" si="61"/>
        <v>film &amp; video</v>
      </c>
      <c r="T479" t="str">
        <f t="shared" si="62"/>
        <v>animation</v>
      </c>
      <c r="U479" s="6">
        <f t="shared" si="58"/>
        <v>60</v>
      </c>
      <c r="V479" t="str">
        <f t="shared" si="63"/>
        <v>45&lt;x&lt;=60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 t="shared" si="59"/>
        <v>42095.660983796297</v>
      </c>
      <c r="K480">
        <v>1425333109</v>
      </c>
      <c r="L480" s="10">
        <f t="shared" si="60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 t="shared" si="56"/>
        <v>0</v>
      </c>
      <c r="R480" s="6" t="e">
        <f t="shared" si="57"/>
        <v>#DIV/0!</v>
      </c>
      <c r="S480" t="str">
        <f t="shared" si="61"/>
        <v>film &amp; video</v>
      </c>
      <c r="T480" t="str">
        <f t="shared" si="62"/>
        <v>animation</v>
      </c>
      <c r="U480" s="6">
        <f t="shared" si="58"/>
        <v>29.958333333335759</v>
      </c>
      <c r="V480" t="str">
        <f t="shared" si="63"/>
        <v>15&lt;x&lt;=30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 t="shared" si="59"/>
        <v>41964.24114583333</v>
      </c>
      <c r="K481">
        <v>1411379235</v>
      </c>
      <c r="L481" s="10">
        <f t="shared" si="60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56"/>
        <v>0.3256</v>
      </c>
      <c r="R481" s="6">
        <f t="shared" si="57"/>
        <v>88.8</v>
      </c>
      <c r="S481" t="str">
        <f t="shared" si="61"/>
        <v>film &amp; video</v>
      </c>
      <c r="T481" t="str">
        <f t="shared" si="62"/>
        <v>animation</v>
      </c>
      <c r="U481" s="6">
        <f t="shared" si="58"/>
        <v>60.041666666664241</v>
      </c>
      <c r="V481" t="str">
        <f t="shared" si="63"/>
        <v>60&lt;x&lt;=75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 t="shared" si="59"/>
        <v>41495.291840277772</v>
      </c>
      <c r="K482">
        <v>1373457615</v>
      </c>
      <c r="L482" s="10">
        <f t="shared" si="60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5">
        <f t="shared" si="56"/>
        <v>0.19409999999999999</v>
      </c>
      <c r="R482" s="6">
        <f t="shared" si="57"/>
        <v>55.457142857142856</v>
      </c>
      <c r="S482" t="str">
        <f t="shared" si="61"/>
        <v>film &amp; video</v>
      </c>
      <c r="T482" t="str">
        <f t="shared" si="62"/>
        <v>animation</v>
      </c>
      <c r="U482" s="6">
        <f t="shared" si="58"/>
        <v>30</v>
      </c>
      <c r="V482" t="str">
        <f t="shared" si="63"/>
        <v>15&lt;x&lt;=30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 t="shared" si="59"/>
        <v>41192.46399305555</v>
      </c>
      <c r="K483">
        <v>1347293289</v>
      </c>
      <c r="L483" s="10">
        <f t="shared" si="60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 t="shared" si="56"/>
        <v>6.0999999999999999E-2</v>
      </c>
      <c r="R483" s="6">
        <f t="shared" si="57"/>
        <v>87.142857142857139</v>
      </c>
      <c r="S483" t="str">
        <f t="shared" si="61"/>
        <v>film &amp; video</v>
      </c>
      <c r="T483" t="str">
        <f t="shared" si="62"/>
        <v>animation</v>
      </c>
      <c r="U483" s="6">
        <f t="shared" si="58"/>
        <v>30</v>
      </c>
      <c r="V483" t="str">
        <f t="shared" si="63"/>
        <v>15&lt;x&lt;=30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 t="shared" si="59"/>
        <v>42474.398611111108</v>
      </c>
      <c r="K484">
        <v>1458336690</v>
      </c>
      <c r="L484" s="10">
        <f t="shared" si="60"/>
        <v>42447.68854166667</v>
      </c>
      <c r="M484" t="b">
        <v>0</v>
      </c>
      <c r="N484">
        <v>1</v>
      </c>
      <c r="O484" t="b">
        <v>0</v>
      </c>
      <c r="P484" t="s">
        <v>8270</v>
      </c>
      <c r="Q484" s="5">
        <f t="shared" si="56"/>
        <v>1E-3</v>
      </c>
      <c r="R484" s="6">
        <f t="shared" si="57"/>
        <v>10</v>
      </c>
      <c r="S484" t="str">
        <f t="shared" si="61"/>
        <v>film &amp; video</v>
      </c>
      <c r="T484" t="str">
        <f t="shared" si="62"/>
        <v>animation</v>
      </c>
      <c r="U484" s="6">
        <f t="shared" si="58"/>
        <v>26.710069444437977</v>
      </c>
      <c r="V484" t="str">
        <f t="shared" si="63"/>
        <v>15&lt;x&lt;=30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 t="shared" si="59"/>
        <v>41302.989259259259</v>
      </c>
      <c r="K485">
        <v>1354250672</v>
      </c>
      <c r="L485" s="10">
        <f t="shared" si="60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 t="shared" si="56"/>
        <v>0.502</v>
      </c>
      <c r="R485" s="6">
        <f t="shared" si="57"/>
        <v>51.224489795918366</v>
      </c>
      <c r="S485" t="str">
        <f t="shared" si="61"/>
        <v>film &amp; video</v>
      </c>
      <c r="T485" t="str">
        <f t="shared" si="62"/>
        <v>animation</v>
      </c>
      <c r="U485" s="6">
        <f t="shared" si="58"/>
        <v>60</v>
      </c>
      <c r="V485" t="str">
        <f t="shared" si="63"/>
        <v>45&lt;x&lt;=60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 t="shared" si="59"/>
        <v>42313.772824074076</v>
      </c>
      <c r="K486">
        <v>1443220372</v>
      </c>
      <c r="L486" s="10">
        <f t="shared" si="60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 t="shared" si="56"/>
        <v>1.8625E-3</v>
      </c>
      <c r="R486" s="6">
        <f t="shared" si="57"/>
        <v>13.545454545454545</v>
      </c>
      <c r="S486" t="str">
        <f t="shared" si="61"/>
        <v>film &amp; video</v>
      </c>
      <c r="T486" t="str">
        <f t="shared" si="62"/>
        <v>animation</v>
      </c>
      <c r="U486" s="6">
        <f t="shared" si="58"/>
        <v>41.041666666671517</v>
      </c>
      <c r="V486" t="str">
        <f t="shared" si="63"/>
        <v>30&lt;x&lt;=45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 t="shared" si="59"/>
        <v>41411.297442129624</v>
      </c>
      <c r="K487">
        <v>1366200499</v>
      </c>
      <c r="L487" s="10">
        <f t="shared" si="60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5">
        <f t="shared" si="56"/>
        <v>0.21906971229845085</v>
      </c>
      <c r="R487" s="6">
        <f t="shared" si="57"/>
        <v>66.520080000000007</v>
      </c>
      <c r="S487" t="str">
        <f t="shared" si="61"/>
        <v>film &amp; video</v>
      </c>
      <c r="T487" t="str">
        <f t="shared" si="62"/>
        <v>animation</v>
      </c>
      <c r="U487" s="6">
        <f t="shared" si="58"/>
        <v>30</v>
      </c>
      <c r="V487" t="str">
        <f t="shared" si="63"/>
        <v>15&lt;x&lt;=30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 t="shared" si="59"/>
        <v>41791.734247685185</v>
      </c>
      <c r="K488">
        <v>1399070239</v>
      </c>
      <c r="L488" s="10">
        <f t="shared" si="60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 t="shared" si="56"/>
        <v>9.0909090909090904E-5</v>
      </c>
      <c r="R488" s="6">
        <f t="shared" si="57"/>
        <v>50</v>
      </c>
      <c r="S488" t="str">
        <f t="shared" si="61"/>
        <v>film &amp; video</v>
      </c>
      <c r="T488" t="str">
        <f t="shared" si="62"/>
        <v>animation</v>
      </c>
      <c r="U488" s="6">
        <f t="shared" si="58"/>
        <v>30</v>
      </c>
      <c r="V488" t="str">
        <f t="shared" si="63"/>
        <v>15&lt;x&lt;=30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 t="shared" si="59"/>
        <v>42729.428171296291</v>
      </c>
      <c r="K489">
        <v>1477491394</v>
      </c>
      <c r="L489" s="10">
        <f t="shared" si="60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56"/>
        <v>0</v>
      </c>
      <c r="R489" s="6" t="e">
        <f t="shared" si="57"/>
        <v>#DIV/0!</v>
      </c>
      <c r="S489" t="str">
        <f t="shared" si="61"/>
        <v>film &amp; video</v>
      </c>
      <c r="T489" t="str">
        <f t="shared" si="62"/>
        <v>animation</v>
      </c>
      <c r="U489" s="6">
        <f t="shared" si="58"/>
        <v>60.041666666664241</v>
      </c>
      <c r="V489" t="str">
        <f t="shared" si="63"/>
        <v>60&lt;x&lt;=75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 t="shared" si="59"/>
        <v>42743.84606481481</v>
      </c>
      <c r="K490">
        <v>1481332700</v>
      </c>
      <c r="L490" s="10">
        <f t="shared" si="60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 t="shared" si="56"/>
        <v>0</v>
      </c>
      <c r="R490" s="6" t="e">
        <f t="shared" si="57"/>
        <v>#DIV/0!</v>
      </c>
      <c r="S490" t="str">
        <f t="shared" si="61"/>
        <v>film &amp; video</v>
      </c>
      <c r="T490" t="str">
        <f t="shared" si="62"/>
        <v>animation</v>
      </c>
      <c r="U490" s="6">
        <f t="shared" si="58"/>
        <v>30</v>
      </c>
      <c r="V490" t="str">
        <f t="shared" si="63"/>
        <v>15&lt;x&lt;=30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 t="shared" si="59"/>
        <v>40913.272916666661</v>
      </c>
      <c r="K491">
        <v>1323084816</v>
      </c>
      <c r="L491" s="10">
        <f t="shared" si="60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 t="shared" si="56"/>
        <v>2.8667813379201833E-3</v>
      </c>
      <c r="R491" s="6">
        <f t="shared" si="57"/>
        <v>71.666666666666671</v>
      </c>
      <c r="S491" t="str">
        <f t="shared" si="61"/>
        <v>film &amp; video</v>
      </c>
      <c r="T491" t="str">
        <f t="shared" si="62"/>
        <v>animation</v>
      </c>
      <c r="U491" s="6">
        <f t="shared" si="58"/>
        <v>30.99958333333052</v>
      </c>
      <c r="V491" t="str">
        <f t="shared" si="63"/>
        <v>30&lt;x&lt;=45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 t="shared" si="59"/>
        <v>41143.760243055556</v>
      </c>
      <c r="K492">
        <v>1343085285</v>
      </c>
      <c r="L492" s="10">
        <f t="shared" si="60"/>
        <v>41113.760243055556</v>
      </c>
      <c r="M492" t="b">
        <v>0</v>
      </c>
      <c r="N492">
        <v>0</v>
      </c>
      <c r="O492" t="b">
        <v>0</v>
      </c>
      <c r="P492" t="s">
        <v>8270</v>
      </c>
      <c r="Q492" s="5">
        <f t="shared" si="56"/>
        <v>0</v>
      </c>
      <c r="R492" s="6" t="e">
        <f t="shared" si="57"/>
        <v>#DIV/0!</v>
      </c>
      <c r="S492" t="str">
        <f t="shared" si="61"/>
        <v>film &amp; video</v>
      </c>
      <c r="T492" t="str">
        <f t="shared" si="62"/>
        <v>animation</v>
      </c>
      <c r="U492" s="6">
        <f t="shared" si="58"/>
        <v>30</v>
      </c>
      <c r="V492" t="str">
        <f t="shared" si="63"/>
        <v>15&lt;x&lt;=30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 t="shared" si="59"/>
        <v>42396.774293981485</v>
      </c>
      <c r="K493">
        <v>1451345699</v>
      </c>
      <c r="L493" s="10">
        <f t="shared" si="60"/>
        <v>42366.774293981485</v>
      </c>
      <c r="M493" t="b">
        <v>0</v>
      </c>
      <c r="N493">
        <v>0</v>
      </c>
      <c r="O493" t="b">
        <v>0</v>
      </c>
      <c r="P493" t="s">
        <v>8270</v>
      </c>
      <c r="Q493" s="5">
        <f t="shared" si="56"/>
        <v>0</v>
      </c>
      <c r="R493" s="6" t="e">
        <f t="shared" si="57"/>
        <v>#DIV/0!</v>
      </c>
      <c r="S493" t="str">
        <f t="shared" si="61"/>
        <v>film &amp; video</v>
      </c>
      <c r="T493" t="str">
        <f t="shared" si="62"/>
        <v>animation</v>
      </c>
      <c r="U493" s="6">
        <f t="shared" si="58"/>
        <v>30</v>
      </c>
      <c r="V493" t="str">
        <f t="shared" si="63"/>
        <v>15&lt;x&lt;=30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 t="shared" si="59"/>
        <v>42655.826736111114</v>
      </c>
      <c r="K494">
        <v>1471135830</v>
      </c>
      <c r="L494" s="10">
        <f t="shared" si="60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 t="shared" si="56"/>
        <v>0</v>
      </c>
      <c r="R494" s="6" t="e">
        <f t="shared" si="57"/>
        <v>#DIV/0!</v>
      </c>
      <c r="S494" t="str">
        <f t="shared" si="61"/>
        <v>film &amp; video</v>
      </c>
      <c r="T494" t="str">
        <f t="shared" si="62"/>
        <v>animation</v>
      </c>
      <c r="U494" s="6">
        <f t="shared" si="58"/>
        <v>60</v>
      </c>
      <c r="V494" t="str">
        <f t="shared" si="63"/>
        <v>45&lt;x&lt;=60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 t="shared" si="59"/>
        <v>42144.517800925918</v>
      </c>
      <c r="K495">
        <v>1429550738</v>
      </c>
      <c r="L495" s="10">
        <f t="shared" si="60"/>
        <v>42114.517800925918</v>
      </c>
      <c r="M495" t="b">
        <v>0</v>
      </c>
      <c r="N495">
        <v>0</v>
      </c>
      <c r="O495" t="b">
        <v>0</v>
      </c>
      <c r="P495" t="s">
        <v>8270</v>
      </c>
      <c r="Q495" s="5">
        <f t="shared" si="56"/>
        <v>0</v>
      </c>
      <c r="R495" s="6" t="e">
        <f t="shared" si="57"/>
        <v>#DIV/0!</v>
      </c>
      <c r="S495" t="str">
        <f t="shared" si="61"/>
        <v>film &amp; video</v>
      </c>
      <c r="T495" t="str">
        <f t="shared" si="62"/>
        <v>animation</v>
      </c>
      <c r="U495" s="6">
        <f t="shared" si="58"/>
        <v>30</v>
      </c>
      <c r="V495" t="str">
        <f t="shared" si="63"/>
        <v>15&lt;x&lt;=30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 t="shared" si="59"/>
        <v>41822.916666666664</v>
      </c>
      <c r="K496">
        <v>1402343765</v>
      </c>
      <c r="L496" s="10">
        <f t="shared" si="60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 t="shared" si="56"/>
        <v>1.5499999999999999E-3</v>
      </c>
      <c r="R496" s="6">
        <f t="shared" si="57"/>
        <v>10.333333333333334</v>
      </c>
      <c r="S496" t="str">
        <f t="shared" si="61"/>
        <v>film &amp; video</v>
      </c>
      <c r="T496" t="str">
        <f t="shared" si="62"/>
        <v>animation</v>
      </c>
      <c r="U496" s="6">
        <f t="shared" si="58"/>
        <v>23.294386574074451</v>
      </c>
      <c r="V496" t="str">
        <f t="shared" si="63"/>
        <v>15&lt;x&lt;=30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 t="shared" si="59"/>
        <v>42201.619270833333</v>
      </c>
      <c r="K497">
        <v>1434484305</v>
      </c>
      <c r="L497" s="10">
        <f t="shared" si="60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 t="shared" si="56"/>
        <v>0</v>
      </c>
      <c r="R497" s="6" t="e">
        <f t="shared" si="57"/>
        <v>#DIV/0!</v>
      </c>
      <c r="S497" t="str">
        <f t="shared" si="61"/>
        <v>film &amp; video</v>
      </c>
      <c r="T497" t="str">
        <f t="shared" si="62"/>
        <v>animation</v>
      </c>
      <c r="U497" s="6">
        <f t="shared" si="58"/>
        <v>30</v>
      </c>
      <c r="V497" t="str">
        <f t="shared" si="63"/>
        <v>15&lt;x&lt;=30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 t="shared" si="59"/>
        <v>41680.723078703704</v>
      </c>
      <c r="K498">
        <v>1386886874</v>
      </c>
      <c r="L498" s="10">
        <f t="shared" si="60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56"/>
        <v>1.6666666666666667E-5</v>
      </c>
      <c r="R498" s="6">
        <f t="shared" si="57"/>
        <v>1</v>
      </c>
      <c r="S498" t="str">
        <f t="shared" si="61"/>
        <v>film &amp; video</v>
      </c>
      <c r="T498" t="str">
        <f t="shared" si="62"/>
        <v>animation</v>
      </c>
      <c r="U498" s="6">
        <f t="shared" si="58"/>
        <v>60</v>
      </c>
      <c r="V498" t="str">
        <f t="shared" si="63"/>
        <v>45&lt;x&lt;=60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 t="shared" si="59"/>
        <v>41997.999999999993</v>
      </c>
      <c r="K499">
        <v>1414889665</v>
      </c>
      <c r="L499" s="10">
        <f t="shared" si="60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 t="shared" si="56"/>
        <v>6.6964285714285711E-3</v>
      </c>
      <c r="R499" s="6">
        <f t="shared" si="57"/>
        <v>10</v>
      </c>
      <c r="S499" t="str">
        <f t="shared" si="61"/>
        <v>film &amp; video</v>
      </c>
      <c r="T499" t="str">
        <f t="shared" si="62"/>
        <v>animation</v>
      </c>
      <c r="U499" s="6">
        <f t="shared" si="58"/>
        <v>53.17054398147593</v>
      </c>
      <c r="V499" t="str">
        <f t="shared" si="63"/>
        <v>45&lt;x&lt;=60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 t="shared" si="59"/>
        <v>40900.553807870368</v>
      </c>
      <c r="K500">
        <v>1321035449</v>
      </c>
      <c r="L500" s="10">
        <f t="shared" si="60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 t="shared" si="56"/>
        <v>4.5985132395404561E-2</v>
      </c>
      <c r="R500" s="6">
        <f t="shared" si="57"/>
        <v>136.09090909090909</v>
      </c>
      <c r="S500" t="str">
        <f t="shared" si="61"/>
        <v>film &amp; video</v>
      </c>
      <c r="T500" t="str">
        <f t="shared" si="62"/>
        <v>animation</v>
      </c>
      <c r="U500" s="6">
        <f t="shared" si="58"/>
        <v>42</v>
      </c>
      <c r="V500" t="str">
        <f t="shared" si="63"/>
        <v>30&lt;x&lt;=45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 t="shared" si="59"/>
        <v>40098.665972222218</v>
      </c>
      <c r="K501">
        <v>1250630968</v>
      </c>
      <c r="L501" s="10">
        <f t="shared" si="60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 t="shared" si="56"/>
        <v>9.5500000000000002E-2</v>
      </c>
      <c r="R501" s="6">
        <f t="shared" si="57"/>
        <v>73.461538461538467</v>
      </c>
      <c r="S501" t="str">
        <f t="shared" si="61"/>
        <v>film &amp; video</v>
      </c>
      <c r="T501" t="str">
        <f t="shared" si="62"/>
        <v>animation</v>
      </c>
      <c r="U501" s="6">
        <f t="shared" si="58"/>
        <v>54.978842592594447</v>
      </c>
      <c r="V501" t="str">
        <f t="shared" si="63"/>
        <v>45&lt;x&lt;=60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 t="shared" si="59"/>
        <v>40306.719444444439</v>
      </c>
      <c r="K502">
        <v>1268255751</v>
      </c>
      <c r="L502" s="10">
        <f t="shared" si="60"/>
        <v>40247.677673611113</v>
      </c>
      <c r="M502" t="b">
        <v>0</v>
      </c>
      <c r="N502">
        <v>4</v>
      </c>
      <c r="O502" t="b">
        <v>0</v>
      </c>
      <c r="P502" t="s">
        <v>8270</v>
      </c>
      <c r="Q502" s="5">
        <f t="shared" si="56"/>
        <v>3.307692307692308E-2</v>
      </c>
      <c r="R502" s="6">
        <f t="shared" si="57"/>
        <v>53.75</v>
      </c>
      <c r="S502" t="str">
        <f t="shared" si="61"/>
        <v>film &amp; video</v>
      </c>
      <c r="T502" t="str">
        <f t="shared" si="62"/>
        <v>animation</v>
      </c>
      <c r="U502" s="6">
        <f t="shared" si="58"/>
        <v>59.041770833326154</v>
      </c>
      <c r="V502" t="str">
        <f t="shared" si="63"/>
        <v>45&lt;x&lt;=60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 t="shared" si="59"/>
        <v>40733.026053240741</v>
      </c>
      <c r="K503">
        <v>1307597851</v>
      </c>
      <c r="L503" s="10">
        <f t="shared" si="60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 t="shared" si="56"/>
        <v>0</v>
      </c>
      <c r="R503" s="6" t="e">
        <f t="shared" si="57"/>
        <v>#DIV/0!</v>
      </c>
      <c r="S503" t="str">
        <f t="shared" si="61"/>
        <v>film &amp; video</v>
      </c>
      <c r="T503" t="str">
        <f t="shared" si="62"/>
        <v>animation</v>
      </c>
      <c r="U503" s="6">
        <f t="shared" si="58"/>
        <v>30</v>
      </c>
      <c r="V503" t="str">
        <f t="shared" si="63"/>
        <v>15&lt;x&lt;=30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 t="shared" si="59"/>
        <v>40986.303530092591</v>
      </c>
      <c r="K504">
        <v>1329484625</v>
      </c>
      <c r="L504" s="10">
        <f t="shared" si="60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 t="shared" si="56"/>
        <v>1.15E-2</v>
      </c>
      <c r="R504" s="6">
        <f t="shared" si="57"/>
        <v>57.5</v>
      </c>
      <c r="S504" t="str">
        <f t="shared" si="61"/>
        <v>film &amp; video</v>
      </c>
      <c r="T504" t="str">
        <f t="shared" si="62"/>
        <v>animation</v>
      </c>
      <c r="U504" s="6">
        <f t="shared" si="58"/>
        <v>29.958333333335759</v>
      </c>
      <c r="V504" t="str">
        <f t="shared" si="63"/>
        <v>15&lt;x&lt;=30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 t="shared" si="59"/>
        <v>42021.318321759252</v>
      </c>
      <c r="K505">
        <v>1418906303</v>
      </c>
      <c r="L505" s="10">
        <f t="shared" si="60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 t="shared" si="56"/>
        <v>1.7538461538461537E-2</v>
      </c>
      <c r="R505" s="6">
        <f t="shared" si="57"/>
        <v>12.666666666666666</v>
      </c>
      <c r="S505" t="str">
        <f t="shared" si="61"/>
        <v>film &amp; video</v>
      </c>
      <c r="T505" t="str">
        <f t="shared" si="62"/>
        <v>animation</v>
      </c>
      <c r="U505" s="6">
        <f t="shared" si="58"/>
        <v>30</v>
      </c>
      <c r="V505" t="str">
        <f t="shared" si="63"/>
        <v>15&lt;x&lt;=30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 t="shared" si="59"/>
        <v>41009.73364583333</v>
      </c>
      <c r="K506">
        <v>1328916987</v>
      </c>
      <c r="L506" s="10">
        <f t="shared" si="60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 t="shared" si="56"/>
        <v>1.3673469387755101E-2</v>
      </c>
      <c r="R506" s="6">
        <f t="shared" si="57"/>
        <v>67</v>
      </c>
      <c r="S506" t="str">
        <f t="shared" si="61"/>
        <v>film &amp; video</v>
      </c>
      <c r="T506" t="str">
        <f t="shared" si="62"/>
        <v>animation</v>
      </c>
      <c r="U506" s="6">
        <f t="shared" si="58"/>
        <v>59.958333333335759</v>
      </c>
      <c r="V506" t="str">
        <f t="shared" si="63"/>
        <v>45&lt;x&lt;=60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 t="shared" si="59"/>
        <v>42362.889884259253</v>
      </c>
      <c r="K507">
        <v>1447122086</v>
      </c>
      <c r="L507" s="10">
        <f t="shared" si="60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 t="shared" si="56"/>
        <v>4.3333333333333331E-3</v>
      </c>
      <c r="R507" s="6">
        <f t="shared" si="57"/>
        <v>3.7142857142857144</v>
      </c>
      <c r="S507" t="str">
        <f t="shared" si="61"/>
        <v>film &amp; video</v>
      </c>
      <c r="T507" t="str">
        <f t="shared" si="62"/>
        <v>animation</v>
      </c>
      <c r="U507" s="6">
        <f t="shared" si="58"/>
        <v>45</v>
      </c>
      <c r="V507" t="str">
        <f t="shared" si="63"/>
        <v>30&lt;x&lt;=45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 t="shared" si="59"/>
        <v>41496.343981481477</v>
      </c>
      <c r="K508">
        <v>1373548520</v>
      </c>
      <c r="L508" s="10">
        <f t="shared" si="60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 t="shared" si="56"/>
        <v>1.25E-3</v>
      </c>
      <c r="R508" s="6">
        <f t="shared" si="57"/>
        <v>250</v>
      </c>
      <c r="S508" t="str">
        <f t="shared" si="61"/>
        <v>film &amp; video</v>
      </c>
      <c r="T508" t="str">
        <f t="shared" si="62"/>
        <v>animation</v>
      </c>
      <c r="U508" s="6">
        <f t="shared" si="58"/>
        <v>30</v>
      </c>
      <c r="V508" t="str">
        <f t="shared" si="63"/>
        <v>15&lt;x&lt;=30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 t="shared" si="59"/>
        <v>41201.750659722216</v>
      </c>
      <c r="K509">
        <v>1346799657</v>
      </c>
      <c r="L509" s="10">
        <f t="shared" si="60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 t="shared" si="56"/>
        <v>3.2000000000000001E-2</v>
      </c>
      <c r="R509" s="6">
        <f t="shared" si="57"/>
        <v>64</v>
      </c>
      <c r="S509" t="str">
        <f t="shared" si="61"/>
        <v>film &amp; video</v>
      </c>
      <c r="T509" t="str">
        <f t="shared" si="62"/>
        <v>animation</v>
      </c>
      <c r="U509" s="6">
        <f t="shared" si="58"/>
        <v>45</v>
      </c>
      <c r="V509" t="str">
        <f t="shared" si="63"/>
        <v>30&lt;x&lt;=45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 t="shared" si="59"/>
        <v>41054.384722222218</v>
      </c>
      <c r="K510">
        <v>1332808501</v>
      </c>
      <c r="L510" s="10">
        <f t="shared" si="60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 t="shared" si="56"/>
        <v>8.0000000000000002E-3</v>
      </c>
      <c r="R510" s="6">
        <f t="shared" si="57"/>
        <v>133.33333333333334</v>
      </c>
      <c r="S510" t="str">
        <f t="shared" si="61"/>
        <v>film &amp; video</v>
      </c>
      <c r="T510" t="str">
        <f t="shared" si="62"/>
        <v>animation</v>
      </c>
      <c r="U510" s="6">
        <f t="shared" si="58"/>
        <v>59.568738425921765</v>
      </c>
      <c r="V510" t="str">
        <f t="shared" si="63"/>
        <v>45&lt;x&lt;=60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 t="shared" si="59"/>
        <v>42183.423263888886</v>
      </c>
      <c r="K511">
        <v>1432912170</v>
      </c>
      <c r="L511" s="10">
        <f t="shared" si="60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 t="shared" si="56"/>
        <v>2E-3</v>
      </c>
      <c r="R511" s="6">
        <f t="shared" si="57"/>
        <v>10</v>
      </c>
      <c r="S511" t="str">
        <f t="shared" si="61"/>
        <v>film &amp; video</v>
      </c>
      <c r="T511" t="str">
        <f t="shared" si="62"/>
        <v>animation</v>
      </c>
      <c r="U511" s="6">
        <f t="shared" si="58"/>
        <v>30</v>
      </c>
      <c r="V511" t="str">
        <f t="shared" si="63"/>
        <v>15&lt;x&lt;=30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 t="shared" si="59"/>
        <v>42429.968043981477</v>
      </c>
      <c r="K512">
        <v>1454213639</v>
      </c>
      <c r="L512" s="10">
        <f t="shared" si="60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 t="shared" si="56"/>
        <v>0</v>
      </c>
      <c r="R512" s="6" t="e">
        <f t="shared" si="57"/>
        <v>#DIV/0!</v>
      </c>
      <c r="S512" t="str">
        <f t="shared" si="61"/>
        <v>film &amp; video</v>
      </c>
      <c r="T512" t="str">
        <f t="shared" si="62"/>
        <v>animation</v>
      </c>
      <c r="U512" s="6">
        <f t="shared" si="58"/>
        <v>30</v>
      </c>
      <c r="V512" t="str">
        <f t="shared" si="63"/>
        <v>15&lt;x&lt;=30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 t="shared" si="59"/>
        <v>41370.053032407406</v>
      </c>
      <c r="K513">
        <v>1362640582</v>
      </c>
      <c r="L513" s="10">
        <f t="shared" si="60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 t="shared" si="56"/>
        <v>0.03</v>
      </c>
      <c r="R513" s="6">
        <f t="shared" si="57"/>
        <v>30</v>
      </c>
      <c r="S513" t="str">
        <f t="shared" si="61"/>
        <v>film &amp; video</v>
      </c>
      <c r="T513" t="str">
        <f t="shared" si="62"/>
        <v>animation</v>
      </c>
      <c r="U513" s="6">
        <f t="shared" si="58"/>
        <v>29.958333333335759</v>
      </c>
      <c r="V513" t="str">
        <f t="shared" si="63"/>
        <v>15&lt;x&lt;=30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 t="shared" si="59"/>
        <v>42694.575543981475</v>
      </c>
      <c r="K514">
        <v>1475776127</v>
      </c>
      <c r="L514" s="10">
        <f t="shared" si="60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64">E514/D514</f>
        <v>1.3749999999999999E-3</v>
      </c>
      <c r="R514" s="6">
        <f t="shared" ref="R514:R577" si="65">E514/N514</f>
        <v>5.5</v>
      </c>
      <c r="S514" t="str">
        <f t="shared" si="61"/>
        <v>film &amp; video</v>
      </c>
      <c r="T514" t="str">
        <f t="shared" si="62"/>
        <v>animation</v>
      </c>
      <c r="U514" s="6">
        <f t="shared" ref="U514:U577" si="66">J514-L514</f>
        <v>45.041666666656965</v>
      </c>
      <c r="V514" t="str">
        <f t="shared" si="63"/>
        <v>45&lt;x&lt;=60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 t="shared" ref="J515:J578" si="67">(((I515/60)/60)/24)+DATE(1970,1,1)+(-5/24)</f>
        <v>42597.083333333336</v>
      </c>
      <c r="K515">
        <v>1467387705</v>
      </c>
      <c r="L515" s="10">
        <f t="shared" ref="L515:L578" si="68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 t="shared" si="64"/>
        <v>0.13924</v>
      </c>
      <c r="R515" s="6">
        <f t="shared" si="65"/>
        <v>102.38235294117646</v>
      </c>
      <c r="S515" t="str">
        <f t="shared" ref="S515:S578" si="69">TRIM(LEFT(P515,SEARCH("/",P515)-1))</f>
        <v>film &amp; video</v>
      </c>
      <c r="T515" t="str">
        <f t="shared" ref="T515:T578" si="70">TRIM(RIGHT(P515,LEN(P515)-SEARCH("/",P515)))</f>
        <v>animation</v>
      </c>
      <c r="U515" s="6">
        <f t="shared" si="66"/>
        <v>44.637673611112405</v>
      </c>
      <c r="V515" t="str">
        <f t="shared" ref="V515:V578" si="71">IF(U515&lt;=15, "&lt;=15", IF(U515&lt;=30, "15&lt;x&lt;=30", IF(U515&lt;=45, "30&lt;x&lt;=45", IF(U515&lt;=60, "45&lt;x&lt;=60", IF(U515&lt;=75, "60&lt;x&lt;=75","75&lt;x&lt;=90")))))</f>
        <v>30&lt;x&lt;=45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 t="shared" si="67"/>
        <v>41860.405636574069</v>
      </c>
      <c r="K516">
        <v>1405003447</v>
      </c>
      <c r="L516" s="10">
        <f t="shared" si="68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 t="shared" si="64"/>
        <v>3.3333333333333333E-2</v>
      </c>
      <c r="R516" s="6">
        <f t="shared" si="65"/>
        <v>16.666666666666668</v>
      </c>
      <c r="S516" t="str">
        <f t="shared" si="69"/>
        <v>film &amp; video</v>
      </c>
      <c r="T516" t="str">
        <f t="shared" si="70"/>
        <v>animation</v>
      </c>
      <c r="U516" s="6">
        <f t="shared" si="66"/>
        <v>30</v>
      </c>
      <c r="V516" t="str">
        <f t="shared" si="71"/>
        <v>15&lt;x&lt;=30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 t="shared" si="67"/>
        <v>42367.282418981478</v>
      </c>
      <c r="K517">
        <v>1447933601</v>
      </c>
      <c r="L517" s="10">
        <f t="shared" si="68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 t="shared" si="64"/>
        <v>0.25413402061855672</v>
      </c>
      <c r="R517" s="6">
        <f t="shared" si="65"/>
        <v>725.02941176470586</v>
      </c>
      <c r="S517" t="str">
        <f t="shared" si="69"/>
        <v>film &amp; video</v>
      </c>
      <c r="T517" t="str">
        <f t="shared" si="70"/>
        <v>animation</v>
      </c>
      <c r="U517" s="6">
        <f t="shared" si="66"/>
        <v>40</v>
      </c>
      <c r="V517" t="str">
        <f t="shared" si="71"/>
        <v>30&lt;x&lt;=45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 t="shared" si="67"/>
        <v>42151.570370370369</v>
      </c>
      <c r="K518">
        <v>1427568080</v>
      </c>
      <c r="L518" s="10">
        <f t="shared" si="68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 t="shared" si="64"/>
        <v>0</v>
      </c>
      <c r="R518" s="6" t="e">
        <f t="shared" si="65"/>
        <v>#DIV/0!</v>
      </c>
      <c r="S518" t="str">
        <f t="shared" si="69"/>
        <v>film &amp; video</v>
      </c>
      <c r="T518" t="str">
        <f t="shared" si="70"/>
        <v>animation</v>
      </c>
      <c r="U518" s="6">
        <f t="shared" si="66"/>
        <v>60</v>
      </c>
      <c r="V518" t="str">
        <f t="shared" si="71"/>
        <v>45&lt;x&lt;=60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 t="shared" si="67"/>
        <v>42768.406956018516</v>
      </c>
      <c r="K519">
        <v>1483454761</v>
      </c>
      <c r="L519" s="10">
        <f t="shared" si="68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 t="shared" si="64"/>
        <v>1.3666666666666667E-2</v>
      </c>
      <c r="R519" s="6">
        <f t="shared" si="65"/>
        <v>68.333333333333329</v>
      </c>
      <c r="S519" t="str">
        <f t="shared" si="69"/>
        <v>film &amp; video</v>
      </c>
      <c r="T519" t="str">
        <f t="shared" si="70"/>
        <v>animation</v>
      </c>
      <c r="U519" s="6">
        <f t="shared" si="66"/>
        <v>30</v>
      </c>
      <c r="V519" t="str">
        <f t="shared" si="71"/>
        <v>15&lt;x&lt;=30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 t="shared" si="67"/>
        <v>42253.406944444439</v>
      </c>
      <c r="K520">
        <v>1438958824</v>
      </c>
      <c r="L520" s="10">
        <f t="shared" si="68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 t="shared" si="64"/>
        <v>0</v>
      </c>
      <c r="R520" s="6" t="e">
        <f t="shared" si="65"/>
        <v>#DIV/0!</v>
      </c>
      <c r="S520" t="str">
        <f t="shared" si="69"/>
        <v>film &amp; video</v>
      </c>
      <c r="T520" t="str">
        <f t="shared" si="70"/>
        <v>animation</v>
      </c>
      <c r="U520" s="6">
        <f t="shared" si="66"/>
        <v>29.999259259260725</v>
      </c>
      <c r="V520" t="str">
        <f t="shared" si="71"/>
        <v>15&lt;x&lt;=30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 t="shared" si="67"/>
        <v>41248.183113425926</v>
      </c>
      <c r="K521">
        <v>1352107421</v>
      </c>
      <c r="L521" s="10">
        <f t="shared" si="68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5">
        <f t="shared" si="64"/>
        <v>0.22881426547787684</v>
      </c>
      <c r="R521" s="6">
        <f t="shared" si="65"/>
        <v>39.228571428571428</v>
      </c>
      <c r="S521" t="str">
        <f t="shared" si="69"/>
        <v>film &amp; video</v>
      </c>
      <c r="T521" t="str">
        <f t="shared" si="70"/>
        <v>animation</v>
      </c>
      <c r="U521" s="6">
        <f t="shared" si="66"/>
        <v>30</v>
      </c>
      <c r="V521" t="str">
        <f t="shared" si="71"/>
        <v>15&lt;x&lt;=30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 t="shared" si="67"/>
        <v>42348.493761574071</v>
      </c>
      <c r="K522">
        <v>1447174261</v>
      </c>
      <c r="L522" s="10">
        <f t="shared" si="68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 t="shared" si="64"/>
        <v>1.0209999999999999</v>
      </c>
      <c r="R522" s="6">
        <f t="shared" si="65"/>
        <v>150.14705882352942</v>
      </c>
      <c r="S522" t="str">
        <f t="shared" si="69"/>
        <v>theater</v>
      </c>
      <c r="T522" t="str">
        <f t="shared" si="70"/>
        <v>plays</v>
      </c>
      <c r="U522" s="6">
        <f t="shared" si="66"/>
        <v>30</v>
      </c>
      <c r="V522" t="str">
        <f t="shared" si="71"/>
        <v>15&lt;x&lt;=30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 t="shared" si="67"/>
        <v>42674.999305555553</v>
      </c>
      <c r="K523">
        <v>1475460819</v>
      </c>
      <c r="L523" s="10">
        <f t="shared" si="68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 t="shared" si="64"/>
        <v>1.0464</v>
      </c>
      <c r="R523" s="6">
        <f t="shared" si="65"/>
        <v>93.428571428571431</v>
      </c>
      <c r="S523" t="str">
        <f t="shared" si="69"/>
        <v>theater</v>
      </c>
      <c r="T523" t="str">
        <f t="shared" si="70"/>
        <v>plays</v>
      </c>
      <c r="U523" s="6">
        <f t="shared" si="66"/>
        <v>29.114826388889924</v>
      </c>
      <c r="V523" t="str">
        <f t="shared" si="71"/>
        <v>15&lt;x&lt;=30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 t="shared" si="67"/>
        <v>42449.790798611109</v>
      </c>
      <c r="K524">
        <v>1456793925</v>
      </c>
      <c r="L524" s="10">
        <f t="shared" si="68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 t="shared" si="64"/>
        <v>1.1466666666666667</v>
      </c>
      <c r="R524" s="6">
        <f t="shared" si="65"/>
        <v>110.96774193548387</v>
      </c>
      <c r="S524" t="str">
        <f t="shared" si="69"/>
        <v>theater</v>
      </c>
      <c r="T524" t="str">
        <f t="shared" si="70"/>
        <v>plays</v>
      </c>
      <c r="U524" s="6">
        <f t="shared" si="66"/>
        <v>19.958333333335759</v>
      </c>
      <c r="V524" t="str">
        <f t="shared" si="71"/>
        <v>15&lt;x&lt;=30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 t="shared" si="67"/>
        <v>42267.924490740734</v>
      </c>
      <c r="K525">
        <v>1440213076</v>
      </c>
      <c r="L525" s="10">
        <f t="shared" si="68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 t="shared" si="64"/>
        <v>1.206</v>
      </c>
      <c r="R525" s="6">
        <f t="shared" si="65"/>
        <v>71.785714285714292</v>
      </c>
      <c r="S525" t="str">
        <f t="shared" si="69"/>
        <v>theater</v>
      </c>
      <c r="T525" t="str">
        <f t="shared" si="70"/>
        <v>plays</v>
      </c>
      <c r="U525" s="6">
        <f t="shared" si="66"/>
        <v>30</v>
      </c>
      <c r="V525" t="str">
        <f t="shared" si="71"/>
        <v>15&lt;x&lt;=30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 t="shared" si="67"/>
        <v>42522.508900462963</v>
      </c>
      <c r="K526">
        <v>1462209169</v>
      </c>
      <c r="L526" s="10">
        <f t="shared" si="68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 t="shared" si="64"/>
        <v>1.0867285714285715</v>
      </c>
      <c r="R526" s="6">
        <f t="shared" si="65"/>
        <v>29.258076923076924</v>
      </c>
      <c r="S526" t="str">
        <f t="shared" si="69"/>
        <v>theater</v>
      </c>
      <c r="T526" t="str">
        <f t="shared" si="70"/>
        <v>plays</v>
      </c>
      <c r="U526" s="6">
        <f t="shared" si="66"/>
        <v>30</v>
      </c>
      <c r="V526" t="str">
        <f t="shared" si="71"/>
        <v>15&lt;x&lt;=30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 t="shared" si="67"/>
        <v>41895.192604166667</v>
      </c>
      <c r="K527">
        <v>1406713041</v>
      </c>
      <c r="L527" s="10">
        <f t="shared" si="68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 t="shared" si="64"/>
        <v>1</v>
      </c>
      <c r="R527" s="6">
        <f t="shared" si="65"/>
        <v>1000</v>
      </c>
      <c r="S527" t="str">
        <f t="shared" si="69"/>
        <v>theater</v>
      </c>
      <c r="T527" t="str">
        <f t="shared" si="70"/>
        <v>plays</v>
      </c>
      <c r="U527" s="6">
        <f t="shared" si="66"/>
        <v>45</v>
      </c>
      <c r="V527" t="str">
        <f t="shared" si="71"/>
        <v>30&lt;x&lt;=45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 t="shared" si="67"/>
        <v>42223.499999999993</v>
      </c>
      <c r="K528">
        <v>1436278344</v>
      </c>
      <c r="L528" s="10">
        <f t="shared" si="68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 t="shared" si="64"/>
        <v>1.1399999999999999</v>
      </c>
      <c r="R528" s="6">
        <f t="shared" si="65"/>
        <v>74.347826086956516</v>
      </c>
      <c r="S528" t="str">
        <f t="shared" si="69"/>
        <v>theater</v>
      </c>
      <c r="T528" t="str">
        <f t="shared" si="70"/>
        <v>plays</v>
      </c>
      <c r="U528" s="6">
        <f t="shared" si="66"/>
        <v>31.116388888884103</v>
      </c>
      <c r="V528" t="str">
        <f t="shared" si="71"/>
        <v>30&lt;x&lt;=45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 t="shared" si="67"/>
        <v>42783.461805555555</v>
      </c>
      <c r="K529">
        <v>1484715366</v>
      </c>
      <c r="L529" s="10">
        <f t="shared" si="68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 t="shared" si="64"/>
        <v>1.0085</v>
      </c>
      <c r="R529" s="6">
        <f t="shared" si="65"/>
        <v>63.829113924050631</v>
      </c>
      <c r="S529" t="str">
        <f t="shared" si="69"/>
        <v>theater</v>
      </c>
      <c r="T529" t="str">
        <f t="shared" si="70"/>
        <v>plays</v>
      </c>
      <c r="U529" s="6">
        <f t="shared" si="66"/>
        <v>30.464513888888177</v>
      </c>
      <c r="V529" t="str">
        <f t="shared" si="71"/>
        <v>30&lt;x&lt;=45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 t="shared" si="67"/>
        <v>42176.680555555555</v>
      </c>
      <c r="K530">
        <v>1433109907</v>
      </c>
      <c r="L530" s="10">
        <f t="shared" si="68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 t="shared" si="64"/>
        <v>1.1565217391304348</v>
      </c>
      <c r="R530" s="6">
        <f t="shared" si="65"/>
        <v>44.333333333333336</v>
      </c>
      <c r="S530" t="str">
        <f t="shared" si="69"/>
        <v>theater</v>
      </c>
      <c r="T530" t="str">
        <f t="shared" si="70"/>
        <v>plays</v>
      </c>
      <c r="U530" s="6">
        <f t="shared" si="66"/>
        <v>20.96866898148437</v>
      </c>
      <c r="V530" t="str">
        <f t="shared" si="71"/>
        <v>15&lt;x&lt;=30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 t="shared" si="67"/>
        <v>42745.999999999993</v>
      </c>
      <c r="K531">
        <v>1482281094</v>
      </c>
      <c r="L531" s="10">
        <f t="shared" si="68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 t="shared" si="64"/>
        <v>1.3041666666666667</v>
      </c>
      <c r="R531" s="6">
        <f t="shared" si="65"/>
        <v>86.944444444444443</v>
      </c>
      <c r="S531" t="str">
        <f t="shared" si="69"/>
        <v>theater</v>
      </c>
      <c r="T531" t="str">
        <f t="shared" si="70"/>
        <v>plays</v>
      </c>
      <c r="U531" s="6">
        <f t="shared" si="66"/>
        <v>21.177152777774609</v>
      </c>
      <c r="V531" t="str">
        <f t="shared" si="71"/>
        <v>15&lt;x&lt;=30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 t="shared" si="67"/>
        <v>42178.874999999993</v>
      </c>
      <c r="K532">
        <v>1433254268</v>
      </c>
      <c r="L532" s="10">
        <f t="shared" si="68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 t="shared" si="64"/>
        <v>1.0778267254038179</v>
      </c>
      <c r="R532" s="6">
        <f t="shared" si="65"/>
        <v>126.55172413793103</v>
      </c>
      <c r="S532" t="str">
        <f t="shared" si="69"/>
        <v>theater</v>
      </c>
      <c r="T532" t="str">
        <f t="shared" si="70"/>
        <v>plays</v>
      </c>
      <c r="U532" s="6">
        <f t="shared" si="66"/>
        <v>21.49226851851563</v>
      </c>
      <c r="V532" t="str">
        <f t="shared" si="71"/>
        <v>15&lt;x&lt;=30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 t="shared" si="67"/>
        <v>42721.082638888889</v>
      </c>
      <c r="K533">
        <v>1478050429</v>
      </c>
      <c r="L533" s="10">
        <f t="shared" si="68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 t="shared" si="64"/>
        <v>1</v>
      </c>
      <c r="R533" s="6">
        <f t="shared" si="65"/>
        <v>129.03225806451613</v>
      </c>
      <c r="S533" t="str">
        <f t="shared" si="69"/>
        <v>theater</v>
      </c>
      <c r="T533" t="str">
        <f t="shared" si="70"/>
        <v>plays</v>
      </c>
      <c r="U533" s="6">
        <f t="shared" si="66"/>
        <v>45.225821759260725</v>
      </c>
      <c r="V533" t="str">
        <f t="shared" si="71"/>
        <v>45&lt;x&lt;=60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 t="shared" si="67"/>
        <v>42502.798703703702</v>
      </c>
      <c r="K534">
        <v>1460506208</v>
      </c>
      <c r="L534" s="10">
        <f t="shared" si="68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 t="shared" si="64"/>
        <v>1.2324999999999999</v>
      </c>
      <c r="R534" s="6">
        <f t="shared" si="65"/>
        <v>71.242774566473983</v>
      </c>
      <c r="S534" t="str">
        <f t="shared" si="69"/>
        <v>theater</v>
      </c>
      <c r="T534" t="str">
        <f t="shared" si="70"/>
        <v>plays</v>
      </c>
      <c r="U534" s="6">
        <f t="shared" si="66"/>
        <v>30</v>
      </c>
      <c r="V534" t="str">
        <f t="shared" si="71"/>
        <v>15&lt;x&lt;=30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 t="shared" si="67"/>
        <v>42506.226446759254</v>
      </c>
      <c r="K535">
        <v>1461320765</v>
      </c>
      <c r="L535" s="10">
        <f t="shared" si="68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 t="shared" si="64"/>
        <v>1.002</v>
      </c>
      <c r="R535" s="6">
        <f t="shared" si="65"/>
        <v>117.88235294117646</v>
      </c>
      <c r="S535" t="str">
        <f t="shared" si="69"/>
        <v>theater</v>
      </c>
      <c r="T535" t="str">
        <f t="shared" si="70"/>
        <v>plays</v>
      </c>
      <c r="U535" s="6">
        <f t="shared" si="66"/>
        <v>24</v>
      </c>
      <c r="V535" t="str">
        <f t="shared" si="71"/>
        <v>15&lt;x&lt;=30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 t="shared" si="67"/>
        <v>42309.749999999993</v>
      </c>
      <c r="K536">
        <v>1443036470</v>
      </c>
      <c r="L536" s="10">
        <f t="shared" si="68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 t="shared" si="64"/>
        <v>1.0466666666666666</v>
      </c>
      <c r="R536" s="6">
        <f t="shared" si="65"/>
        <v>327.08333333333331</v>
      </c>
      <c r="S536" t="str">
        <f t="shared" si="69"/>
        <v>theater</v>
      </c>
      <c r="T536" t="str">
        <f t="shared" si="70"/>
        <v>plays</v>
      </c>
      <c r="U536" s="6">
        <f t="shared" si="66"/>
        <v>39.147337962960592</v>
      </c>
      <c r="V536" t="str">
        <f t="shared" si="71"/>
        <v>30&lt;x&lt;=45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 t="shared" si="67"/>
        <v>42741.336863425917</v>
      </c>
      <c r="K537">
        <v>1481115905</v>
      </c>
      <c r="L537" s="10">
        <f t="shared" si="68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5">
        <f t="shared" si="64"/>
        <v>1.0249999999999999</v>
      </c>
      <c r="R537" s="6">
        <f t="shared" si="65"/>
        <v>34.745762711864408</v>
      </c>
      <c r="S537" t="str">
        <f t="shared" si="69"/>
        <v>theater</v>
      </c>
      <c r="T537" t="str">
        <f t="shared" si="70"/>
        <v>plays</v>
      </c>
      <c r="U537" s="6">
        <f t="shared" si="66"/>
        <v>30</v>
      </c>
      <c r="V537" t="str">
        <f t="shared" si="71"/>
        <v>15&lt;x&lt;=30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 t="shared" si="67"/>
        <v>42219.541666666664</v>
      </c>
      <c r="K538">
        <v>1435133807</v>
      </c>
      <c r="L538" s="10">
        <f t="shared" si="68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5">
        <f t="shared" si="64"/>
        <v>1.1825757575757576</v>
      </c>
      <c r="R538" s="6">
        <f t="shared" si="65"/>
        <v>100.06410256410257</v>
      </c>
      <c r="S538" t="str">
        <f t="shared" si="69"/>
        <v>theater</v>
      </c>
      <c r="T538" t="str">
        <f t="shared" si="70"/>
        <v>plays</v>
      </c>
      <c r="U538" s="6">
        <f t="shared" si="66"/>
        <v>40.40501157406834</v>
      </c>
      <c r="V538" t="str">
        <f t="shared" si="71"/>
        <v>30&lt;x&lt;=45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 t="shared" si="67"/>
        <v>42312.601747685178</v>
      </c>
      <c r="K539">
        <v>1444069591</v>
      </c>
      <c r="L539" s="10">
        <f t="shared" si="68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 t="shared" si="64"/>
        <v>1.2050000000000001</v>
      </c>
      <c r="R539" s="6">
        <f t="shared" si="65"/>
        <v>40.847457627118644</v>
      </c>
      <c r="S539" t="str">
        <f t="shared" si="69"/>
        <v>theater</v>
      </c>
      <c r="T539" t="str">
        <f t="shared" si="70"/>
        <v>plays</v>
      </c>
      <c r="U539" s="6">
        <f t="shared" si="66"/>
        <v>30.041666666656965</v>
      </c>
      <c r="V539" t="str">
        <f t="shared" si="71"/>
        <v>30&lt;x&lt;=45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 t="shared" si="67"/>
        <v>42503.586377314808</v>
      </c>
      <c r="K540">
        <v>1460574263</v>
      </c>
      <c r="L540" s="10">
        <f t="shared" si="68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 t="shared" si="64"/>
        <v>3.0242</v>
      </c>
      <c r="R540" s="6">
        <f t="shared" si="65"/>
        <v>252.01666666666668</v>
      </c>
      <c r="S540" t="str">
        <f t="shared" si="69"/>
        <v>theater</v>
      </c>
      <c r="T540" t="str">
        <f t="shared" si="70"/>
        <v>plays</v>
      </c>
      <c r="U540" s="6">
        <f t="shared" si="66"/>
        <v>30</v>
      </c>
      <c r="V540" t="str">
        <f t="shared" si="71"/>
        <v>15&lt;x&lt;=30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 t="shared" si="67"/>
        <v>42555.841516203705</v>
      </c>
      <c r="K541">
        <v>1465866707</v>
      </c>
      <c r="L541" s="10">
        <f t="shared" si="68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 t="shared" si="64"/>
        <v>1.00644</v>
      </c>
      <c r="R541" s="6">
        <f t="shared" si="65"/>
        <v>25.161000000000001</v>
      </c>
      <c r="S541" t="str">
        <f t="shared" si="69"/>
        <v>theater</v>
      </c>
      <c r="T541" t="str">
        <f t="shared" si="70"/>
        <v>plays</v>
      </c>
      <c r="U541" s="6">
        <f t="shared" si="66"/>
        <v>21</v>
      </c>
      <c r="V541" t="str">
        <f t="shared" si="71"/>
        <v>15&lt;x&lt;=30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 t="shared" si="67"/>
        <v>42039.608865740738</v>
      </c>
      <c r="K542">
        <v>1420486606</v>
      </c>
      <c r="L542" s="10">
        <f t="shared" si="68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 t="shared" si="64"/>
        <v>6.666666666666667E-5</v>
      </c>
      <c r="R542" s="6">
        <f t="shared" si="65"/>
        <v>1</v>
      </c>
      <c r="S542" t="str">
        <f t="shared" si="69"/>
        <v>technology</v>
      </c>
      <c r="T542" t="str">
        <f t="shared" si="70"/>
        <v>web</v>
      </c>
      <c r="U542" s="6">
        <f t="shared" si="66"/>
        <v>30</v>
      </c>
      <c r="V542" t="str">
        <f t="shared" si="71"/>
        <v>15&lt;x&lt;=30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 t="shared" si="67"/>
        <v>42305.838356481479</v>
      </c>
      <c r="K543">
        <v>1443488834</v>
      </c>
      <c r="L543" s="10">
        <f t="shared" si="68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 t="shared" si="64"/>
        <v>5.5555555555555558E-3</v>
      </c>
      <c r="R543" s="6">
        <f t="shared" si="65"/>
        <v>25</v>
      </c>
      <c r="S543" t="str">
        <f t="shared" si="69"/>
        <v>technology</v>
      </c>
      <c r="T543" t="str">
        <f t="shared" si="70"/>
        <v>web</v>
      </c>
      <c r="U543" s="6">
        <f t="shared" si="66"/>
        <v>30</v>
      </c>
      <c r="V543" t="str">
        <f t="shared" si="71"/>
        <v>15&lt;x&lt;=30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 t="shared" si="67"/>
        <v>42493.487453703703</v>
      </c>
      <c r="K544">
        <v>1457113316</v>
      </c>
      <c r="L544" s="10">
        <f t="shared" si="68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 t="shared" si="64"/>
        <v>3.9999999999999998E-6</v>
      </c>
      <c r="R544" s="6">
        <f t="shared" si="65"/>
        <v>1</v>
      </c>
      <c r="S544" t="str">
        <f t="shared" si="69"/>
        <v>technology</v>
      </c>
      <c r="T544" t="str">
        <f t="shared" si="70"/>
        <v>web</v>
      </c>
      <c r="U544" s="6">
        <f t="shared" si="66"/>
        <v>59.958333333335759</v>
      </c>
      <c r="V544" t="str">
        <f t="shared" si="71"/>
        <v>45&lt;x&lt;=60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 t="shared" si="67"/>
        <v>41943.88381944444</v>
      </c>
      <c r="K545">
        <v>1412215962</v>
      </c>
      <c r="L545" s="10">
        <f t="shared" si="68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 t="shared" si="64"/>
        <v>3.1818181818181819E-3</v>
      </c>
      <c r="R545" s="6">
        <f t="shared" si="65"/>
        <v>35</v>
      </c>
      <c r="S545" t="str">
        <f t="shared" si="69"/>
        <v>technology</v>
      </c>
      <c r="T545" t="str">
        <f t="shared" si="70"/>
        <v>web</v>
      </c>
      <c r="U545" s="6">
        <f t="shared" si="66"/>
        <v>30</v>
      </c>
      <c r="V545" t="str">
        <f t="shared" si="71"/>
        <v>15&lt;x&lt;=30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 t="shared" si="67"/>
        <v>42555.448611111111</v>
      </c>
      <c r="K546">
        <v>1465055160</v>
      </c>
      <c r="L546" s="10">
        <f t="shared" si="68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 t="shared" si="64"/>
        <v>1.2E-2</v>
      </c>
      <c r="R546" s="6">
        <f t="shared" si="65"/>
        <v>3</v>
      </c>
      <c r="S546" t="str">
        <f t="shared" si="69"/>
        <v>technology</v>
      </c>
      <c r="T546" t="str">
        <f t="shared" si="70"/>
        <v>web</v>
      </c>
      <c r="U546" s="6">
        <f t="shared" si="66"/>
        <v>30</v>
      </c>
      <c r="V546" t="str">
        <f t="shared" si="71"/>
        <v>15&lt;x&lt;=30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 t="shared" si="67"/>
        <v>42323.425798611112</v>
      </c>
      <c r="K547">
        <v>1444140789</v>
      </c>
      <c r="L547" s="10">
        <f t="shared" si="68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 t="shared" si="64"/>
        <v>0.27383999999999997</v>
      </c>
      <c r="R547" s="6">
        <f t="shared" si="65"/>
        <v>402.70588235294116</v>
      </c>
      <c r="S547" t="str">
        <f t="shared" si="69"/>
        <v>technology</v>
      </c>
      <c r="T547" t="str">
        <f t="shared" si="70"/>
        <v>web</v>
      </c>
      <c r="U547" s="6">
        <f t="shared" si="66"/>
        <v>40.041666666671517</v>
      </c>
      <c r="V547" t="str">
        <f t="shared" si="71"/>
        <v>30&lt;x&lt;=45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 t="shared" si="67"/>
        <v>42294.459664351853</v>
      </c>
      <c r="K548">
        <v>1441209715</v>
      </c>
      <c r="L548" s="10">
        <f t="shared" si="68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 t="shared" si="64"/>
        <v>8.6666666666666663E-4</v>
      </c>
      <c r="R548" s="6">
        <f t="shared" si="65"/>
        <v>26</v>
      </c>
      <c r="S548" t="str">
        <f t="shared" si="69"/>
        <v>technology</v>
      </c>
      <c r="T548" t="str">
        <f t="shared" si="70"/>
        <v>web</v>
      </c>
      <c r="U548" s="6">
        <f t="shared" si="66"/>
        <v>45</v>
      </c>
      <c r="V548" t="str">
        <f t="shared" si="71"/>
        <v>30&lt;x&lt;=45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 t="shared" si="67"/>
        <v>42410.488009259258</v>
      </c>
      <c r="K549">
        <v>1452530564</v>
      </c>
      <c r="L549" s="10">
        <f t="shared" si="68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 t="shared" si="64"/>
        <v>0</v>
      </c>
      <c r="R549" s="6" t="e">
        <f t="shared" si="65"/>
        <v>#DIV/0!</v>
      </c>
      <c r="S549" t="str">
        <f t="shared" si="69"/>
        <v>technology</v>
      </c>
      <c r="T549" t="str">
        <f t="shared" si="70"/>
        <v>web</v>
      </c>
      <c r="U549" s="6">
        <f t="shared" si="66"/>
        <v>30</v>
      </c>
      <c r="V549" t="str">
        <f t="shared" si="71"/>
        <v>15&lt;x&lt;=30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 t="shared" si="67"/>
        <v>42306.695</v>
      </c>
      <c r="K550">
        <v>1443562848</v>
      </c>
      <c r="L550" s="10">
        <f t="shared" si="68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 t="shared" si="64"/>
        <v>8.9999999999999998E-4</v>
      </c>
      <c r="R550" s="6">
        <f t="shared" si="65"/>
        <v>9</v>
      </c>
      <c r="S550" t="str">
        <f t="shared" si="69"/>
        <v>technology</v>
      </c>
      <c r="T550" t="str">
        <f t="shared" si="70"/>
        <v>web</v>
      </c>
      <c r="U550" s="6">
        <f t="shared" si="66"/>
        <v>30</v>
      </c>
      <c r="V550" t="str">
        <f t="shared" si="71"/>
        <v>15&lt;x&lt;=30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 t="shared" si="67"/>
        <v>42193.428495370368</v>
      </c>
      <c r="K551">
        <v>1433776622</v>
      </c>
      <c r="L551" s="10">
        <f t="shared" si="68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 t="shared" si="64"/>
        <v>2.7199999999999998E-2</v>
      </c>
      <c r="R551" s="6">
        <f t="shared" si="65"/>
        <v>8.5</v>
      </c>
      <c r="S551" t="str">
        <f t="shared" si="69"/>
        <v>technology</v>
      </c>
      <c r="T551" t="str">
        <f t="shared" si="70"/>
        <v>web</v>
      </c>
      <c r="U551" s="6">
        <f t="shared" si="66"/>
        <v>30</v>
      </c>
      <c r="V551" t="str">
        <f t="shared" si="71"/>
        <v>15&lt;x&lt;=30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 t="shared" si="67"/>
        <v>42765.999999999993</v>
      </c>
      <c r="K552">
        <v>1484756245</v>
      </c>
      <c r="L552" s="10">
        <f t="shared" si="68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 t="shared" si="64"/>
        <v>7.0000000000000001E-3</v>
      </c>
      <c r="R552" s="6">
        <f t="shared" si="65"/>
        <v>8.75</v>
      </c>
      <c r="S552" t="str">
        <f t="shared" si="69"/>
        <v>technology</v>
      </c>
      <c r="T552" t="str">
        <f t="shared" si="70"/>
        <v>web</v>
      </c>
      <c r="U552" s="6">
        <f t="shared" si="66"/>
        <v>12.529571759252576</v>
      </c>
      <c r="V552" t="str">
        <f t="shared" si="71"/>
        <v>&lt;=15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 t="shared" si="67"/>
        <v>42217.536805555552</v>
      </c>
      <c r="K553">
        <v>1434609424</v>
      </c>
      <c r="L553" s="10">
        <f t="shared" si="68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 t="shared" si="64"/>
        <v>5.0413333333333331E-2</v>
      </c>
      <c r="R553" s="6">
        <f t="shared" si="65"/>
        <v>135.03571428571428</v>
      </c>
      <c r="S553" t="str">
        <f t="shared" si="69"/>
        <v>technology</v>
      </c>
      <c r="T553" t="str">
        <f t="shared" si="70"/>
        <v>web</v>
      </c>
      <c r="U553" s="6">
        <f t="shared" si="66"/>
        <v>44.469398148146865</v>
      </c>
      <c r="V553" t="str">
        <f t="shared" si="71"/>
        <v>30&lt;x&lt;=45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 t="shared" si="67"/>
        <v>42378.408518518518</v>
      </c>
      <c r="K554">
        <v>1447166896</v>
      </c>
      <c r="L554" s="10">
        <f t="shared" si="68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 t="shared" si="64"/>
        <v>0</v>
      </c>
      <c r="R554" s="6" t="e">
        <f t="shared" si="65"/>
        <v>#DIV/0!</v>
      </c>
      <c r="S554" t="str">
        <f t="shared" si="69"/>
        <v>technology</v>
      </c>
      <c r="T554" t="str">
        <f t="shared" si="70"/>
        <v>web</v>
      </c>
      <c r="U554" s="6">
        <f t="shared" si="66"/>
        <v>60</v>
      </c>
      <c r="V554" t="str">
        <f t="shared" si="71"/>
        <v>45&lt;x&lt;=60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 t="shared" si="67"/>
        <v>41957.553136574068</v>
      </c>
      <c r="K555">
        <v>1413393391</v>
      </c>
      <c r="L555" s="10">
        <f t="shared" si="68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64"/>
        <v>4.9199999999999999E-3</v>
      </c>
      <c r="R555" s="6">
        <f t="shared" si="65"/>
        <v>20.5</v>
      </c>
      <c r="S555" t="str">
        <f t="shared" si="69"/>
        <v>technology</v>
      </c>
      <c r="T555" t="str">
        <f t="shared" si="70"/>
        <v>web</v>
      </c>
      <c r="U555" s="6">
        <f t="shared" si="66"/>
        <v>30.041666666664241</v>
      </c>
      <c r="V555" t="str">
        <f t="shared" si="71"/>
        <v>30&lt;x&lt;=45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 t="shared" si="67"/>
        <v>41931.476527777777</v>
      </c>
      <c r="K556">
        <v>1411143972</v>
      </c>
      <c r="L556" s="10">
        <f t="shared" si="68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 t="shared" si="64"/>
        <v>0.36589147286821705</v>
      </c>
      <c r="R556" s="6">
        <f t="shared" si="65"/>
        <v>64.36363636363636</v>
      </c>
      <c r="S556" t="str">
        <f t="shared" si="69"/>
        <v>technology</v>
      </c>
      <c r="T556" t="str">
        <f t="shared" si="70"/>
        <v>web</v>
      </c>
      <c r="U556" s="6">
        <f t="shared" si="66"/>
        <v>30</v>
      </c>
      <c r="V556" t="str">
        <f t="shared" si="71"/>
        <v>15&lt;x&lt;=30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 t="shared" si="67"/>
        <v>42533.145173611112</v>
      </c>
      <c r="K557">
        <v>1463128143</v>
      </c>
      <c r="L557" s="10">
        <f t="shared" si="68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 t="shared" si="64"/>
        <v>0</v>
      </c>
      <c r="R557" s="6" t="e">
        <f t="shared" si="65"/>
        <v>#DIV/0!</v>
      </c>
      <c r="S557" t="str">
        <f t="shared" si="69"/>
        <v>technology</v>
      </c>
      <c r="T557" t="str">
        <f t="shared" si="70"/>
        <v>web</v>
      </c>
      <c r="U557" s="6">
        <f t="shared" si="66"/>
        <v>30</v>
      </c>
      <c r="V557" t="str">
        <f t="shared" si="71"/>
        <v>15&lt;x&lt;=30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 t="shared" si="67"/>
        <v>42375.651817129627</v>
      </c>
      <c r="K558">
        <v>1449520717</v>
      </c>
      <c r="L558" s="10">
        <f t="shared" si="68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 t="shared" si="64"/>
        <v>2.5000000000000001E-2</v>
      </c>
      <c r="R558" s="6">
        <f t="shared" si="65"/>
        <v>200</v>
      </c>
      <c r="S558" t="str">
        <f t="shared" si="69"/>
        <v>technology</v>
      </c>
      <c r="T558" t="str">
        <f t="shared" si="70"/>
        <v>web</v>
      </c>
      <c r="U558" s="6">
        <f t="shared" si="66"/>
        <v>30</v>
      </c>
      <c r="V558" t="str">
        <f t="shared" si="71"/>
        <v>15&lt;x&lt;=30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 t="shared" si="67"/>
        <v>42706.775497685179</v>
      </c>
      <c r="K559">
        <v>1478126203</v>
      </c>
      <c r="L559" s="10">
        <f t="shared" si="68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64"/>
        <v>9.1066666666666674E-3</v>
      </c>
      <c r="R559" s="6">
        <f t="shared" si="65"/>
        <v>68.3</v>
      </c>
      <c r="S559" t="str">
        <f t="shared" si="69"/>
        <v>technology</v>
      </c>
      <c r="T559" t="str">
        <f t="shared" si="70"/>
        <v>web</v>
      </c>
      <c r="U559" s="6">
        <f t="shared" si="66"/>
        <v>30.041666666664241</v>
      </c>
      <c r="V559" t="str">
        <f t="shared" si="71"/>
        <v>30&lt;x&lt;=45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 t="shared" si="67"/>
        <v>42087.633159722223</v>
      </c>
      <c r="K560">
        <v>1424639505</v>
      </c>
      <c r="L560" s="10">
        <f t="shared" si="68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 t="shared" si="64"/>
        <v>0</v>
      </c>
      <c r="R560" s="6" t="e">
        <f t="shared" si="65"/>
        <v>#DIV/0!</v>
      </c>
      <c r="S560" t="str">
        <f t="shared" si="69"/>
        <v>technology</v>
      </c>
      <c r="T560" t="str">
        <f t="shared" si="70"/>
        <v>web</v>
      </c>
      <c r="U560" s="6">
        <f t="shared" si="66"/>
        <v>29.958333333335759</v>
      </c>
      <c r="V560" t="str">
        <f t="shared" si="71"/>
        <v>15&lt;x&lt;=30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 t="shared" si="67"/>
        <v>42351.074768518512</v>
      </c>
      <c r="K561">
        <v>1447397260</v>
      </c>
      <c r="L561" s="10">
        <f t="shared" si="68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 t="shared" si="64"/>
        <v>2.0833333333333335E-4</v>
      </c>
      <c r="R561" s="6">
        <f t="shared" si="65"/>
        <v>50</v>
      </c>
      <c r="S561" t="str">
        <f t="shared" si="69"/>
        <v>technology</v>
      </c>
      <c r="T561" t="str">
        <f t="shared" si="70"/>
        <v>web</v>
      </c>
      <c r="U561" s="6">
        <f t="shared" si="66"/>
        <v>30</v>
      </c>
      <c r="V561" t="str">
        <f t="shared" si="71"/>
        <v>15&lt;x&lt;=30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 t="shared" si="67"/>
        <v>41990.563020833331</v>
      </c>
      <c r="K562">
        <v>1416249045</v>
      </c>
      <c r="L562" s="10">
        <f t="shared" si="68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 t="shared" si="64"/>
        <v>1.2E-4</v>
      </c>
      <c r="R562" s="6">
        <f t="shared" si="65"/>
        <v>4</v>
      </c>
      <c r="S562" t="str">
        <f t="shared" si="69"/>
        <v>technology</v>
      </c>
      <c r="T562" t="str">
        <f t="shared" si="70"/>
        <v>web</v>
      </c>
      <c r="U562" s="6">
        <f t="shared" si="66"/>
        <v>30</v>
      </c>
      <c r="V562" t="str">
        <f t="shared" si="71"/>
        <v>15&lt;x&lt;=30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 t="shared" si="67"/>
        <v>42303.450381944444</v>
      </c>
      <c r="K563">
        <v>1442850513</v>
      </c>
      <c r="L563" s="10">
        <f t="shared" si="68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 t="shared" si="64"/>
        <v>3.6666666666666666E-3</v>
      </c>
      <c r="R563" s="6">
        <f t="shared" si="65"/>
        <v>27.5</v>
      </c>
      <c r="S563" t="str">
        <f t="shared" si="69"/>
        <v>technology</v>
      </c>
      <c r="T563" t="str">
        <f t="shared" si="70"/>
        <v>web</v>
      </c>
      <c r="U563" s="6">
        <f t="shared" si="66"/>
        <v>35</v>
      </c>
      <c r="V563" t="str">
        <f t="shared" si="71"/>
        <v>30&lt;x&lt;=45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 t="shared" si="67"/>
        <v>42722.18072916667</v>
      </c>
      <c r="K564">
        <v>1479460815</v>
      </c>
      <c r="L564" s="10">
        <f t="shared" si="68"/>
        <v>42692.18072916667</v>
      </c>
      <c r="M564" t="b">
        <v>0</v>
      </c>
      <c r="N564">
        <v>0</v>
      </c>
      <c r="O564" t="b">
        <v>0</v>
      </c>
      <c r="P564" t="s">
        <v>8272</v>
      </c>
      <c r="Q564" s="5">
        <f t="shared" si="64"/>
        <v>0</v>
      </c>
      <c r="R564" s="6" t="e">
        <f t="shared" si="65"/>
        <v>#DIV/0!</v>
      </c>
      <c r="S564" t="str">
        <f t="shared" si="69"/>
        <v>technology</v>
      </c>
      <c r="T564" t="str">
        <f t="shared" si="70"/>
        <v>web</v>
      </c>
      <c r="U564" s="6">
        <f t="shared" si="66"/>
        <v>30</v>
      </c>
      <c r="V564" t="str">
        <f t="shared" si="71"/>
        <v>15&lt;x&lt;=30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 t="shared" si="67"/>
        <v>42051.861655092587</v>
      </c>
      <c r="K565">
        <v>1421545247</v>
      </c>
      <c r="L565" s="10">
        <f t="shared" si="68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 t="shared" si="64"/>
        <v>9.0666666666666662E-4</v>
      </c>
      <c r="R565" s="6">
        <f t="shared" si="65"/>
        <v>34</v>
      </c>
      <c r="S565" t="str">
        <f t="shared" si="69"/>
        <v>technology</v>
      </c>
      <c r="T565" t="str">
        <f t="shared" si="70"/>
        <v>web</v>
      </c>
      <c r="U565" s="6">
        <f t="shared" si="66"/>
        <v>30</v>
      </c>
      <c r="V565" t="str">
        <f t="shared" si="71"/>
        <v>15&lt;x&lt;=30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 t="shared" si="67"/>
        <v>42441.734664351847</v>
      </c>
      <c r="K566">
        <v>1455230275</v>
      </c>
      <c r="L566" s="10">
        <f t="shared" si="68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 t="shared" si="64"/>
        <v>5.5555555555555558E-5</v>
      </c>
      <c r="R566" s="6">
        <f t="shared" si="65"/>
        <v>1</v>
      </c>
      <c r="S566" t="str">
        <f t="shared" si="69"/>
        <v>technology</v>
      </c>
      <c r="T566" t="str">
        <f t="shared" si="70"/>
        <v>web</v>
      </c>
      <c r="U566" s="6">
        <f t="shared" si="66"/>
        <v>30</v>
      </c>
      <c r="V566" t="str">
        <f t="shared" si="71"/>
        <v>15&lt;x&lt;=30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 t="shared" si="67"/>
        <v>42195.576956018522</v>
      </c>
      <c r="K567">
        <v>1433962249</v>
      </c>
      <c r="L567" s="10">
        <f t="shared" si="68"/>
        <v>42165.576956018522</v>
      </c>
      <c r="M567" t="b">
        <v>0</v>
      </c>
      <c r="N567">
        <v>0</v>
      </c>
      <c r="O567" t="b">
        <v>0</v>
      </c>
      <c r="P567" t="s">
        <v>8272</v>
      </c>
      <c r="Q567" s="5">
        <f t="shared" si="64"/>
        <v>0</v>
      </c>
      <c r="R567" s="6" t="e">
        <f t="shared" si="65"/>
        <v>#DIV/0!</v>
      </c>
      <c r="S567" t="str">
        <f t="shared" si="69"/>
        <v>technology</v>
      </c>
      <c r="T567" t="str">
        <f t="shared" si="70"/>
        <v>web</v>
      </c>
      <c r="U567" s="6">
        <f t="shared" si="66"/>
        <v>30</v>
      </c>
      <c r="V567" t="str">
        <f t="shared" si="71"/>
        <v>15&lt;x&lt;=30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 t="shared" si="67"/>
        <v>42565.476076388884</v>
      </c>
      <c r="K568">
        <v>1465921533</v>
      </c>
      <c r="L568" s="10">
        <f t="shared" si="68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 t="shared" si="64"/>
        <v>2.0000000000000001E-4</v>
      </c>
      <c r="R568" s="6">
        <f t="shared" si="65"/>
        <v>1</v>
      </c>
      <c r="S568" t="str">
        <f t="shared" si="69"/>
        <v>technology</v>
      </c>
      <c r="T568" t="str">
        <f t="shared" si="70"/>
        <v>web</v>
      </c>
      <c r="U568" s="6">
        <f t="shared" si="66"/>
        <v>30</v>
      </c>
      <c r="V568" t="str">
        <f t="shared" si="71"/>
        <v>15&lt;x&lt;=30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 t="shared" si="67"/>
        <v>42005.634189814817</v>
      </c>
      <c r="K569">
        <v>1417551194</v>
      </c>
      <c r="L569" s="10">
        <f t="shared" si="68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 t="shared" si="64"/>
        <v>0</v>
      </c>
      <c r="R569" s="6" t="e">
        <f t="shared" si="65"/>
        <v>#DIV/0!</v>
      </c>
      <c r="S569" t="str">
        <f t="shared" si="69"/>
        <v>technology</v>
      </c>
      <c r="T569" t="str">
        <f t="shared" si="70"/>
        <v>web</v>
      </c>
      <c r="U569" s="6">
        <f t="shared" si="66"/>
        <v>30</v>
      </c>
      <c r="V569" t="str">
        <f t="shared" si="71"/>
        <v>15&lt;x&lt;=30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 t="shared" si="67"/>
        <v>42385.249999999993</v>
      </c>
      <c r="K570">
        <v>1449785223</v>
      </c>
      <c r="L570" s="10">
        <f t="shared" si="68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 t="shared" si="64"/>
        <v>0.01</v>
      </c>
      <c r="R570" s="6">
        <f t="shared" si="65"/>
        <v>49</v>
      </c>
      <c r="S570" t="str">
        <f t="shared" si="69"/>
        <v>technology</v>
      </c>
      <c r="T570" t="str">
        <f t="shared" si="70"/>
        <v>web</v>
      </c>
      <c r="U570" s="6">
        <f t="shared" si="66"/>
        <v>36.536770833328774</v>
      </c>
      <c r="V570" t="str">
        <f t="shared" si="71"/>
        <v>30&lt;x&lt;=45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 t="shared" si="67"/>
        <v>42370.639027777775</v>
      </c>
      <c r="K571">
        <v>1449087612</v>
      </c>
      <c r="L571" s="10">
        <f t="shared" si="68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 t="shared" si="64"/>
        <v>8.0000000000000002E-3</v>
      </c>
      <c r="R571" s="6">
        <f t="shared" si="65"/>
        <v>20</v>
      </c>
      <c r="S571" t="str">
        <f t="shared" si="69"/>
        <v>technology</v>
      </c>
      <c r="T571" t="str">
        <f t="shared" si="70"/>
        <v>web</v>
      </c>
      <c r="U571" s="6">
        <f t="shared" si="66"/>
        <v>30</v>
      </c>
      <c r="V571" t="str">
        <f t="shared" si="71"/>
        <v>15&lt;x&lt;=30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 t="shared" si="67"/>
        <v>42418.589918981481</v>
      </c>
      <c r="K572">
        <v>1453230569</v>
      </c>
      <c r="L572" s="10">
        <f t="shared" si="68"/>
        <v>42388.589918981481</v>
      </c>
      <c r="M572" t="b">
        <v>0</v>
      </c>
      <c r="N572">
        <v>1</v>
      </c>
      <c r="O572" t="b">
        <v>0</v>
      </c>
      <c r="P572" t="s">
        <v>8272</v>
      </c>
      <c r="Q572" s="5">
        <f t="shared" si="64"/>
        <v>1.6705882352941177E-3</v>
      </c>
      <c r="R572" s="6">
        <f t="shared" si="65"/>
        <v>142</v>
      </c>
      <c r="S572" t="str">
        <f t="shared" si="69"/>
        <v>technology</v>
      </c>
      <c r="T572" t="str">
        <f t="shared" si="70"/>
        <v>web</v>
      </c>
      <c r="U572" s="6">
        <f t="shared" si="66"/>
        <v>30</v>
      </c>
      <c r="V572" t="str">
        <f t="shared" si="71"/>
        <v>15&lt;x&lt;=30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 t="shared" si="67"/>
        <v>42211.957638888889</v>
      </c>
      <c r="K573">
        <v>1436297723</v>
      </c>
      <c r="L573" s="10">
        <f t="shared" si="68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 t="shared" si="64"/>
        <v>4.2399999999999998E-3</v>
      </c>
      <c r="R573" s="6">
        <f t="shared" si="65"/>
        <v>53</v>
      </c>
      <c r="S573" t="str">
        <f t="shared" si="69"/>
        <v>technology</v>
      </c>
      <c r="T573" t="str">
        <f t="shared" si="70"/>
        <v>web</v>
      </c>
      <c r="U573" s="6">
        <f t="shared" si="66"/>
        <v>19.349733796298096</v>
      </c>
      <c r="V573" t="str">
        <f t="shared" si="71"/>
        <v>15&lt;x&lt;=30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 t="shared" si="67"/>
        <v>42312.549629629626</v>
      </c>
      <c r="K574">
        <v>1444065088</v>
      </c>
      <c r="L574" s="10">
        <f t="shared" si="68"/>
        <v>42282.507962962954</v>
      </c>
      <c r="M574" t="b">
        <v>0</v>
      </c>
      <c r="N574">
        <v>0</v>
      </c>
      <c r="O574" t="b">
        <v>0</v>
      </c>
      <c r="P574" t="s">
        <v>8272</v>
      </c>
      <c r="Q574" s="5">
        <f t="shared" si="64"/>
        <v>0</v>
      </c>
      <c r="R574" s="6" t="e">
        <f t="shared" si="65"/>
        <v>#DIV/0!</v>
      </c>
      <c r="S574" t="str">
        <f t="shared" si="69"/>
        <v>technology</v>
      </c>
      <c r="T574" t="str">
        <f t="shared" si="70"/>
        <v>web</v>
      </c>
      <c r="U574" s="6">
        <f t="shared" si="66"/>
        <v>30.041666666671517</v>
      </c>
      <c r="V574" t="str">
        <f t="shared" si="71"/>
        <v>30&lt;x&lt;=45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 t="shared" si="67"/>
        <v>42021.841666666667</v>
      </c>
      <c r="K575">
        <v>1416445931</v>
      </c>
      <c r="L575" s="10">
        <f t="shared" si="68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 t="shared" si="64"/>
        <v>3.892538925389254E-3</v>
      </c>
      <c r="R575" s="6">
        <f t="shared" si="65"/>
        <v>38.444444444444443</v>
      </c>
      <c r="S575" t="str">
        <f t="shared" si="69"/>
        <v>technology</v>
      </c>
      <c r="T575" t="str">
        <f t="shared" si="70"/>
        <v>web</v>
      </c>
      <c r="U575" s="6">
        <f t="shared" si="66"/>
        <v>58.999872685191804</v>
      </c>
      <c r="V575" t="str">
        <f t="shared" si="71"/>
        <v>45&lt;x&lt;=60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 t="shared" si="67"/>
        <v>42662.235034722216</v>
      </c>
      <c r="K576">
        <v>1474281507</v>
      </c>
      <c r="L576" s="10">
        <f t="shared" si="68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 t="shared" si="64"/>
        <v>7.1556350626118068E-3</v>
      </c>
      <c r="R576" s="6">
        <f t="shared" si="65"/>
        <v>20</v>
      </c>
      <c r="S576" t="str">
        <f t="shared" si="69"/>
        <v>technology</v>
      </c>
      <c r="T576" t="str">
        <f t="shared" si="70"/>
        <v>web</v>
      </c>
      <c r="U576" s="6">
        <f t="shared" si="66"/>
        <v>30</v>
      </c>
      <c r="V576" t="str">
        <f t="shared" si="71"/>
        <v>15&lt;x&lt;=30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 t="shared" si="67"/>
        <v>42168.484293981477</v>
      </c>
      <c r="K577">
        <v>1431621443</v>
      </c>
      <c r="L577" s="10">
        <f t="shared" si="68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 t="shared" si="64"/>
        <v>4.3166666666666666E-3</v>
      </c>
      <c r="R577" s="6">
        <f t="shared" si="65"/>
        <v>64.75</v>
      </c>
      <c r="S577" t="str">
        <f t="shared" si="69"/>
        <v>technology</v>
      </c>
      <c r="T577" t="str">
        <f t="shared" si="70"/>
        <v>web</v>
      </c>
      <c r="U577" s="6">
        <f t="shared" si="66"/>
        <v>30</v>
      </c>
      <c r="V577" t="str">
        <f t="shared" si="71"/>
        <v>15&lt;x&lt;=30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 t="shared" si="67"/>
        <v>42091.221666666665</v>
      </c>
      <c r="K578">
        <v>1422357552</v>
      </c>
      <c r="L578" s="10">
        <f t="shared" si="68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72">E578/D578</f>
        <v>1.2500000000000001E-5</v>
      </c>
      <c r="R578" s="6">
        <f t="shared" ref="R578:R641" si="73">E578/N578</f>
        <v>1</v>
      </c>
      <c r="S578" t="str">
        <f t="shared" si="69"/>
        <v>technology</v>
      </c>
      <c r="T578" t="str">
        <f t="shared" si="70"/>
        <v>web</v>
      </c>
      <c r="U578" s="6">
        <f t="shared" ref="U578:U641" si="74">J578-L578</f>
        <v>59.958333333335759</v>
      </c>
      <c r="V578" t="str">
        <f t="shared" si="71"/>
        <v>45&lt;x&lt;=60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 t="shared" ref="J579:J642" si="75">(((I579/60)/60)/24)+DATE(1970,1,1)+(-5/24)</f>
        <v>42510.380810185183</v>
      </c>
      <c r="K579">
        <v>1458569302</v>
      </c>
      <c r="L579" s="10">
        <f t="shared" ref="L579:L642" si="76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 t="shared" si="72"/>
        <v>2E-3</v>
      </c>
      <c r="R579" s="6">
        <f t="shared" si="73"/>
        <v>10</v>
      </c>
      <c r="S579" t="str">
        <f t="shared" ref="S579:S642" si="77">TRIM(LEFT(P579,SEARCH("/",P579)-1))</f>
        <v>technology</v>
      </c>
      <c r="T579" t="str">
        <f t="shared" ref="T579:T642" si="78">TRIM(RIGHT(P579,LEN(P579)-SEARCH("/",P579)))</f>
        <v>web</v>
      </c>
      <c r="U579" s="6">
        <f t="shared" si="74"/>
        <v>60</v>
      </c>
      <c r="V579" t="str">
        <f t="shared" ref="V579:V642" si="79">IF(U579&lt;=15, "&lt;=15", IF(U579&lt;=30, "15&lt;x&lt;=30", IF(U579&lt;=45, "30&lt;x&lt;=45", IF(U579&lt;=60, "45&lt;x&lt;=60", IF(U579&lt;=75, "60&lt;x&lt;=75","75&lt;x&lt;=90")))))</f>
        <v>45&lt;x&lt;=60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 t="shared" si="75"/>
        <v>42254.370289351849</v>
      </c>
      <c r="K580">
        <v>1439560393</v>
      </c>
      <c r="L580" s="10">
        <f t="shared" si="76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 t="shared" si="72"/>
        <v>1.12E-4</v>
      </c>
      <c r="R580" s="6">
        <f t="shared" si="73"/>
        <v>2</v>
      </c>
      <c r="S580" t="str">
        <f t="shared" si="77"/>
        <v>technology</v>
      </c>
      <c r="T580" t="str">
        <f t="shared" si="78"/>
        <v>web</v>
      </c>
      <c r="U580" s="6">
        <f t="shared" si="74"/>
        <v>24</v>
      </c>
      <c r="V580" t="str">
        <f t="shared" si="79"/>
        <v>15&lt;x&lt;=30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 t="shared" si="75"/>
        <v>41998.643784722219</v>
      </c>
      <c r="K581">
        <v>1416947223</v>
      </c>
      <c r="L581" s="10">
        <f t="shared" si="76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 t="shared" si="72"/>
        <v>1.4583333333333334E-2</v>
      </c>
      <c r="R581" s="6">
        <f t="shared" si="73"/>
        <v>35</v>
      </c>
      <c r="S581" t="str">
        <f t="shared" si="77"/>
        <v>technology</v>
      </c>
      <c r="T581" t="str">
        <f t="shared" si="78"/>
        <v>web</v>
      </c>
      <c r="U581" s="6">
        <f t="shared" si="74"/>
        <v>30</v>
      </c>
      <c r="V581" t="str">
        <f t="shared" si="79"/>
        <v>15&lt;x&lt;=30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 t="shared" si="75"/>
        <v>42635.699849537035</v>
      </c>
      <c r="K582">
        <v>1471988867</v>
      </c>
      <c r="L582" s="10">
        <f t="shared" si="76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 t="shared" si="72"/>
        <v>3.3333333333333332E-4</v>
      </c>
      <c r="R582" s="6">
        <f t="shared" si="73"/>
        <v>1</v>
      </c>
      <c r="S582" t="str">
        <f t="shared" si="77"/>
        <v>technology</v>
      </c>
      <c r="T582" t="str">
        <f t="shared" si="78"/>
        <v>web</v>
      </c>
      <c r="U582" s="6">
        <f t="shared" si="74"/>
        <v>30</v>
      </c>
      <c r="V582" t="str">
        <f t="shared" si="79"/>
        <v>15&lt;x&lt;=30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 t="shared" si="75"/>
        <v>42217.804444444446</v>
      </c>
      <c r="K583">
        <v>1435882704</v>
      </c>
      <c r="L583" s="10">
        <f t="shared" si="76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 t="shared" si="72"/>
        <v>0</v>
      </c>
      <c r="R583" s="6" t="e">
        <f t="shared" si="73"/>
        <v>#DIV/0!</v>
      </c>
      <c r="S583" t="str">
        <f t="shared" si="77"/>
        <v>technology</v>
      </c>
      <c r="T583" t="str">
        <f t="shared" si="78"/>
        <v>web</v>
      </c>
      <c r="U583" s="6">
        <f t="shared" si="74"/>
        <v>30</v>
      </c>
      <c r="V583" t="str">
        <f t="shared" si="79"/>
        <v>15&lt;x&lt;=30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 t="shared" si="75"/>
        <v>42078.541666666664</v>
      </c>
      <c r="K584">
        <v>1424454319</v>
      </c>
      <c r="L584" s="10">
        <f t="shared" si="76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 t="shared" si="72"/>
        <v>0</v>
      </c>
      <c r="R584" s="6" t="e">
        <f t="shared" si="73"/>
        <v>#DIV/0!</v>
      </c>
      <c r="S584" t="str">
        <f t="shared" si="77"/>
        <v>technology</v>
      </c>
      <c r="T584" t="str">
        <f t="shared" si="78"/>
        <v>web</v>
      </c>
      <c r="U584" s="6">
        <f t="shared" si="74"/>
        <v>23.010196759263636</v>
      </c>
      <c r="V584" t="str">
        <f t="shared" si="79"/>
        <v>15&lt;x&lt;=30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 t="shared" si="75"/>
        <v>42082.688506944447</v>
      </c>
      <c r="K585">
        <v>1424212287</v>
      </c>
      <c r="L585" s="10">
        <f t="shared" si="76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 t="shared" si="72"/>
        <v>1.1111111111111112E-4</v>
      </c>
      <c r="R585" s="6">
        <f t="shared" si="73"/>
        <v>1</v>
      </c>
      <c r="S585" t="str">
        <f t="shared" si="77"/>
        <v>technology</v>
      </c>
      <c r="T585" t="str">
        <f t="shared" si="78"/>
        <v>web</v>
      </c>
      <c r="U585" s="6">
        <f t="shared" si="74"/>
        <v>29.958333333343035</v>
      </c>
      <c r="V585" t="str">
        <f t="shared" si="79"/>
        <v>15&lt;x&lt;=30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 t="shared" si="75"/>
        <v>42079.466620370367</v>
      </c>
      <c r="K586">
        <v>1423933916</v>
      </c>
      <c r="L586" s="10">
        <f t="shared" si="76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 t="shared" si="72"/>
        <v>0.01</v>
      </c>
      <c r="R586" s="6">
        <f t="shared" si="73"/>
        <v>5</v>
      </c>
      <c r="S586" t="str">
        <f t="shared" si="77"/>
        <v>technology</v>
      </c>
      <c r="T586" t="str">
        <f t="shared" si="78"/>
        <v>web</v>
      </c>
      <c r="U586" s="6">
        <f t="shared" si="74"/>
        <v>29.958333333335759</v>
      </c>
      <c r="V586" t="str">
        <f t="shared" si="79"/>
        <v>15&lt;x&lt;=30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 t="shared" si="75"/>
        <v>42338.791666666664</v>
      </c>
      <c r="K587">
        <v>1444123377</v>
      </c>
      <c r="L587" s="10">
        <f t="shared" si="76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 t="shared" si="72"/>
        <v>0</v>
      </c>
      <c r="R587" s="6" t="e">
        <f t="shared" si="73"/>
        <v>#DIV/0!</v>
      </c>
      <c r="S587" t="str">
        <f t="shared" si="77"/>
        <v>technology</v>
      </c>
      <c r="T587" t="str">
        <f t="shared" si="78"/>
        <v>web</v>
      </c>
      <c r="U587" s="6">
        <f t="shared" si="74"/>
        <v>55.609062499999709</v>
      </c>
      <c r="V587" t="str">
        <f t="shared" si="79"/>
        <v>45&lt;x&lt;=60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 t="shared" si="75"/>
        <v>42050.645914351851</v>
      </c>
      <c r="K588">
        <v>1421440207</v>
      </c>
      <c r="L588" s="10">
        <f t="shared" si="76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 t="shared" si="72"/>
        <v>5.5999999999999999E-3</v>
      </c>
      <c r="R588" s="6">
        <f t="shared" si="73"/>
        <v>14</v>
      </c>
      <c r="S588" t="str">
        <f t="shared" si="77"/>
        <v>technology</v>
      </c>
      <c r="T588" t="str">
        <f t="shared" si="78"/>
        <v>web</v>
      </c>
      <c r="U588" s="6">
        <f t="shared" si="74"/>
        <v>30</v>
      </c>
      <c r="V588" t="str">
        <f t="shared" si="79"/>
        <v>15&lt;x&lt;=30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 t="shared" si="75"/>
        <v>42110.548993055556</v>
      </c>
      <c r="K589">
        <v>1426615833</v>
      </c>
      <c r="L589" s="10">
        <f t="shared" si="76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 t="shared" si="72"/>
        <v>9.0833333333333335E-2</v>
      </c>
      <c r="R589" s="6">
        <f t="shared" si="73"/>
        <v>389.28571428571428</v>
      </c>
      <c r="S589" t="str">
        <f t="shared" si="77"/>
        <v>technology</v>
      </c>
      <c r="T589" t="str">
        <f t="shared" si="78"/>
        <v>web</v>
      </c>
      <c r="U589" s="6">
        <f t="shared" si="74"/>
        <v>30</v>
      </c>
      <c r="V589" t="str">
        <f t="shared" si="79"/>
        <v>15&lt;x&lt;=30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 t="shared" si="75"/>
        <v>42691.602847222217</v>
      </c>
      <c r="K590">
        <v>1474223286</v>
      </c>
      <c r="L590" s="10">
        <f t="shared" si="76"/>
        <v>42631.56118055556</v>
      </c>
      <c r="M590" t="b">
        <v>0</v>
      </c>
      <c r="N590">
        <v>2</v>
      </c>
      <c r="O590" t="b">
        <v>0</v>
      </c>
      <c r="P590" t="s">
        <v>8272</v>
      </c>
      <c r="Q590" s="5">
        <f t="shared" si="72"/>
        <v>3.3444444444444443E-2</v>
      </c>
      <c r="R590" s="6">
        <f t="shared" si="73"/>
        <v>150.5</v>
      </c>
      <c r="S590" t="str">
        <f t="shared" si="77"/>
        <v>technology</v>
      </c>
      <c r="T590" t="str">
        <f t="shared" si="78"/>
        <v>web</v>
      </c>
      <c r="U590" s="6">
        <f t="shared" si="74"/>
        <v>60.041666666656965</v>
      </c>
      <c r="V590" t="str">
        <f t="shared" si="79"/>
        <v>60&lt;x&lt;=75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 t="shared" si="75"/>
        <v>42193.406238425923</v>
      </c>
      <c r="K591">
        <v>1435070699</v>
      </c>
      <c r="L591" s="10">
        <f t="shared" si="76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 t="shared" si="72"/>
        <v>1.3333333333333334E-4</v>
      </c>
      <c r="R591" s="6">
        <f t="shared" si="73"/>
        <v>1</v>
      </c>
      <c r="S591" t="str">
        <f t="shared" si="77"/>
        <v>technology</v>
      </c>
      <c r="T591" t="str">
        <f t="shared" si="78"/>
        <v>web</v>
      </c>
      <c r="U591" s="6">
        <f t="shared" si="74"/>
        <v>15</v>
      </c>
      <c r="V591" t="str">
        <f t="shared" si="79"/>
        <v>&lt;=15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 t="shared" si="75"/>
        <v>42408.334027777775</v>
      </c>
      <c r="K592">
        <v>1452259131</v>
      </c>
      <c r="L592" s="10">
        <f t="shared" si="76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72"/>
        <v>4.4600000000000001E-2</v>
      </c>
      <c r="R592" s="6">
        <f t="shared" si="73"/>
        <v>24.777777777777779</v>
      </c>
      <c r="S592" t="str">
        <f t="shared" si="77"/>
        <v>technology</v>
      </c>
      <c r="T592" t="str">
        <f t="shared" si="78"/>
        <v>web</v>
      </c>
      <c r="U592" s="6">
        <f t="shared" si="74"/>
        <v>30.987604166664823</v>
      </c>
      <c r="V592" t="str">
        <f t="shared" si="79"/>
        <v>30&lt;x&lt;=45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 t="shared" si="75"/>
        <v>42207.334837962961</v>
      </c>
      <c r="K593">
        <v>1434978130</v>
      </c>
      <c r="L593" s="10">
        <f t="shared" si="76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 t="shared" si="72"/>
        <v>6.0999999999999997E-4</v>
      </c>
      <c r="R593" s="6">
        <f t="shared" si="73"/>
        <v>30.5</v>
      </c>
      <c r="S593" t="str">
        <f t="shared" si="77"/>
        <v>technology</v>
      </c>
      <c r="T593" t="str">
        <f t="shared" si="78"/>
        <v>web</v>
      </c>
      <c r="U593" s="6">
        <f t="shared" si="74"/>
        <v>30</v>
      </c>
      <c r="V593" t="str">
        <f t="shared" si="79"/>
        <v>15&lt;x&lt;=30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 t="shared" si="75"/>
        <v>41976.023842592585</v>
      </c>
      <c r="K594">
        <v>1414992860</v>
      </c>
      <c r="L594" s="10">
        <f t="shared" si="76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 t="shared" si="72"/>
        <v>3.3333333333333333E-2</v>
      </c>
      <c r="R594" s="6">
        <f t="shared" si="73"/>
        <v>250</v>
      </c>
      <c r="S594" t="str">
        <f t="shared" si="77"/>
        <v>technology</v>
      </c>
      <c r="T594" t="str">
        <f t="shared" si="78"/>
        <v>web</v>
      </c>
      <c r="U594" s="6">
        <f t="shared" si="74"/>
        <v>29.999999999992724</v>
      </c>
      <c r="V594" t="str">
        <f t="shared" si="79"/>
        <v>15&lt;x&lt;=30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 t="shared" si="75"/>
        <v>42100.427604166667</v>
      </c>
      <c r="K595">
        <v>1425744945</v>
      </c>
      <c r="L595" s="10">
        <f t="shared" si="76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 t="shared" si="72"/>
        <v>0.23</v>
      </c>
      <c r="R595" s="6">
        <f t="shared" si="73"/>
        <v>16.428571428571427</v>
      </c>
      <c r="S595" t="str">
        <f t="shared" si="77"/>
        <v>technology</v>
      </c>
      <c r="T595" t="str">
        <f t="shared" si="78"/>
        <v>web</v>
      </c>
      <c r="U595" s="6">
        <f t="shared" si="74"/>
        <v>29.958333333335759</v>
      </c>
      <c r="V595" t="str">
        <f t="shared" si="79"/>
        <v>15&lt;x&lt;=30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 t="shared" si="75"/>
        <v>42476.571828703702</v>
      </c>
      <c r="K596">
        <v>1458240206</v>
      </c>
      <c r="L596" s="10">
        <f t="shared" si="76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 t="shared" si="72"/>
        <v>1.0399999999999999E-3</v>
      </c>
      <c r="R596" s="6">
        <f t="shared" si="73"/>
        <v>13</v>
      </c>
      <c r="S596" t="str">
        <f t="shared" si="77"/>
        <v>technology</v>
      </c>
      <c r="T596" t="str">
        <f t="shared" si="78"/>
        <v>web</v>
      </c>
      <c r="U596" s="6">
        <f t="shared" si="74"/>
        <v>30</v>
      </c>
      <c r="V596" t="str">
        <f t="shared" si="79"/>
        <v>15&lt;x&lt;=30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 t="shared" si="75"/>
        <v>42127.861550925918</v>
      </c>
      <c r="K597">
        <v>1426815638</v>
      </c>
      <c r="L597" s="10">
        <f t="shared" si="76"/>
        <v>42082.861550925918</v>
      </c>
      <c r="M597" t="b">
        <v>0</v>
      </c>
      <c r="N597">
        <v>8</v>
      </c>
      <c r="O597" t="b">
        <v>0</v>
      </c>
      <c r="P597" t="s">
        <v>8272</v>
      </c>
      <c r="Q597" s="5">
        <f t="shared" si="72"/>
        <v>4.2599999999999999E-3</v>
      </c>
      <c r="R597" s="6">
        <f t="shared" si="73"/>
        <v>53.25</v>
      </c>
      <c r="S597" t="str">
        <f t="shared" si="77"/>
        <v>technology</v>
      </c>
      <c r="T597" t="str">
        <f t="shared" si="78"/>
        <v>web</v>
      </c>
      <c r="U597" s="6">
        <f t="shared" si="74"/>
        <v>45</v>
      </c>
      <c r="V597" t="str">
        <f t="shared" si="79"/>
        <v>30&lt;x&lt;=45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 t="shared" si="75"/>
        <v>42676.688564814809</v>
      </c>
      <c r="K598">
        <v>1475530292</v>
      </c>
      <c r="L598" s="10">
        <f t="shared" si="76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 t="shared" si="72"/>
        <v>2.9999999999999997E-4</v>
      </c>
      <c r="R598" s="6">
        <f t="shared" si="73"/>
        <v>3</v>
      </c>
      <c r="S598" t="str">
        <f t="shared" si="77"/>
        <v>technology</v>
      </c>
      <c r="T598" t="str">
        <f t="shared" si="78"/>
        <v>web</v>
      </c>
      <c r="U598" s="6">
        <f t="shared" si="74"/>
        <v>30</v>
      </c>
      <c r="V598" t="str">
        <f t="shared" si="79"/>
        <v>15&lt;x&lt;=30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 t="shared" si="75"/>
        <v>42582.458333333336</v>
      </c>
      <c r="K599">
        <v>1466787335</v>
      </c>
      <c r="L599" s="10">
        <f t="shared" si="76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 t="shared" si="72"/>
        <v>2.6666666666666666E-3</v>
      </c>
      <c r="R599" s="6">
        <f t="shared" si="73"/>
        <v>10</v>
      </c>
      <c r="S599" t="str">
        <f t="shared" si="77"/>
        <v>technology</v>
      </c>
      <c r="T599" t="str">
        <f t="shared" si="78"/>
        <v>web</v>
      </c>
      <c r="U599" s="6">
        <f t="shared" si="74"/>
        <v>36.961400462969323</v>
      </c>
      <c r="V599" t="str">
        <f t="shared" si="79"/>
        <v>30&lt;x&lt;=45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 t="shared" si="75"/>
        <v>41977.793761574074</v>
      </c>
      <c r="K600">
        <v>1415145781</v>
      </c>
      <c r="L600" s="10">
        <f t="shared" si="76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 t="shared" si="72"/>
        <v>0.34</v>
      </c>
      <c r="R600" s="6">
        <f t="shared" si="73"/>
        <v>121.42857142857143</v>
      </c>
      <c r="S600" t="str">
        <f t="shared" si="77"/>
        <v>technology</v>
      </c>
      <c r="T600" t="str">
        <f t="shared" si="78"/>
        <v>web</v>
      </c>
      <c r="U600" s="6">
        <f t="shared" si="74"/>
        <v>30</v>
      </c>
      <c r="V600" t="str">
        <f t="shared" si="79"/>
        <v>15&lt;x&lt;=30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 t="shared" si="75"/>
        <v>42071.427777777775</v>
      </c>
      <c r="K601">
        <v>1423769402</v>
      </c>
      <c r="L601" s="10">
        <f t="shared" si="76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 t="shared" si="72"/>
        <v>6.2E-4</v>
      </c>
      <c r="R601" s="6">
        <f t="shared" si="73"/>
        <v>15.5</v>
      </c>
      <c r="S601" t="str">
        <f t="shared" si="77"/>
        <v>technology</v>
      </c>
      <c r="T601" t="str">
        <f t="shared" si="78"/>
        <v>web</v>
      </c>
      <c r="U601" s="6">
        <f t="shared" si="74"/>
        <v>23.82358796295739</v>
      </c>
      <c r="V601" t="str">
        <f t="shared" si="79"/>
        <v>15&lt;x&lt;=30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 t="shared" si="75"/>
        <v>42133.589837962958</v>
      </c>
      <c r="K602">
        <v>1426014562</v>
      </c>
      <c r="L602" s="10">
        <f t="shared" si="76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 t="shared" si="72"/>
        <v>0.02</v>
      </c>
      <c r="R602" s="6">
        <f t="shared" si="73"/>
        <v>100</v>
      </c>
      <c r="S602" t="str">
        <f t="shared" si="77"/>
        <v>technology</v>
      </c>
      <c r="T602" t="str">
        <f t="shared" si="78"/>
        <v>web</v>
      </c>
      <c r="U602" s="6">
        <f t="shared" si="74"/>
        <v>60</v>
      </c>
      <c r="V602" t="str">
        <f t="shared" si="79"/>
        <v>45&lt;x&lt;=60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 t="shared" si="75"/>
        <v>41999.64975694444</v>
      </c>
      <c r="K603">
        <v>1417034139</v>
      </c>
      <c r="L603" s="10">
        <f t="shared" si="76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 t="shared" si="72"/>
        <v>1.4E-2</v>
      </c>
      <c r="R603" s="6">
        <f t="shared" si="73"/>
        <v>23.333333333333332</v>
      </c>
      <c r="S603" t="str">
        <f t="shared" si="77"/>
        <v>technology</v>
      </c>
      <c r="T603" t="str">
        <f t="shared" si="78"/>
        <v>web</v>
      </c>
      <c r="U603" s="6">
        <f t="shared" si="74"/>
        <v>30</v>
      </c>
      <c r="V603" t="str">
        <f t="shared" si="79"/>
        <v>15&lt;x&lt;=30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 t="shared" si="75"/>
        <v>42173.585821759254</v>
      </c>
      <c r="K604">
        <v>1432062215</v>
      </c>
      <c r="L604" s="10">
        <f t="shared" si="76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 t="shared" si="72"/>
        <v>0</v>
      </c>
      <c r="R604" s="6" t="e">
        <f t="shared" si="73"/>
        <v>#DIV/0!</v>
      </c>
      <c r="S604" t="str">
        <f t="shared" si="77"/>
        <v>technology</v>
      </c>
      <c r="T604" t="str">
        <f t="shared" si="78"/>
        <v>web</v>
      </c>
      <c r="U604" s="6">
        <f t="shared" si="74"/>
        <v>30</v>
      </c>
      <c r="V604" t="str">
        <f t="shared" si="79"/>
        <v>15&lt;x&lt;=30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 t="shared" si="75"/>
        <v>41865.430821759255</v>
      </c>
      <c r="K605">
        <v>1405437623</v>
      </c>
      <c r="L605" s="10">
        <f t="shared" si="76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 t="shared" si="72"/>
        <v>3.9334666666666664E-2</v>
      </c>
      <c r="R605" s="6">
        <f t="shared" si="73"/>
        <v>45.386153846153846</v>
      </c>
      <c r="S605" t="str">
        <f t="shared" si="77"/>
        <v>technology</v>
      </c>
      <c r="T605" t="str">
        <f t="shared" si="78"/>
        <v>web</v>
      </c>
      <c r="U605" s="6">
        <f t="shared" si="74"/>
        <v>30</v>
      </c>
      <c r="V605" t="str">
        <f t="shared" si="79"/>
        <v>15&lt;x&lt;=30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 t="shared" si="75"/>
        <v>41878.827037037037</v>
      </c>
      <c r="K606">
        <v>1406595056</v>
      </c>
      <c r="L606" s="10">
        <f t="shared" si="76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 t="shared" si="72"/>
        <v>0</v>
      </c>
      <c r="R606" s="6" t="e">
        <f t="shared" si="73"/>
        <v>#DIV/0!</v>
      </c>
      <c r="S606" t="str">
        <f t="shared" si="77"/>
        <v>technology</v>
      </c>
      <c r="T606" t="str">
        <f t="shared" si="78"/>
        <v>web</v>
      </c>
      <c r="U606" s="6">
        <f t="shared" si="74"/>
        <v>30</v>
      </c>
      <c r="V606" t="str">
        <f t="shared" si="79"/>
        <v>15&lt;x&lt;=30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 t="shared" si="75"/>
        <v>42239.14939814814</v>
      </c>
      <c r="K607">
        <v>1436430908</v>
      </c>
      <c r="L607" s="10">
        <f t="shared" si="76"/>
        <v>42194.14939814814</v>
      </c>
      <c r="M607" t="b">
        <v>0</v>
      </c>
      <c r="N607">
        <v>8</v>
      </c>
      <c r="O607" t="b">
        <v>0</v>
      </c>
      <c r="P607" t="s">
        <v>8272</v>
      </c>
      <c r="Q607" s="5">
        <f t="shared" si="72"/>
        <v>2.6200000000000001E-2</v>
      </c>
      <c r="R607" s="6">
        <f t="shared" si="73"/>
        <v>16.375</v>
      </c>
      <c r="S607" t="str">
        <f t="shared" si="77"/>
        <v>technology</v>
      </c>
      <c r="T607" t="str">
        <f t="shared" si="78"/>
        <v>web</v>
      </c>
      <c r="U607" s="6">
        <f t="shared" si="74"/>
        <v>45</v>
      </c>
      <c r="V607" t="str">
        <f t="shared" si="79"/>
        <v>30&lt;x&lt;=45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 t="shared" si="75"/>
        <v>42148.416666666664</v>
      </c>
      <c r="K608">
        <v>1428507409</v>
      </c>
      <c r="L608" s="10">
        <f t="shared" si="76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 t="shared" si="72"/>
        <v>2E-3</v>
      </c>
      <c r="R608" s="6">
        <f t="shared" si="73"/>
        <v>10</v>
      </c>
      <c r="S608" t="str">
        <f t="shared" si="77"/>
        <v>technology</v>
      </c>
      <c r="T608" t="str">
        <f t="shared" si="78"/>
        <v>web</v>
      </c>
      <c r="U608" s="6">
        <f t="shared" si="74"/>
        <v>45.974432870367309</v>
      </c>
      <c r="V608" t="str">
        <f t="shared" si="79"/>
        <v>45&lt;x&lt;=60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 t="shared" si="75"/>
        <v>42330.65898148148</v>
      </c>
      <c r="K609">
        <v>1445629736</v>
      </c>
      <c r="L609" s="10">
        <f t="shared" si="76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72"/>
        <v>0</v>
      </c>
      <c r="R609" s="6" t="e">
        <f t="shared" si="73"/>
        <v>#DIV/0!</v>
      </c>
      <c r="S609" t="str">
        <f t="shared" si="77"/>
        <v>technology</v>
      </c>
      <c r="T609" t="str">
        <f t="shared" si="78"/>
        <v>web</v>
      </c>
      <c r="U609" s="6">
        <f t="shared" si="74"/>
        <v>30.041666666664241</v>
      </c>
      <c r="V609" t="str">
        <f t="shared" si="79"/>
        <v>30&lt;x&lt;=45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 t="shared" si="75"/>
        <v>42170.712731481479</v>
      </c>
      <c r="K610">
        <v>1431813980</v>
      </c>
      <c r="L610" s="10">
        <f t="shared" si="76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 t="shared" si="72"/>
        <v>9.7400000000000004E-3</v>
      </c>
      <c r="R610" s="6">
        <f t="shared" si="73"/>
        <v>292.2</v>
      </c>
      <c r="S610" t="str">
        <f t="shared" si="77"/>
        <v>technology</v>
      </c>
      <c r="T610" t="str">
        <f t="shared" si="78"/>
        <v>web</v>
      </c>
      <c r="U610" s="6">
        <f t="shared" si="74"/>
        <v>30</v>
      </c>
      <c r="V610" t="str">
        <f t="shared" si="79"/>
        <v>15&lt;x&lt;=30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 t="shared" si="75"/>
        <v>42336.867407407401</v>
      </c>
      <c r="K611">
        <v>1446166144</v>
      </c>
      <c r="L611" s="10">
        <f t="shared" si="76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 t="shared" si="72"/>
        <v>6.41025641025641E-3</v>
      </c>
      <c r="R611" s="6">
        <f t="shared" si="73"/>
        <v>5</v>
      </c>
      <c r="S611" t="str">
        <f t="shared" si="77"/>
        <v>technology</v>
      </c>
      <c r="T611" t="str">
        <f t="shared" si="78"/>
        <v>web</v>
      </c>
      <c r="U611" s="6">
        <f t="shared" si="74"/>
        <v>30.041666666656965</v>
      </c>
      <c r="V611" t="str">
        <f t="shared" si="79"/>
        <v>30&lt;x&lt;=45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 t="shared" si="75"/>
        <v>42116.622523148144</v>
      </c>
      <c r="K612">
        <v>1427140586</v>
      </c>
      <c r="L612" s="10">
        <f t="shared" si="76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 t="shared" si="72"/>
        <v>0</v>
      </c>
      <c r="R612" s="6" t="e">
        <f t="shared" si="73"/>
        <v>#DIV/0!</v>
      </c>
      <c r="S612" t="str">
        <f t="shared" si="77"/>
        <v>technology</v>
      </c>
      <c r="T612" t="str">
        <f t="shared" si="78"/>
        <v>web</v>
      </c>
      <c r="U612" s="6">
        <f t="shared" si="74"/>
        <v>30</v>
      </c>
      <c r="V612" t="str">
        <f t="shared" si="79"/>
        <v>15&lt;x&lt;=30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 t="shared" si="75"/>
        <v>42388.352280092593</v>
      </c>
      <c r="K613">
        <v>1448026037</v>
      </c>
      <c r="L613" s="10">
        <f t="shared" si="76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 t="shared" si="72"/>
        <v>0</v>
      </c>
      <c r="R613" s="6" t="e">
        <f t="shared" si="73"/>
        <v>#DIV/0!</v>
      </c>
      <c r="S613" t="str">
        <f t="shared" si="77"/>
        <v>technology</v>
      </c>
      <c r="T613" t="str">
        <f t="shared" si="78"/>
        <v>web</v>
      </c>
      <c r="U613" s="6">
        <f t="shared" si="74"/>
        <v>60</v>
      </c>
      <c r="V613" t="str">
        <f t="shared" si="79"/>
        <v>45&lt;x&lt;=60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 t="shared" si="75"/>
        <v>42614.823449074065</v>
      </c>
      <c r="K614">
        <v>1470185146</v>
      </c>
      <c r="L614" s="10">
        <f t="shared" si="76"/>
        <v>42584.823449074065</v>
      </c>
      <c r="M614" t="b">
        <v>0</v>
      </c>
      <c r="N614">
        <v>0</v>
      </c>
      <c r="O614" t="b">
        <v>0</v>
      </c>
      <c r="P614" t="s">
        <v>8272</v>
      </c>
      <c r="Q614" s="5">
        <f t="shared" si="72"/>
        <v>0</v>
      </c>
      <c r="R614" s="6" t="e">
        <f t="shared" si="73"/>
        <v>#DIV/0!</v>
      </c>
      <c r="S614" t="str">
        <f t="shared" si="77"/>
        <v>technology</v>
      </c>
      <c r="T614" t="str">
        <f t="shared" si="78"/>
        <v>web</v>
      </c>
      <c r="U614" s="6">
        <f t="shared" si="74"/>
        <v>30</v>
      </c>
      <c r="V614" t="str">
        <f t="shared" si="79"/>
        <v>15&lt;x&lt;=30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 t="shared" si="75"/>
        <v>42277.999305555553</v>
      </c>
      <c r="K615">
        <v>1441022120</v>
      </c>
      <c r="L615" s="10">
        <f t="shared" si="76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 t="shared" si="72"/>
        <v>0.21363333333333334</v>
      </c>
      <c r="R615" s="6">
        <f t="shared" si="73"/>
        <v>105.93388429752066</v>
      </c>
      <c r="S615" t="str">
        <f t="shared" si="77"/>
        <v>technology</v>
      </c>
      <c r="T615" t="str">
        <f t="shared" si="78"/>
        <v>web</v>
      </c>
      <c r="U615" s="6">
        <f t="shared" si="74"/>
        <v>30.710879629630654</v>
      </c>
      <c r="V615" t="str">
        <f t="shared" si="79"/>
        <v>30&lt;x&lt;=45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 t="shared" si="75"/>
        <v>42544.853472222218</v>
      </c>
      <c r="K616">
        <v>1464139740</v>
      </c>
      <c r="L616" s="10">
        <f t="shared" si="76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 t="shared" si="72"/>
        <v>0</v>
      </c>
      <c r="R616" s="6" t="e">
        <f t="shared" si="73"/>
        <v>#DIV/0!</v>
      </c>
      <c r="S616" t="str">
        <f t="shared" si="77"/>
        <v>technology</v>
      </c>
      <c r="T616" t="str">
        <f t="shared" si="78"/>
        <v>web</v>
      </c>
      <c r="U616" s="6">
        <f t="shared" si="74"/>
        <v>30</v>
      </c>
      <c r="V616" t="str">
        <f t="shared" si="79"/>
        <v>15&lt;x&lt;=30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 t="shared" si="75"/>
        <v>42271.913877314808</v>
      </c>
      <c r="K617">
        <v>1440557759</v>
      </c>
      <c r="L617" s="10">
        <f t="shared" si="76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 t="shared" si="72"/>
        <v>0</v>
      </c>
      <c r="R617" s="6" t="e">
        <f t="shared" si="73"/>
        <v>#DIV/0!</v>
      </c>
      <c r="S617" t="str">
        <f t="shared" si="77"/>
        <v>technology</v>
      </c>
      <c r="T617" t="str">
        <f t="shared" si="78"/>
        <v>web</v>
      </c>
      <c r="U617" s="6">
        <f t="shared" si="74"/>
        <v>30</v>
      </c>
      <c r="V617" t="str">
        <f t="shared" si="79"/>
        <v>15&lt;x&lt;=30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 t="shared" si="75"/>
        <v>42791.167905092596</v>
      </c>
      <c r="K618">
        <v>1485421307</v>
      </c>
      <c r="L618" s="10">
        <f t="shared" si="76"/>
        <v>42761.167905092596</v>
      </c>
      <c r="M618" t="b">
        <v>0</v>
      </c>
      <c r="N618">
        <v>0</v>
      </c>
      <c r="O618" t="b">
        <v>0</v>
      </c>
      <c r="P618" t="s">
        <v>8272</v>
      </c>
      <c r="Q618" s="5">
        <f t="shared" si="72"/>
        <v>0</v>
      </c>
      <c r="R618" s="6" t="e">
        <f t="shared" si="73"/>
        <v>#DIV/0!</v>
      </c>
      <c r="S618" t="str">
        <f t="shared" si="77"/>
        <v>technology</v>
      </c>
      <c r="T618" t="str">
        <f t="shared" si="78"/>
        <v>web</v>
      </c>
      <c r="U618" s="6">
        <f t="shared" si="74"/>
        <v>30</v>
      </c>
      <c r="V618" t="str">
        <f t="shared" si="79"/>
        <v>15&lt;x&lt;=30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 t="shared" si="75"/>
        <v>42132.134756944441</v>
      </c>
      <c r="K619">
        <v>1427184843</v>
      </c>
      <c r="L619" s="10">
        <f t="shared" si="76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 t="shared" si="72"/>
        <v>0.03</v>
      </c>
      <c r="R619" s="6">
        <f t="shared" si="73"/>
        <v>20</v>
      </c>
      <c r="S619" t="str">
        <f t="shared" si="77"/>
        <v>technology</v>
      </c>
      <c r="T619" t="str">
        <f t="shared" si="78"/>
        <v>web</v>
      </c>
      <c r="U619" s="6">
        <f t="shared" si="74"/>
        <v>45</v>
      </c>
      <c r="V619" t="str">
        <f t="shared" si="79"/>
        <v>30&lt;x&lt;=45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 t="shared" si="75"/>
        <v>42347.60188657407</v>
      </c>
      <c r="K620">
        <v>1447097203</v>
      </c>
      <c r="L620" s="10">
        <f t="shared" si="76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 t="shared" si="72"/>
        <v>0</v>
      </c>
      <c r="R620" s="6" t="e">
        <f t="shared" si="73"/>
        <v>#DIV/0!</v>
      </c>
      <c r="S620" t="str">
        <f t="shared" si="77"/>
        <v>technology</v>
      </c>
      <c r="T620" t="str">
        <f t="shared" si="78"/>
        <v>web</v>
      </c>
      <c r="U620" s="6">
        <f t="shared" si="74"/>
        <v>30</v>
      </c>
      <c r="V620" t="str">
        <f t="shared" si="79"/>
        <v>15&lt;x&lt;=30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 t="shared" si="75"/>
        <v>41968.483680555553</v>
      </c>
      <c r="K621">
        <v>1411745790</v>
      </c>
      <c r="L621" s="10">
        <f t="shared" si="76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72"/>
        <v>3.9999999999999998E-7</v>
      </c>
      <c r="R621" s="6">
        <f t="shared" si="73"/>
        <v>1</v>
      </c>
      <c r="S621" t="str">
        <f t="shared" si="77"/>
        <v>technology</v>
      </c>
      <c r="T621" t="str">
        <f t="shared" si="78"/>
        <v>web</v>
      </c>
      <c r="U621" s="6">
        <f t="shared" si="74"/>
        <v>60.041666666664241</v>
      </c>
      <c r="V621" t="str">
        <f t="shared" si="79"/>
        <v>60&lt;x&lt;=75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 t="shared" si="75"/>
        <v>41876.508541666662</v>
      </c>
      <c r="K622">
        <v>1405098738</v>
      </c>
      <c r="L622" s="10">
        <f t="shared" si="76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 t="shared" si="72"/>
        <v>0.01</v>
      </c>
      <c r="R622" s="6">
        <f t="shared" si="73"/>
        <v>300</v>
      </c>
      <c r="S622" t="str">
        <f t="shared" si="77"/>
        <v>technology</v>
      </c>
      <c r="T622" t="str">
        <f t="shared" si="78"/>
        <v>web</v>
      </c>
      <c r="U622" s="6">
        <f t="shared" si="74"/>
        <v>45</v>
      </c>
      <c r="V622" t="str">
        <f t="shared" si="79"/>
        <v>30&lt;x&lt;=45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 t="shared" si="75"/>
        <v>42558.779363425921</v>
      </c>
      <c r="K623">
        <v>1465342937</v>
      </c>
      <c r="L623" s="10">
        <f t="shared" si="76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 t="shared" si="72"/>
        <v>1.044E-2</v>
      </c>
      <c r="R623" s="6">
        <f t="shared" si="73"/>
        <v>87</v>
      </c>
      <c r="S623" t="str">
        <f t="shared" si="77"/>
        <v>technology</v>
      </c>
      <c r="T623" t="str">
        <f t="shared" si="78"/>
        <v>web</v>
      </c>
      <c r="U623" s="6">
        <f t="shared" si="74"/>
        <v>30</v>
      </c>
      <c r="V623" t="str">
        <f t="shared" si="79"/>
        <v>15&lt;x&lt;=30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 t="shared" si="75"/>
        <v>42552.566412037035</v>
      </c>
      <c r="K624">
        <v>1465670138</v>
      </c>
      <c r="L624" s="10">
        <f t="shared" si="76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 t="shared" si="72"/>
        <v>5.6833333333333333E-2</v>
      </c>
      <c r="R624" s="6">
        <f t="shared" si="73"/>
        <v>37.888888888888886</v>
      </c>
      <c r="S624" t="str">
        <f t="shared" si="77"/>
        <v>technology</v>
      </c>
      <c r="T624" t="str">
        <f t="shared" si="78"/>
        <v>web</v>
      </c>
      <c r="U624" s="6">
        <f t="shared" si="74"/>
        <v>20</v>
      </c>
      <c r="V624" t="str">
        <f t="shared" si="79"/>
        <v>15&lt;x&lt;=30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 t="shared" si="75"/>
        <v>42151.800891203697</v>
      </c>
      <c r="K625">
        <v>1430179997</v>
      </c>
      <c r="L625" s="10">
        <f t="shared" si="76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 t="shared" si="72"/>
        <v>0</v>
      </c>
      <c r="R625" s="6" t="e">
        <f t="shared" si="73"/>
        <v>#DIV/0!</v>
      </c>
      <c r="S625" t="str">
        <f t="shared" si="77"/>
        <v>technology</v>
      </c>
      <c r="T625" t="str">
        <f t="shared" si="78"/>
        <v>web</v>
      </c>
      <c r="U625" s="6">
        <f t="shared" si="74"/>
        <v>30</v>
      </c>
      <c r="V625" t="str">
        <f t="shared" si="79"/>
        <v>15&lt;x&lt;=30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 t="shared" si="75"/>
        <v>42138.78056712963</v>
      </c>
      <c r="K626">
        <v>1429055041</v>
      </c>
      <c r="L626" s="10">
        <f t="shared" si="76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 t="shared" si="72"/>
        <v>0</v>
      </c>
      <c r="R626" s="6" t="e">
        <f t="shared" si="73"/>
        <v>#DIV/0!</v>
      </c>
      <c r="S626" t="str">
        <f t="shared" si="77"/>
        <v>technology</v>
      </c>
      <c r="T626" t="str">
        <f t="shared" si="78"/>
        <v>web</v>
      </c>
      <c r="U626" s="6">
        <f t="shared" si="74"/>
        <v>30</v>
      </c>
      <c r="V626" t="str">
        <f t="shared" si="79"/>
        <v>15&lt;x&lt;=30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 t="shared" si="75"/>
        <v>42820.645567129628</v>
      </c>
      <c r="K627">
        <v>1487971777</v>
      </c>
      <c r="L627" s="10">
        <f t="shared" si="76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 t="shared" si="72"/>
        <v>0</v>
      </c>
      <c r="R627" s="6" t="e">
        <f t="shared" si="73"/>
        <v>#DIV/0!</v>
      </c>
      <c r="S627" t="str">
        <f t="shared" si="77"/>
        <v>technology</v>
      </c>
      <c r="T627" t="str">
        <f t="shared" si="78"/>
        <v>web</v>
      </c>
      <c r="U627" s="6">
        <f t="shared" si="74"/>
        <v>29.958333333335759</v>
      </c>
      <c r="V627" t="str">
        <f t="shared" si="79"/>
        <v>15&lt;x&lt;=30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 t="shared" si="75"/>
        <v>42231.348611111105</v>
      </c>
      <c r="K628">
        <v>1436793939</v>
      </c>
      <c r="L628" s="10">
        <f t="shared" si="76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 t="shared" si="72"/>
        <v>0.17380000000000001</v>
      </c>
      <c r="R628" s="6">
        <f t="shared" si="73"/>
        <v>111.41025641025641</v>
      </c>
      <c r="S628" t="str">
        <f t="shared" si="77"/>
        <v>technology</v>
      </c>
      <c r="T628" t="str">
        <f t="shared" si="78"/>
        <v>web</v>
      </c>
      <c r="U628" s="6">
        <f t="shared" si="74"/>
        <v>32.997465277774609</v>
      </c>
      <c r="V628" t="str">
        <f t="shared" si="79"/>
        <v>30&lt;x&lt;=45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 t="shared" si="75"/>
        <v>42443.749999999993</v>
      </c>
      <c r="K629">
        <v>1452842511</v>
      </c>
      <c r="L629" s="10">
        <f t="shared" si="76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 t="shared" si="72"/>
        <v>2.0000000000000001E-4</v>
      </c>
      <c r="R629" s="6">
        <f t="shared" si="73"/>
        <v>90</v>
      </c>
      <c r="S629" t="str">
        <f t="shared" si="77"/>
        <v>technology</v>
      </c>
      <c r="T629" t="str">
        <f t="shared" si="78"/>
        <v>web</v>
      </c>
      <c r="U629" s="6">
        <f t="shared" si="74"/>
        <v>59.651493055549508</v>
      </c>
      <c r="V629" t="str">
        <f t="shared" si="79"/>
        <v>45&lt;x&lt;=60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 t="shared" si="75"/>
        <v>41833.484456018516</v>
      </c>
      <c r="K630">
        <v>1402677457</v>
      </c>
      <c r="L630" s="10">
        <f t="shared" si="76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 t="shared" si="72"/>
        <v>0</v>
      </c>
      <c r="R630" s="6" t="e">
        <f t="shared" si="73"/>
        <v>#DIV/0!</v>
      </c>
      <c r="S630" t="str">
        <f t="shared" si="77"/>
        <v>technology</v>
      </c>
      <c r="T630" t="str">
        <f t="shared" si="78"/>
        <v>web</v>
      </c>
      <c r="U630" s="6">
        <f t="shared" si="74"/>
        <v>30</v>
      </c>
      <c r="V630" t="str">
        <f t="shared" si="79"/>
        <v>15&lt;x&lt;=30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 t="shared" si="75"/>
        <v>42504.429490740738</v>
      </c>
      <c r="K631">
        <v>1460647108</v>
      </c>
      <c r="L631" s="10">
        <f t="shared" si="76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 t="shared" si="72"/>
        <v>1.75E-3</v>
      </c>
      <c r="R631" s="6">
        <f t="shared" si="73"/>
        <v>116.66666666666667</v>
      </c>
      <c r="S631" t="str">
        <f t="shared" si="77"/>
        <v>technology</v>
      </c>
      <c r="T631" t="str">
        <f t="shared" si="78"/>
        <v>web</v>
      </c>
      <c r="U631" s="6">
        <f t="shared" si="74"/>
        <v>30</v>
      </c>
      <c r="V631" t="str">
        <f t="shared" si="79"/>
        <v>15&lt;x&lt;=30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 t="shared" si="75"/>
        <v>42253.006944444445</v>
      </c>
      <c r="K632">
        <v>1438959121</v>
      </c>
      <c r="L632" s="10">
        <f t="shared" si="76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 t="shared" si="72"/>
        <v>8.3340278356529708E-4</v>
      </c>
      <c r="R632" s="6">
        <f t="shared" si="73"/>
        <v>10</v>
      </c>
      <c r="S632" t="str">
        <f t="shared" si="77"/>
        <v>technology</v>
      </c>
      <c r="T632" t="str">
        <f t="shared" si="78"/>
        <v>web</v>
      </c>
      <c r="U632" s="6">
        <f t="shared" si="74"/>
        <v>29.595821759263345</v>
      </c>
      <c r="V632" t="str">
        <f t="shared" si="79"/>
        <v>15&lt;x&lt;=30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 t="shared" si="75"/>
        <v>42518.563993055555</v>
      </c>
      <c r="K633">
        <v>1461954729</v>
      </c>
      <c r="L633" s="10">
        <f t="shared" si="76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 t="shared" si="72"/>
        <v>1.38E-2</v>
      </c>
      <c r="R633" s="6">
        <f t="shared" si="73"/>
        <v>76.666666666666671</v>
      </c>
      <c r="S633" t="str">
        <f t="shared" si="77"/>
        <v>technology</v>
      </c>
      <c r="T633" t="str">
        <f t="shared" si="78"/>
        <v>web</v>
      </c>
      <c r="U633" s="6">
        <f t="shared" si="74"/>
        <v>29</v>
      </c>
      <c r="V633" t="str">
        <f t="shared" si="79"/>
        <v>15&lt;x&lt;=30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 t="shared" si="75"/>
        <v>42333.492650462962</v>
      </c>
      <c r="K634">
        <v>1445874565</v>
      </c>
      <c r="L634" s="10">
        <f t="shared" si="76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 t="shared" si="72"/>
        <v>0</v>
      </c>
      <c r="R634" s="6" t="e">
        <f t="shared" si="73"/>
        <v>#DIV/0!</v>
      </c>
      <c r="S634" t="str">
        <f t="shared" si="77"/>
        <v>technology</v>
      </c>
      <c r="T634" t="str">
        <f t="shared" si="78"/>
        <v>web</v>
      </c>
      <c r="U634" s="6">
        <f t="shared" si="74"/>
        <v>30.041666666671517</v>
      </c>
      <c r="V634" t="str">
        <f t="shared" si="79"/>
        <v>30&lt;x&lt;=45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 t="shared" si="75"/>
        <v>42538.749999999993</v>
      </c>
      <c r="K635">
        <v>1463469062</v>
      </c>
      <c r="L635" s="10">
        <f t="shared" si="76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5">
        <f t="shared" si="72"/>
        <v>0.1245</v>
      </c>
      <c r="R635" s="6">
        <f t="shared" si="73"/>
        <v>49.8</v>
      </c>
      <c r="S635" t="str">
        <f t="shared" si="77"/>
        <v>technology</v>
      </c>
      <c r="T635" t="str">
        <f t="shared" si="78"/>
        <v>web</v>
      </c>
      <c r="U635" s="6">
        <f t="shared" si="74"/>
        <v>31.659004629618721</v>
      </c>
      <c r="V635" t="str">
        <f t="shared" si="79"/>
        <v>30&lt;x&lt;=45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 t="shared" si="75"/>
        <v>42061.720243055555</v>
      </c>
      <c r="K636">
        <v>1422397029</v>
      </c>
      <c r="L636" s="10">
        <f t="shared" si="76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 t="shared" si="72"/>
        <v>2.0000000000000001E-4</v>
      </c>
      <c r="R636" s="6">
        <f t="shared" si="73"/>
        <v>1</v>
      </c>
      <c r="S636" t="str">
        <f t="shared" si="77"/>
        <v>technology</v>
      </c>
      <c r="T636" t="str">
        <f t="shared" si="78"/>
        <v>web</v>
      </c>
      <c r="U636" s="6">
        <f t="shared" si="74"/>
        <v>30</v>
      </c>
      <c r="V636" t="str">
        <f t="shared" si="79"/>
        <v>15&lt;x&lt;=30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 t="shared" si="75"/>
        <v>42105.883819444447</v>
      </c>
      <c r="K637">
        <v>1426212762</v>
      </c>
      <c r="L637" s="10">
        <f t="shared" si="76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 t="shared" si="72"/>
        <v>8.0000000000000007E-5</v>
      </c>
      <c r="R637" s="6">
        <f t="shared" si="73"/>
        <v>2</v>
      </c>
      <c r="S637" t="str">
        <f t="shared" si="77"/>
        <v>technology</v>
      </c>
      <c r="T637" t="str">
        <f t="shared" si="78"/>
        <v>web</v>
      </c>
      <c r="U637" s="6">
        <f t="shared" si="74"/>
        <v>30</v>
      </c>
      <c r="V637" t="str">
        <f t="shared" si="79"/>
        <v>15&lt;x&lt;=30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 t="shared" si="75"/>
        <v>42161.240972222215</v>
      </c>
      <c r="K638">
        <v>1430996150</v>
      </c>
      <c r="L638" s="10">
        <f t="shared" si="76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 t="shared" si="72"/>
        <v>2E-3</v>
      </c>
      <c r="R638" s="6">
        <f t="shared" si="73"/>
        <v>4</v>
      </c>
      <c r="S638" t="str">
        <f t="shared" si="77"/>
        <v>technology</v>
      </c>
      <c r="T638" t="str">
        <f t="shared" si="78"/>
        <v>web</v>
      </c>
      <c r="U638" s="6">
        <f t="shared" si="74"/>
        <v>29.993865740732872</v>
      </c>
      <c r="V638" t="str">
        <f t="shared" si="79"/>
        <v>15&lt;x&lt;=30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 t="shared" si="75"/>
        <v>42791.75277777778</v>
      </c>
      <c r="K639">
        <v>1485558318</v>
      </c>
      <c r="L639" s="10">
        <f t="shared" si="76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 t="shared" si="72"/>
        <v>0</v>
      </c>
      <c r="R639" s="6" t="e">
        <f t="shared" si="73"/>
        <v>#DIV/0!</v>
      </c>
      <c r="S639" t="str">
        <f t="shared" si="77"/>
        <v>technology</v>
      </c>
      <c r="T639" t="str">
        <f t="shared" si="78"/>
        <v>web</v>
      </c>
      <c r="U639" s="6">
        <f t="shared" si="74"/>
        <v>28.999097222229466</v>
      </c>
      <c r="V639" t="str">
        <f t="shared" si="79"/>
        <v>15&lt;x&lt;=30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 t="shared" si="75"/>
        <v>42819.343310185184</v>
      </c>
      <c r="K640">
        <v>1485267262</v>
      </c>
      <c r="L640" s="10">
        <f t="shared" si="76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 t="shared" si="72"/>
        <v>9.0000000000000006E-5</v>
      </c>
      <c r="R640" s="6">
        <f t="shared" si="73"/>
        <v>3</v>
      </c>
      <c r="S640" t="str">
        <f t="shared" si="77"/>
        <v>technology</v>
      </c>
      <c r="T640" t="str">
        <f t="shared" si="78"/>
        <v>web</v>
      </c>
      <c r="U640" s="6">
        <f t="shared" si="74"/>
        <v>59.958333333335759</v>
      </c>
      <c r="V640" t="str">
        <f t="shared" si="79"/>
        <v>45&lt;x&lt;=60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 t="shared" si="75"/>
        <v>41925.374942129631</v>
      </c>
      <c r="K641">
        <v>1408024795</v>
      </c>
      <c r="L641" s="10">
        <f t="shared" si="76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 t="shared" si="72"/>
        <v>9.9999999999999995E-7</v>
      </c>
      <c r="R641" s="6">
        <f t="shared" si="73"/>
        <v>1</v>
      </c>
      <c r="S641" t="str">
        <f t="shared" si="77"/>
        <v>technology</v>
      </c>
      <c r="T641" t="str">
        <f t="shared" si="78"/>
        <v>web</v>
      </c>
      <c r="U641" s="6">
        <f t="shared" si="74"/>
        <v>60</v>
      </c>
      <c r="V641" t="str">
        <f t="shared" si="79"/>
        <v>45&lt;x&lt;=60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 t="shared" si="75"/>
        <v>42698.749999999993</v>
      </c>
      <c r="K642">
        <v>1478685915</v>
      </c>
      <c r="L642" s="10">
        <f t="shared" si="76"/>
        <v>42683.21197916667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80">E642/D642</f>
        <v>1.4428571428571428</v>
      </c>
      <c r="R642" s="6">
        <f t="shared" ref="R642:R705" si="81">E642/N642</f>
        <v>50.5</v>
      </c>
      <c r="S642" t="str">
        <f t="shared" si="77"/>
        <v>technology</v>
      </c>
      <c r="T642" t="str">
        <f t="shared" si="78"/>
        <v>wearables</v>
      </c>
      <c r="U642" s="6">
        <f t="shared" ref="U642:U705" si="82">J642-L642</f>
        <v>15.538020833322662</v>
      </c>
      <c r="V642" t="str">
        <f t="shared" si="79"/>
        <v>15&lt;x&lt;=30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 t="shared" ref="J643:J706" si="83">(((I643/60)/60)/24)+DATE(1970,1,1)+(-5/24)</f>
        <v>42229.361666666664</v>
      </c>
      <c r="K643">
        <v>1436881248</v>
      </c>
      <c r="L643" s="10">
        <f t="shared" ref="L643:L706" si="84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 t="shared" si="80"/>
        <v>1.1916249999999999</v>
      </c>
      <c r="R643" s="6">
        <f t="shared" si="81"/>
        <v>151.31746031746033</v>
      </c>
      <c r="S643" t="str">
        <f t="shared" ref="S643:S706" si="85">TRIM(LEFT(P643,SEARCH("/",P643)-1))</f>
        <v>technology</v>
      </c>
      <c r="T643" t="str">
        <f t="shared" ref="T643:T706" si="86">TRIM(RIGHT(P643,LEN(P643)-SEARCH("/",P643)))</f>
        <v>wearables</v>
      </c>
      <c r="U643" s="6">
        <f t="shared" si="82"/>
        <v>30</v>
      </c>
      <c r="V643" t="str">
        <f t="shared" ref="V643:V706" si="87">IF(U643&lt;=15, "&lt;=15", IF(U643&lt;=30, "15&lt;x&lt;=30", IF(U643&lt;=45, "30&lt;x&lt;=45", IF(U643&lt;=60, "45&lt;x&lt;=60", IF(U643&lt;=75, "60&lt;x&lt;=75","75&lt;x&lt;=90")))))</f>
        <v>15&lt;x&lt;=30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 t="shared" si="83"/>
        <v>42235.442986111106</v>
      </c>
      <c r="K644">
        <v>1436888274</v>
      </c>
      <c r="L644" s="10">
        <f t="shared" si="84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 t="shared" si="80"/>
        <v>14.604850000000001</v>
      </c>
      <c r="R644" s="6">
        <f t="shared" si="81"/>
        <v>134.3592456301748</v>
      </c>
      <c r="S644" t="str">
        <f t="shared" si="85"/>
        <v>technology</v>
      </c>
      <c r="T644" t="str">
        <f t="shared" si="86"/>
        <v>wearables</v>
      </c>
      <c r="U644" s="6">
        <f t="shared" si="82"/>
        <v>36</v>
      </c>
      <c r="V644" t="str">
        <f t="shared" si="87"/>
        <v>30&lt;x&lt;=45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 t="shared" si="83"/>
        <v>42155.43373842592</v>
      </c>
      <c r="K645">
        <v>1428333875</v>
      </c>
      <c r="L645" s="10">
        <f t="shared" si="84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 t="shared" si="80"/>
        <v>1.0580799999999999</v>
      </c>
      <c r="R645" s="6">
        <f t="shared" si="81"/>
        <v>174.02631578947367</v>
      </c>
      <c r="S645" t="str">
        <f t="shared" si="85"/>
        <v>technology</v>
      </c>
      <c r="T645" t="str">
        <f t="shared" si="86"/>
        <v>wearables</v>
      </c>
      <c r="U645" s="6">
        <f t="shared" si="82"/>
        <v>55</v>
      </c>
      <c r="V645" t="str">
        <f t="shared" si="87"/>
        <v>45&lt;x&lt;=60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 t="shared" si="83"/>
        <v>41940.833333333328</v>
      </c>
      <c r="K646">
        <v>1410883139</v>
      </c>
      <c r="L646" s="10">
        <f t="shared" si="84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 t="shared" si="80"/>
        <v>3.0011791999999997</v>
      </c>
      <c r="R646" s="6">
        <f t="shared" si="81"/>
        <v>73.486268364348675</v>
      </c>
      <c r="S646" t="str">
        <f t="shared" si="85"/>
        <v>technology</v>
      </c>
      <c r="T646" t="str">
        <f t="shared" si="86"/>
        <v>wearables</v>
      </c>
      <c r="U646" s="6">
        <f t="shared" si="82"/>
        <v>42.375706018516212</v>
      </c>
      <c r="V646" t="str">
        <f t="shared" si="87"/>
        <v>30&lt;x&lt;=45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 t="shared" si="83"/>
        <v>42593.817986111106</v>
      </c>
      <c r="K647">
        <v>1468370274</v>
      </c>
      <c r="L647" s="10">
        <f t="shared" si="84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 t="shared" si="80"/>
        <v>2.7869999999999999</v>
      </c>
      <c r="R647" s="6">
        <f t="shared" si="81"/>
        <v>23.518987341772153</v>
      </c>
      <c r="S647" t="str">
        <f t="shared" si="85"/>
        <v>technology</v>
      </c>
      <c r="T647" t="str">
        <f t="shared" si="86"/>
        <v>wearables</v>
      </c>
      <c r="U647" s="6">
        <f t="shared" si="82"/>
        <v>30</v>
      </c>
      <c r="V647" t="str">
        <f t="shared" si="87"/>
        <v>15&lt;x&lt;=30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 t="shared" si="83"/>
        <v>41862.644293981481</v>
      </c>
      <c r="K648">
        <v>1405196867</v>
      </c>
      <c r="L648" s="10">
        <f t="shared" si="84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 t="shared" si="80"/>
        <v>1.3187625000000001</v>
      </c>
      <c r="R648" s="6">
        <f t="shared" si="81"/>
        <v>39.074444444444445</v>
      </c>
      <c r="S648" t="str">
        <f t="shared" si="85"/>
        <v>technology</v>
      </c>
      <c r="T648" t="str">
        <f t="shared" si="86"/>
        <v>wearables</v>
      </c>
      <c r="U648" s="6">
        <f t="shared" si="82"/>
        <v>30</v>
      </c>
      <c r="V648" t="str">
        <f t="shared" si="87"/>
        <v>15&lt;x&lt;=30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 t="shared" si="83"/>
        <v>42446.517928240741</v>
      </c>
      <c r="K649">
        <v>1455647149</v>
      </c>
      <c r="L649" s="10">
        <f t="shared" si="84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 t="shared" si="80"/>
        <v>1.0705</v>
      </c>
      <c r="R649" s="6">
        <f t="shared" si="81"/>
        <v>125.94117647058823</v>
      </c>
      <c r="S649" t="str">
        <f t="shared" si="85"/>
        <v>technology</v>
      </c>
      <c r="T649" t="str">
        <f t="shared" si="86"/>
        <v>wearables</v>
      </c>
      <c r="U649" s="6">
        <f t="shared" si="82"/>
        <v>29.958333333335759</v>
      </c>
      <c r="V649" t="str">
        <f t="shared" si="87"/>
        <v>15&lt;x&lt;=30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 t="shared" si="83"/>
        <v>41926.485046296293</v>
      </c>
      <c r="K650">
        <v>1410280708</v>
      </c>
      <c r="L650" s="10">
        <f t="shared" si="84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 t="shared" si="80"/>
        <v>1.2682285714285715</v>
      </c>
      <c r="R650" s="6">
        <f t="shared" si="81"/>
        <v>1644</v>
      </c>
      <c r="S650" t="str">
        <f t="shared" si="85"/>
        <v>technology</v>
      </c>
      <c r="T650" t="str">
        <f t="shared" si="86"/>
        <v>wearables</v>
      </c>
      <c r="U650" s="6">
        <f t="shared" si="82"/>
        <v>35</v>
      </c>
      <c r="V650" t="str">
        <f t="shared" si="87"/>
        <v>30&lt;x&lt;=45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 t="shared" si="83"/>
        <v>41898.703854166662</v>
      </c>
      <c r="K651">
        <v>1409090013</v>
      </c>
      <c r="L651" s="10">
        <f t="shared" si="84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 t="shared" si="80"/>
        <v>1.3996</v>
      </c>
      <c r="R651" s="6">
        <f t="shared" si="81"/>
        <v>42.670731707317074</v>
      </c>
      <c r="S651" t="str">
        <f t="shared" si="85"/>
        <v>technology</v>
      </c>
      <c r="T651" t="str">
        <f t="shared" si="86"/>
        <v>wearables</v>
      </c>
      <c r="U651" s="6">
        <f t="shared" si="82"/>
        <v>21</v>
      </c>
      <c r="V651" t="str">
        <f t="shared" si="87"/>
        <v>15&lt;x&lt;=30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 t="shared" si="83"/>
        <v>41991.870185185187</v>
      </c>
      <c r="K652">
        <v>1413766384</v>
      </c>
      <c r="L652" s="10">
        <f t="shared" si="84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 t="shared" si="80"/>
        <v>1.1240000000000001</v>
      </c>
      <c r="R652" s="6">
        <f t="shared" si="81"/>
        <v>35.125</v>
      </c>
      <c r="S652" t="str">
        <f t="shared" si="85"/>
        <v>technology</v>
      </c>
      <c r="T652" t="str">
        <f t="shared" si="86"/>
        <v>wearables</v>
      </c>
      <c r="U652" s="6">
        <f t="shared" si="82"/>
        <v>60.041666666671517</v>
      </c>
      <c r="V652" t="str">
        <f t="shared" si="87"/>
        <v>60&lt;x&lt;=75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 t="shared" si="83"/>
        <v>41985.809155092589</v>
      </c>
      <c r="K653">
        <v>1415838311</v>
      </c>
      <c r="L653" s="10">
        <f t="shared" si="84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 t="shared" si="80"/>
        <v>1.00528</v>
      </c>
      <c r="R653" s="6">
        <f t="shared" si="81"/>
        <v>239.35238095238094</v>
      </c>
      <c r="S653" t="str">
        <f t="shared" si="85"/>
        <v>technology</v>
      </c>
      <c r="T653" t="str">
        <f t="shared" si="86"/>
        <v>wearables</v>
      </c>
      <c r="U653" s="6">
        <f t="shared" si="82"/>
        <v>30</v>
      </c>
      <c r="V653" t="str">
        <f t="shared" si="87"/>
        <v>15&lt;x&lt;=30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 t="shared" si="83"/>
        <v>42705.523726851847</v>
      </c>
      <c r="K654">
        <v>1478018050</v>
      </c>
      <c r="L654" s="10">
        <f t="shared" si="84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80"/>
        <v>1.0046666666666666</v>
      </c>
      <c r="R654" s="6">
        <f t="shared" si="81"/>
        <v>107.64285714285714</v>
      </c>
      <c r="S654" t="str">
        <f t="shared" si="85"/>
        <v>technology</v>
      </c>
      <c r="T654" t="str">
        <f t="shared" si="86"/>
        <v>wearables</v>
      </c>
      <c r="U654" s="6">
        <f t="shared" si="82"/>
        <v>30.041666666664241</v>
      </c>
      <c r="V654" t="str">
        <f t="shared" si="87"/>
        <v>30&lt;x&lt;=45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 t="shared" si="83"/>
        <v>42236.410185185181</v>
      </c>
      <c r="K655">
        <v>1436885440</v>
      </c>
      <c r="L655" s="10">
        <f t="shared" si="84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 t="shared" si="80"/>
        <v>1.4144600000000001</v>
      </c>
      <c r="R655" s="6">
        <f t="shared" si="81"/>
        <v>95.830623306233065</v>
      </c>
      <c r="S655" t="str">
        <f t="shared" si="85"/>
        <v>technology</v>
      </c>
      <c r="T655" t="str">
        <f t="shared" si="86"/>
        <v>wearables</v>
      </c>
      <c r="U655" s="6">
        <f t="shared" si="82"/>
        <v>37</v>
      </c>
      <c r="V655" t="str">
        <f t="shared" si="87"/>
        <v>30&lt;x&lt;=45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 t="shared" si="83"/>
        <v>42193.748993055553</v>
      </c>
      <c r="K656">
        <v>1433804313</v>
      </c>
      <c r="L656" s="10">
        <f t="shared" si="84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 t="shared" si="80"/>
        <v>2.6729166666666666</v>
      </c>
      <c r="R656" s="6">
        <f t="shared" si="81"/>
        <v>31.663376110562684</v>
      </c>
      <c r="S656" t="str">
        <f t="shared" si="85"/>
        <v>technology</v>
      </c>
      <c r="T656" t="str">
        <f t="shared" si="86"/>
        <v>wearables</v>
      </c>
      <c r="U656" s="6">
        <f t="shared" si="82"/>
        <v>30</v>
      </c>
      <c r="V656" t="str">
        <f t="shared" si="87"/>
        <v>15&lt;x&lt;=30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 t="shared" si="83"/>
        <v>42075.707314814812</v>
      </c>
      <c r="K657">
        <v>1423609112</v>
      </c>
      <c r="L657" s="10">
        <f t="shared" si="84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 t="shared" si="80"/>
        <v>1.4688749999999999</v>
      </c>
      <c r="R657" s="6">
        <f t="shared" si="81"/>
        <v>42.886861313868614</v>
      </c>
      <c r="S657" t="str">
        <f t="shared" si="85"/>
        <v>technology</v>
      </c>
      <c r="T657" t="str">
        <f t="shared" si="86"/>
        <v>wearables</v>
      </c>
      <c r="U657" s="6">
        <f t="shared" si="82"/>
        <v>29.958333333328483</v>
      </c>
      <c r="V657" t="str">
        <f t="shared" si="87"/>
        <v>15&lt;x&lt;=30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 t="shared" si="83"/>
        <v>42477.554618055547</v>
      </c>
      <c r="K658">
        <v>1455736719</v>
      </c>
      <c r="L658" s="10">
        <f t="shared" si="84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 t="shared" si="80"/>
        <v>2.1356000000000002</v>
      </c>
      <c r="R658" s="6">
        <f t="shared" si="81"/>
        <v>122.73563218390805</v>
      </c>
      <c r="S658" t="str">
        <f t="shared" si="85"/>
        <v>technology</v>
      </c>
      <c r="T658" t="str">
        <f t="shared" si="86"/>
        <v>wearables</v>
      </c>
      <c r="U658" s="6">
        <f t="shared" si="82"/>
        <v>59.958333333328483</v>
      </c>
      <c r="V658" t="str">
        <f t="shared" si="87"/>
        <v>45&lt;x&lt;=60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 t="shared" si="83"/>
        <v>42361.637407407405</v>
      </c>
      <c r="K659">
        <v>1448309872</v>
      </c>
      <c r="L659" s="10">
        <f t="shared" si="84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 t="shared" si="80"/>
        <v>1.2569999999999999</v>
      </c>
      <c r="R659" s="6">
        <f t="shared" si="81"/>
        <v>190.45454545454547</v>
      </c>
      <c r="S659" t="str">
        <f t="shared" si="85"/>
        <v>technology</v>
      </c>
      <c r="T659" t="str">
        <f t="shared" si="86"/>
        <v>wearables</v>
      </c>
      <c r="U659" s="6">
        <f t="shared" si="82"/>
        <v>30</v>
      </c>
      <c r="V659" t="str">
        <f t="shared" si="87"/>
        <v>15&lt;x&lt;=30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 t="shared" si="83"/>
        <v>42211.541666666664</v>
      </c>
      <c r="K660">
        <v>1435117889</v>
      </c>
      <c r="L660" s="10">
        <f t="shared" si="84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 t="shared" si="80"/>
        <v>1.0446206037108834</v>
      </c>
      <c r="R660" s="6">
        <f t="shared" si="81"/>
        <v>109.33695652173913</v>
      </c>
      <c r="S660" t="str">
        <f t="shared" si="85"/>
        <v>technology</v>
      </c>
      <c r="T660" t="str">
        <f t="shared" si="86"/>
        <v>wearables</v>
      </c>
      <c r="U660" s="6">
        <f t="shared" si="82"/>
        <v>32.589247685187729</v>
      </c>
      <c r="V660" t="str">
        <f t="shared" si="87"/>
        <v>30&lt;x&lt;=45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 t="shared" si="83"/>
        <v>42239.385358796295</v>
      </c>
      <c r="K661">
        <v>1437747295</v>
      </c>
      <c r="L661" s="10">
        <f t="shared" si="84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 t="shared" si="80"/>
        <v>1.0056666666666667</v>
      </c>
      <c r="R661" s="6">
        <f t="shared" si="81"/>
        <v>143.66666666666666</v>
      </c>
      <c r="S661" t="str">
        <f t="shared" si="85"/>
        <v>technology</v>
      </c>
      <c r="T661" t="str">
        <f t="shared" si="86"/>
        <v>wearables</v>
      </c>
      <c r="U661" s="6">
        <f t="shared" si="82"/>
        <v>30</v>
      </c>
      <c r="V661" t="str">
        <f t="shared" si="87"/>
        <v>15&lt;x&lt;=30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 t="shared" si="83"/>
        <v>41952.574988425928</v>
      </c>
      <c r="K662">
        <v>1412963279</v>
      </c>
      <c r="L662" s="10">
        <f t="shared" si="84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 t="shared" si="80"/>
        <v>3.058E-2</v>
      </c>
      <c r="R662" s="6">
        <f t="shared" si="81"/>
        <v>84.944444444444443</v>
      </c>
      <c r="S662" t="str">
        <f t="shared" si="85"/>
        <v>technology</v>
      </c>
      <c r="T662" t="str">
        <f t="shared" si="86"/>
        <v>wearables</v>
      </c>
      <c r="U662" s="6">
        <f t="shared" si="82"/>
        <v>30.041666666671517</v>
      </c>
      <c r="V662" t="str">
        <f t="shared" si="87"/>
        <v>30&lt;x&lt;=45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 t="shared" si="83"/>
        <v>42666.437025462961</v>
      </c>
      <c r="K663">
        <v>1474644559</v>
      </c>
      <c r="L663" s="10">
        <f t="shared" si="84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 t="shared" si="80"/>
        <v>9.4999999999999998E-3</v>
      </c>
      <c r="R663" s="6">
        <f t="shared" si="81"/>
        <v>10.555555555555555</v>
      </c>
      <c r="S663" t="str">
        <f t="shared" si="85"/>
        <v>technology</v>
      </c>
      <c r="T663" t="str">
        <f t="shared" si="86"/>
        <v>wearables</v>
      </c>
      <c r="U663" s="6">
        <f t="shared" si="82"/>
        <v>30</v>
      </c>
      <c r="V663" t="str">
        <f t="shared" si="87"/>
        <v>15&lt;x&lt;=30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 t="shared" si="83"/>
        <v>42020.229710648149</v>
      </c>
      <c r="K664">
        <v>1418812247</v>
      </c>
      <c r="L664" s="10">
        <f t="shared" si="84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 t="shared" si="80"/>
        <v>4.0000000000000001E-3</v>
      </c>
      <c r="R664" s="6">
        <f t="shared" si="81"/>
        <v>39</v>
      </c>
      <c r="S664" t="str">
        <f t="shared" si="85"/>
        <v>technology</v>
      </c>
      <c r="T664" t="str">
        <f t="shared" si="86"/>
        <v>wearables</v>
      </c>
      <c r="U664" s="6">
        <f t="shared" si="82"/>
        <v>30</v>
      </c>
      <c r="V664" t="str">
        <f t="shared" si="87"/>
        <v>15&lt;x&lt;=30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 t="shared" si="83"/>
        <v>42203.634907407402</v>
      </c>
      <c r="K665">
        <v>1434658456</v>
      </c>
      <c r="L665" s="10">
        <f t="shared" si="84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 t="shared" si="80"/>
        <v>3.5000000000000001E-3</v>
      </c>
      <c r="R665" s="6">
        <f t="shared" si="81"/>
        <v>100</v>
      </c>
      <c r="S665" t="str">
        <f t="shared" si="85"/>
        <v>technology</v>
      </c>
      <c r="T665" t="str">
        <f t="shared" si="86"/>
        <v>wearables</v>
      </c>
      <c r="U665" s="6">
        <f t="shared" si="82"/>
        <v>30</v>
      </c>
      <c r="V665" t="str">
        <f t="shared" si="87"/>
        <v>15&lt;x&lt;=30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 t="shared" si="83"/>
        <v>42107.458043981482</v>
      </c>
      <c r="K666">
        <v>1426348775</v>
      </c>
      <c r="L666" s="10">
        <f t="shared" si="84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 t="shared" si="80"/>
        <v>7.5333333333333335E-2</v>
      </c>
      <c r="R666" s="6">
        <f t="shared" si="81"/>
        <v>31.172413793103448</v>
      </c>
      <c r="S666" t="str">
        <f t="shared" si="85"/>
        <v>technology</v>
      </c>
      <c r="T666" t="str">
        <f t="shared" si="86"/>
        <v>wearables</v>
      </c>
      <c r="U666" s="6">
        <f t="shared" si="82"/>
        <v>30</v>
      </c>
      <c r="V666" t="str">
        <f t="shared" si="87"/>
        <v>15&lt;x&lt;=30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 t="shared" si="83"/>
        <v>42748.503020833326</v>
      </c>
      <c r="K667">
        <v>1479143061</v>
      </c>
      <c r="L667" s="10">
        <f t="shared" si="84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 t="shared" si="80"/>
        <v>0.18640000000000001</v>
      </c>
      <c r="R667" s="6">
        <f t="shared" si="81"/>
        <v>155.33333333333334</v>
      </c>
      <c r="S667" t="str">
        <f t="shared" si="85"/>
        <v>technology</v>
      </c>
      <c r="T667" t="str">
        <f t="shared" si="86"/>
        <v>wearables</v>
      </c>
      <c r="U667" s="6">
        <f t="shared" si="82"/>
        <v>60</v>
      </c>
      <c r="V667" t="str">
        <f t="shared" si="87"/>
        <v>45&lt;x&lt;=60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 t="shared" si="83"/>
        <v>41868.623819444445</v>
      </c>
      <c r="K668">
        <v>1405713498</v>
      </c>
      <c r="L668" s="10">
        <f t="shared" si="84"/>
        <v>41838.623819444445</v>
      </c>
      <c r="M668" t="b">
        <v>0</v>
      </c>
      <c r="N668">
        <v>4</v>
      </c>
      <c r="O668" t="b">
        <v>0</v>
      </c>
      <c r="P668" t="s">
        <v>8273</v>
      </c>
      <c r="Q668" s="5">
        <f t="shared" si="80"/>
        <v>4.0000000000000003E-5</v>
      </c>
      <c r="R668" s="6">
        <f t="shared" si="81"/>
        <v>2</v>
      </c>
      <c r="S668" t="str">
        <f t="shared" si="85"/>
        <v>technology</v>
      </c>
      <c r="T668" t="str">
        <f t="shared" si="86"/>
        <v>wearables</v>
      </c>
      <c r="U668" s="6">
        <f t="shared" si="82"/>
        <v>30</v>
      </c>
      <c r="V668" t="str">
        <f t="shared" si="87"/>
        <v>15&lt;x&lt;=30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 t="shared" si="83"/>
        <v>42672.165081018517</v>
      </c>
      <c r="K669">
        <v>1474275463</v>
      </c>
      <c r="L669" s="10">
        <f t="shared" si="84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 t="shared" si="80"/>
        <v>0.1002</v>
      </c>
      <c r="R669" s="6">
        <f t="shared" si="81"/>
        <v>178.92857142857142</v>
      </c>
      <c r="S669" t="str">
        <f t="shared" si="85"/>
        <v>technology</v>
      </c>
      <c r="T669" t="str">
        <f t="shared" si="86"/>
        <v>wearables</v>
      </c>
      <c r="U669" s="6">
        <f t="shared" si="82"/>
        <v>40</v>
      </c>
      <c r="V669" t="str">
        <f t="shared" si="87"/>
        <v>30&lt;x&lt;=45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 t="shared" si="83"/>
        <v>42135.622939814813</v>
      </c>
      <c r="K670">
        <v>1427486222</v>
      </c>
      <c r="L670" s="10">
        <f t="shared" si="84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 t="shared" si="80"/>
        <v>4.5600000000000002E-2</v>
      </c>
      <c r="R670" s="6">
        <f t="shared" si="81"/>
        <v>27.36</v>
      </c>
      <c r="S670" t="str">
        <f t="shared" si="85"/>
        <v>technology</v>
      </c>
      <c r="T670" t="str">
        <f t="shared" si="86"/>
        <v>wearables</v>
      </c>
      <c r="U670" s="6">
        <f t="shared" si="82"/>
        <v>45</v>
      </c>
      <c r="V670" t="str">
        <f t="shared" si="87"/>
        <v>30&lt;x&lt;=45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 t="shared" si="83"/>
        <v>42557.417337962957</v>
      </c>
      <c r="K671">
        <v>1465225258</v>
      </c>
      <c r="L671" s="10">
        <f t="shared" si="84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 t="shared" si="80"/>
        <v>0.21507499999999999</v>
      </c>
      <c r="R671" s="6">
        <f t="shared" si="81"/>
        <v>1536.25</v>
      </c>
      <c r="S671" t="str">
        <f t="shared" si="85"/>
        <v>technology</v>
      </c>
      <c r="T671" t="str">
        <f t="shared" si="86"/>
        <v>wearables</v>
      </c>
      <c r="U671" s="6">
        <f t="shared" si="82"/>
        <v>30</v>
      </c>
      <c r="V671" t="str">
        <f t="shared" si="87"/>
        <v>15&lt;x&lt;=30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 t="shared" si="83"/>
        <v>42540.131944444445</v>
      </c>
      <c r="K672">
        <v>1463418120</v>
      </c>
      <c r="L672" s="10">
        <f t="shared" si="84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 t="shared" si="80"/>
        <v>0.29276666666666668</v>
      </c>
      <c r="R672" s="6">
        <f t="shared" si="81"/>
        <v>84.99677419354839</v>
      </c>
      <c r="S672" t="str">
        <f t="shared" si="85"/>
        <v>technology</v>
      </c>
      <c r="T672" t="str">
        <f t="shared" si="86"/>
        <v>wearables</v>
      </c>
      <c r="U672" s="6">
        <f t="shared" si="82"/>
        <v>33.630555555559113</v>
      </c>
      <c r="V672" t="str">
        <f t="shared" si="87"/>
        <v>30&lt;x&lt;=45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 t="shared" si="83"/>
        <v>42017.958333333336</v>
      </c>
      <c r="K673">
        <v>1418315852</v>
      </c>
      <c r="L673" s="10">
        <f t="shared" si="84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 t="shared" si="80"/>
        <v>0.39426666666666665</v>
      </c>
      <c r="R673" s="6">
        <f t="shared" si="81"/>
        <v>788.5333333333333</v>
      </c>
      <c r="S673" t="str">
        <f t="shared" si="85"/>
        <v>technology</v>
      </c>
      <c r="T673" t="str">
        <f t="shared" si="86"/>
        <v>wearables</v>
      </c>
      <c r="U673" s="6">
        <f t="shared" si="82"/>
        <v>33.473935185189475</v>
      </c>
      <c r="V673" t="str">
        <f t="shared" si="87"/>
        <v>30&lt;x&lt;=45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 t="shared" si="83"/>
        <v>42004.999305555553</v>
      </c>
      <c r="K674">
        <v>1417410964</v>
      </c>
      <c r="L674" s="10">
        <f t="shared" si="84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 t="shared" si="80"/>
        <v>0.21628</v>
      </c>
      <c r="R674" s="6">
        <f t="shared" si="81"/>
        <v>50.29767441860465</v>
      </c>
      <c r="S674" t="str">
        <f t="shared" si="85"/>
        <v>technology</v>
      </c>
      <c r="T674" t="str">
        <f t="shared" si="86"/>
        <v>wearables</v>
      </c>
      <c r="U674" s="6">
        <f t="shared" si="82"/>
        <v>30.988148148149776</v>
      </c>
      <c r="V674" t="str">
        <f t="shared" si="87"/>
        <v>30&lt;x&lt;=45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 t="shared" si="83"/>
        <v>41883.6321412037</v>
      </c>
      <c r="K675">
        <v>1405714217</v>
      </c>
      <c r="L675" s="10">
        <f t="shared" si="84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 t="shared" si="80"/>
        <v>2.0500000000000002E-3</v>
      </c>
      <c r="R675" s="6">
        <f t="shared" si="81"/>
        <v>68.333333333333329</v>
      </c>
      <c r="S675" t="str">
        <f t="shared" si="85"/>
        <v>technology</v>
      </c>
      <c r="T675" t="str">
        <f t="shared" si="86"/>
        <v>wearables</v>
      </c>
      <c r="U675" s="6">
        <f t="shared" si="82"/>
        <v>45</v>
      </c>
      <c r="V675" t="str">
        <f t="shared" si="87"/>
        <v>30&lt;x&lt;=45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 t="shared" si="83"/>
        <v>41862.907719907402</v>
      </c>
      <c r="K676">
        <v>1402627627</v>
      </c>
      <c r="L676" s="10">
        <f t="shared" si="84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 t="shared" si="80"/>
        <v>2.9999999999999997E-4</v>
      </c>
      <c r="R676" s="6">
        <f t="shared" si="81"/>
        <v>7.5</v>
      </c>
      <c r="S676" t="str">
        <f t="shared" si="85"/>
        <v>technology</v>
      </c>
      <c r="T676" t="str">
        <f t="shared" si="86"/>
        <v>wearables</v>
      </c>
      <c r="U676" s="6">
        <f t="shared" si="82"/>
        <v>60</v>
      </c>
      <c r="V676" t="str">
        <f t="shared" si="87"/>
        <v>45&lt;x&lt;=60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 t="shared" si="83"/>
        <v>42005.082638888889</v>
      </c>
      <c r="K677">
        <v>1417558804</v>
      </c>
      <c r="L677" s="10">
        <f t="shared" si="84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 t="shared" si="80"/>
        <v>0.14849999999999999</v>
      </c>
      <c r="R677" s="6">
        <f t="shared" si="81"/>
        <v>34.269230769230766</v>
      </c>
      <c r="S677" t="str">
        <f t="shared" si="85"/>
        <v>technology</v>
      </c>
      <c r="T677" t="str">
        <f t="shared" si="86"/>
        <v>wearables</v>
      </c>
      <c r="U677" s="6">
        <f t="shared" si="82"/>
        <v>29.360370370370219</v>
      </c>
      <c r="V677" t="str">
        <f t="shared" si="87"/>
        <v>15&lt;x&lt;=30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 t="shared" si="83"/>
        <v>42042.559965277782</v>
      </c>
      <c r="K678">
        <v>1420741581</v>
      </c>
      <c r="L678" s="10">
        <f t="shared" si="84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5">
        <f t="shared" si="80"/>
        <v>1.4710000000000001E-2</v>
      </c>
      <c r="R678" s="6">
        <f t="shared" si="81"/>
        <v>61.291666666666664</v>
      </c>
      <c r="S678" t="str">
        <f t="shared" si="85"/>
        <v>technology</v>
      </c>
      <c r="T678" t="str">
        <f t="shared" si="86"/>
        <v>wearables</v>
      </c>
      <c r="U678" s="6">
        <f t="shared" si="82"/>
        <v>30</v>
      </c>
      <c r="V678" t="str">
        <f t="shared" si="87"/>
        <v>15&lt;x&lt;=30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 t="shared" si="83"/>
        <v>42549.195543981477</v>
      </c>
      <c r="K679">
        <v>1463218895</v>
      </c>
      <c r="L679" s="10">
        <f t="shared" si="84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 t="shared" si="80"/>
        <v>0.25584000000000001</v>
      </c>
      <c r="R679" s="6">
        <f t="shared" si="81"/>
        <v>133.25</v>
      </c>
      <c r="S679" t="str">
        <f t="shared" si="85"/>
        <v>technology</v>
      </c>
      <c r="T679" t="str">
        <f t="shared" si="86"/>
        <v>wearables</v>
      </c>
      <c r="U679" s="6">
        <f t="shared" si="82"/>
        <v>45</v>
      </c>
      <c r="V679" t="str">
        <f t="shared" si="87"/>
        <v>30&lt;x&lt;=45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 t="shared" si="83"/>
        <v>42511.168263888881</v>
      </c>
      <c r="K680">
        <v>1461229338</v>
      </c>
      <c r="L680" s="10">
        <f t="shared" si="84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 t="shared" si="80"/>
        <v>3.8206896551724136E-2</v>
      </c>
      <c r="R680" s="6">
        <f t="shared" si="81"/>
        <v>65.17647058823529</v>
      </c>
      <c r="S680" t="str">
        <f t="shared" si="85"/>
        <v>technology</v>
      </c>
      <c r="T680" t="str">
        <f t="shared" si="86"/>
        <v>wearables</v>
      </c>
      <c r="U680" s="6">
        <f t="shared" si="82"/>
        <v>30</v>
      </c>
      <c r="V680" t="str">
        <f t="shared" si="87"/>
        <v>15&lt;x&lt;=30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 t="shared" si="83"/>
        <v>42616.487372685187</v>
      </c>
      <c r="K681">
        <v>1467736909</v>
      </c>
      <c r="L681" s="10">
        <f t="shared" si="84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 t="shared" si="80"/>
        <v>0.15485964912280703</v>
      </c>
      <c r="R681" s="6">
        <f t="shared" si="81"/>
        <v>93.90425531914893</v>
      </c>
      <c r="S681" t="str">
        <f t="shared" si="85"/>
        <v>technology</v>
      </c>
      <c r="T681" t="str">
        <f t="shared" si="86"/>
        <v>wearables</v>
      </c>
      <c r="U681" s="6">
        <f t="shared" si="82"/>
        <v>60</v>
      </c>
      <c r="V681" t="str">
        <f t="shared" si="87"/>
        <v>45&lt;x&lt;=60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 t="shared" si="83"/>
        <v>41899.293182870366</v>
      </c>
      <c r="K682">
        <v>1407931331</v>
      </c>
      <c r="L682" s="10">
        <f t="shared" si="84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 t="shared" si="80"/>
        <v>0.25912000000000002</v>
      </c>
      <c r="R682" s="6">
        <f t="shared" si="81"/>
        <v>150.65116279069767</v>
      </c>
      <c r="S682" t="str">
        <f t="shared" si="85"/>
        <v>technology</v>
      </c>
      <c r="T682" t="str">
        <f t="shared" si="86"/>
        <v>wearables</v>
      </c>
      <c r="U682" s="6">
        <f t="shared" si="82"/>
        <v>35</v>
      </c>
      <c r="V682" t="str">
        <f t="shared" si="87"/>
        <v>30&lt;x&lt;=45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 t="shared" si="83"/>
        <v>42669.597268518519</v>
      </c>
      <c r="K683">
        <v>1474917604</v>
      </c>
      <c r="L683" s="10">
        <f t="shared" si="84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 t="shared" si="80"/>
        <v>4.0000000000000002E-4</v>
      </c>
      <c r="R683" s="6">
        <f t="shared" si="81"/>
        <v>1</v>
      </c>
      <c r="S683" t="str">
        <f t="shared" si="85"/>
        <v>technology</v>
      </c>
      <c r="T683" t="str">
        <f t="shared" si="86"/>
        <v>wearables</v>
      </c>
      <c r="U683" s="6">
        <f t="shared" si="82"/>
        <v>30</v>
      </c>
      <c r="V683" t="str">
        <f t="shared" si="87"/>
        <v>15&lt;x&lt;=30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 t="shared" si="83"/>
        <v>42808.51530092593</v>
      </c>
      <c r="K684">
        <v>1486923722</v>
      </c>
      <c r="L684" s="10">
        <f t="shared" si="84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 t="shared" si="80"/>
        <v>1.06E-3</v>
      </c>
      <c r="R684" s="6">
        <f t="shared" si="81"/>
        <v>13.25</v>
      </c>
      <c r="S684" t="str">
        <f t="shared" si="85"/>
        <v>technology</v>
      </c>
      <c r="T684" t="str">
        <f t="shared" si="86"/>
        <v>wearables</v>
      </c>
      <c r="U684" s="6">
        <f t="shared" si="82"/>
        <v>29.958333333343035</v>
      </c>
      <c r="V684" t="str">
        <f t="shared" si="87"/>
        <v>15&lt;x&lt;=30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 t="shared" si="83"/>
        <v>42674.691712962966</v>
      </c>
      <c r="K685">
        <v>1474493764</v>
      </c>
      <c r="L685" s="10">
        <f t="shared" si="84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 t="shared" si="80"/>
        <v>8.5142857142857138E-3</v>
      </c>
      <c r="R685" s="6">
        <f t="shared" si="81"/>
        <v>99.333333333333329</v>
      </c>
      <c r="S685" t="str">
        <f t="shared" si="85"/>
        <v>technology</v>
      </c>
      <c r="T685" t="str">
        <f t="shared" si="86"/>
        <v>wearables</v>
      </c>
      <c r="U685" s="6">
        <f t="shared" si="82"/>
        <v>40</v>
      </c>
      <c r="V685" t="str">
        <f t="shared" si="87"/>
        <v>30&lt;x&lt;=45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 t="shared" si="83"/>
        <v>41844.916666666664</v>
      </c>
      <c r="K686">
        <v>1403176891</v>
      </c>
      <c r="L686" s="10">
        <f t="shared" si="84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 t="shared" si="80"/>
        <v>7.4837500000000001E-2</v>
      </c>
      <c r="R686" s="6">
        <f t="shared" si="81"/>
        <v>177.39259259259259</v>
      </c>
      <c r="S686" t="str">
        <f t="shared" si="85"/>
        <v>technology</v>
      </c>
      <c r="T686" t="str">
        <f t="shared" si="86"/>
        <v>wearables</v>
      </c>
      <c r="U686" s="6">
        <f t="shared" si="82"/>
        <v>35.65172453703417</v>
      </c>
      <c r="V686" t="str">
        <f t="shared" si="87"/>
        <v>30&lt;x&lt;=45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 t="shared" si="83"/>
        <v>42016.658240740733</v>
      </c>
      <c r="K687">
        <v>1417207672</v>
      </c>
      <c r="L687" s="10">
        <f t="shared" si="84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 t="shared" si="80"/>
        <v>0.27650000000000002</v>
      </c>
      <c r="R687" s="6">
        <f t="shared" si="81"/>
        <v>55.3</v>
      </c>
      <c r="S687" t="str">
        <f t="shared" si="85"/>
        <v>technology</v>
      </c>
      <c r="T687" t="str">
        <f t="shared" si="86"/>
        <v>wearables</v>
      </c>
      <c r="U687" s="6">
        <f t="shared" si="82"/>
        <v>45</v>
      </c>
      <c r="V687" t="str">
        <f t="shared" si="87"/>
        <v>30&lt;x&lt;=45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 t="shared" si="83"/>
        <v>42219.464930555558</v>
      </c>
      <c r="K688">
        <v>1436026170</v>
      </c>
      <c r="L688" s="10">
        <f t="shared" si="84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 t="shared" si="80"/>
        <v>0</v>
      </c>
      <c r="R688" s="6" t="e">
        <f t="shared" si="81"/>
        <v>#DIV/0!</v>
      </c>
      <c r="S688" t="str">
        <f t="shared" si="85"/>
        <v>technology</v>
      </c>
      <c r="T688" t="str">
        <f t="shared" si="86"/>
        <v>wearables</v>
      </c>
      <c r="U688" s="6">
        <f t="shared" si="82"/>
        <v>30</v>
      </c>
      <c r="V688" t="str">
        <f t="shared" si="87"/>
        <v>15&lt;x&lt;=30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 t="shared" si="83"/>
        <v>42771.542280092595</v>
      </c>
      <c r="K689">
        <v>1481133653</v>
      </c>
      <c r="L689" s="10">
        <f t="shared" si="84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 t="shared" si="80"/>
        <v>3.5499999999999997E-2</v>
      </c>
      <c r="R689" s="6">
        <f t="shared" si="81"/>
        <v>591.66666666666663</v>
      </c>
      <c r="S689" t="str">
        <f t="shared" si="85"/>
        <v>technology</v>
      </c>
      <c r="T689" t="str">
        <f t="shared" si="86"/>
        <v>wearables</v>
      </c>
      <c r="U689" s="6">
        <f t="shared" si="82"/>
        <v>60</v>
      </c>
      <c r="V689" t="str">
        <f t="shared" si="87"/>
        <v>45&lt;x&lt;=60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 t="shared" si="83"/>
        <v>42291.896446759252</v>
      </c>
      <c r="K690">
        <v>1442284253</v>
      </c>
      <c r="L690" s="10">
        <f t="shared" si="84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 t="shared" si="80"/>
        <v>0.72989999999999999</v>
      </c>
      <c r="R690" s="6">
        <f t="shared" si="81"/>
        <v>405.5</v>
      </c>
      <c r="S690" t="str">
        <f t="shared" si="85"/>
        <v>technology</v>
      </c>
      <c r="T690" t="str">
        <f t="shared" si="86"/>
        <v>wearables</v>
      </c>
      <c r="U690" s="6">
        <f t="shared" si="82"/>
        <v>30</v>
      </c>
      <c r="V690" t="str">
        <f t="shared" si="87"/>
        <v>15&lt;x&lt;=30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 t="shared" si="83"/>
        <v>42711.999305555553</v>
      </c>
      <c r="K691">
        <v>1478016097</v>
      </c>
      <c r="L691" s="10">
        <f t="shared" si="84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 t="shared" si="80"/>
        <v>0.57648750000000004</v>
      </c>
      <c r="R691" s="6">
        <f t="shared" si="81"/>
        <v>343.14732142857144</v>
      </c>
      <c r="S691" t="str">
        <f t="shared" si="85"/>
        <v>technology</v>
      </c>
      <c r="T691" t="str">
        <f t="shared" si="86"/>
        <v>wearables</v>
      </c>
      <c r="U691" s="6">
        <f t="shared" si="82"/>
        <v>36.539849537039117</v>
      </c>
      <c r="V691" t="str">
        <f t="shared" si="87"/>
        <v>30&lt;x&lt;=45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 t="shared" si="83"/>
        <v>42622.041666666664</v>
      </c>
      <c r="K692">
        <v>1469718841</v>
      </c>
      <c r="L692" s="10">
        <f t="shared" si="84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 t="shared" si="80"/>
        <v>0.1234</v>
      </c>
      <c r="R692" s="6">
        <f t="shared" si="81"/>
        <v>72.588235294117652</v>
      </c>
      <c r="S692" t="str">
        <f t="shared" si="85"/>
        <v>technology</v>
      </c>
      <c r="T692" t="str">
        <f t="shared" si="86"/>
        <v>wearables</v>
      </c>
      <c r="U692" s="6">
        <f t="shared" si="82"/>
        <v>42.615266203705687</v>
      </c>
      <c r="V692" t="str">
        <f t="shared" si="87"/>
        <v>30&lt;x&lt;=45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 t="shared" si="83"/>
        <v>42185.819976851846</v>
      </c>
      <c r="K693">
        <v>1433292046</v>
      </c>
      <c r="L693" s="10">
        <f t="shared" si="84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 t="shared" si="80"/>
        <v>5.1999999999999998E-3</v>
      </c>
      <c r="R693" s="6">
        <f t="shared" si="81"/>
        <v>26</v>
      </c>
      <c r="S693" t="str">
        <f t="shared" si="85"/>
        <v>technology</v>
      </c>
      <c r="T693" t="str">
        <f t="shared" si="86"/>
        <v>wearables</v>
      </c>
      <c r="U693" s="6">
        <f t="shared" si="82"/>
        <v>28</v>
      </c>
      <c r="V693" t="str">
        <f t="shared" si="87"/>
        <v>15&lt;x&lt;=30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 t="shared" si="83"/>
        <v>42726.167395833334</v>
      </c>
      <c r="K694">
        <v>1479805263</v>
      </c>
      <c r="L694" s="10">
        <f t="shared" si="84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 t="shared" si="80"/>
        <v>6.5299999999999997E-2</v>
      </c>
      <c r="R694" s="6">
        <f t="shared" si="81"/>
        <v>6.4975124378109452</v>
      </c>
      <c r="S694" t="str">
        <f t="shared" si="85"/>
        <v>technology</v>
      </c>
      <c r="T694" t="str">
        <f t="shared" si="86"/>
        <v>wearables</v>
      </c>
      <c r="U694" s="6">
        <f t="shared" si="82"/>
        <v>30</v>
      </c>
      <c r="V694" t="str">
        <f t="shared" si="87"/>
        <v>15&lt;x&lt;=30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 t="shared" si="83"/>
        <v>42124.599849537037</v>
      </c>
      <c r="K695">
        <v>1427829827</v>
      </c>
      <c r="L695" s="10">
        <f t="shared" si="84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 t="shared" si="80"/>
        <v>0.35338000000000003</v>
      </c>
      <c r="R695" s="6">
        <f t="shared" si="81"/>
        <v>119.38513513513513</v>
      </c>
      <c r="S695" t="str">
        <f t="shared" si="85"/>
        <v>technology</v>
      </c>
      <c r="T695" t="str">
        <f t="shared" si="86"/>
        <v>wearables</v>
      </c>
      <c r="U695" s="6">
        <f t="shared" si="82"/>
        <v>30</v>
      </c>
      <c r="V695" t="str">
        <f t="shared" si="87"/>
        <v>15&lt;x&lt;=30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 t="shared" si="83"/>
        <v>42767.455543981479</v>
      </c>
      <c r="K696">
        <v>1483372559</v>
      </c>
      <c r="L696" s="10">
        <f t="shared" si="84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 t="shared" si="80"/>
        <v>3.933333333333333E-3</v>
      </c>
      <c r="R696" s="6">
        <f t="shared" si="81"/>
        <v>84.285714285714292</v>
      </c>
      <c r="S696" t="str">
        <f t="shared" si="85"/>
        <v>technology</v>
      </c>
      <c r="T696" t="str">
        <f t="shared" si="86"/>
        <v>wearables</v>
      </c>
      <c r="U696" s="6">
        <f t="shared" si="82"/>
        <v>30</v>
      </c>
      <c r="V696" t="str">
        <f t="shared" si="87"/>
        <v>15&lt;x&lt;=30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 t="shared" si="83"/>
        <v>41943.312731481477</v>
      </c>
      <c r="K697">
        <v>1412166620</v>
      </c>
      <c r="L697" s="10">
        <f t="shared" si="84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 t="shared" si="80"/>
        <v>1.06E-2</v>
      </c>
      <c r="R697" s="6">
        <f t="shared" si="81"/>
        <v>90.857142857142861</v>
      </c>
      <c r="S697" t="str">
        <f t="shared" si="85"/>
        <v>technology</v>
      </c>
      <c r="T697" t="str">
        <f t="shared" si="86"/>
        <v>wearables</v>
      </c>
      <c r="U697" s="6">
        <f t="shared" si="82"/>
        <v>30</v>
      </c>
      <c r="V697" t="str">
        <f t="shared" si="87"/>
        <v>15&lt;x&lt;=30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 t="shared" si="83"/>
        <v>41845.718773148146</v>
      </c>
      <c r="K698">
        <v>1403734502</v>
      </c>
      <c r="L698" s="10">
        <f t="shared" si="84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 t="shared" si="80"/>
        <v>5.7142857142857145E-6</v>
      </c>
      <c r="R698" s="6">
        <f t="shared" si="81"/>
        <v>1</v>
      </c>
      <c r="S698" t="str">
        <f t="shared" si="85"/>
        <v>technology</v>
      </c>
      <c r="T698" t="str">
        <f t="shared" si="86"/>
        <v>wearables</v>
      </c>
      <c r="U698" s="6">
        <f t="shared" si="82"/>
        <v>30</v>
      </c>
      <c r="V698" t="str">
        <f t="shared" si="87"/>
        <v>15&lt;x&lt;=30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 t="shared" si="83"/>
        <v>42403.314687500002</v>
      </c>
      <c r="K699">
        <v>1453206789</v>
      </c>
      <c r="L699" s="10">
        <f t="shared" si="84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 t="shared" si="80"/>
        <v>0.46379999999999999</v>
      </c>
      <c r="R699" s="6">
        <f t="shared" si="81"/>
        <v>20.342105263157894</v>
      </c>
      <c r="S699" t="str">
        <f t="shared" si="85"/>
        <v>technology</v>
      </c>
      <c r="T699" t="str">
        <f t="shared" si="86"/>
        <v>wearables</v>
      </c>
      <c r="U699" s="6">
        <f t="shared" si="82"/>
        <v>15</v>
      </c>
      <c r="V699" t="str">
        <f t="shared" si="87"/>
        <v>&lt;=15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 t="shared" si="83"/>
        <v>41899.875</v>
      </c>
      <c r="K700">
        <v>1408141245</v>
      </c>
      <c r="L700" s="10">
        <f t="shared" si="84"/>
        <v>41866.72274305555</v>
      </c>
      <c r="M700" t="b">
        <v>0</v>
      </c>
      <c r="N700">
        <v>29</v>
      </c>
      <c r="O700" t="b">
        <v>0</v>
      </c>
      <c r="P700" t="s">
        <v>8273</v>
      </c>
      <c r="Q700" s="5">
        <f t="shared" si="80"/>
        <v>0.15390000000000001</v>
      </c>
      <c r="R700" s="6">
        <f t="shared" si="81"/>
        <v>530.68965517241384</v>
      </c>
      <c r="S700" t="str">
        <f t="shared" si="85"/>
        <v>technology</v>
      </c>
      <c r="T700" t="str">
        <f t="shared" si="86"/>
        <v>wearables</v>
      </c>
      <c r="U700" s="6">
        <f t="shared" si="82"/>
        <v>33.152256944449618</v>
      </c>
      <c r="V700" t="str">
        <f t="shared" si="87"/>
        <v>30&lt;x&lt;=45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 t="shared" si="83"/>
        <v>41600.458333333328</v>
      </c>
      <c r="K701">
        <v>1381923548</v>
      </c>
      <c r="L701" s="10">
        <f t="shared" si="84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 t="shared" si="80"/>
        <v>0.824221076923077</v>
      </c>
      <c r="R701" s="6">
        <f t="shared" si="81"/>
        <v>120.39184269662923</v>
      </c>
      <c r="S701" t="str">
        <f t="shared" si="85"/>
        <v>technology</v>
      </c>
      <c r="T701" t="str">
        <f t="shared" si="86"/>
        <v>wearables</v>
      </c>
      <c r="U701" s="6">
        <f t="shared" si="82"/>
        <v>37.18115740740177</v>
      </c>
      <c r="V701" t="str">
        <f t="shared" si="87"/>
        <v>30&lt;x&lt;=45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 t="shared" si="83"/>
        <v>42745.480104166665</v>
      </c>
      <c r="K702">
        <v>1481473881</v>
      </c>
      <c r="L702" s="10">
        <f t="shared" si="84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 t="shared" si="80"/>
        <v>2.6866666666666667E-2</v>
      </c>
      <c r="R702" s="6">
        <f t="shared" si="81"/>
        <v>13</v>
      </c>
      <c r="S702" t="str">
        <f t="shared" si="85"/>
        <v>technology</v>
      </c>
      <c r="T702" t="str">
        <f t="shared" si="86"/>
        <v>wearables</v>
      </c>
      <c r="U702" s="6">
        <f t="shared" si="82"/>
        <v>30</v>
      </c>
      <c r="V702" t="str">
        <f t="shared" si="87"/>
        <v>15&lt;x&lt;=30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 t="shared" si="83"/>
        <v>41843.454629629625</v>
      </c>
      <c r="K703">
        <v>1403538880</v>
      </c>
      <c r="L703" s="10">
        <f t="shared" si="84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 t="shared" si="80"/>
        <v>0.26600000000000001</v>
      </c>
      <c r="R703" s="6">
        <f t="shared" si="81"/>
        <v>291.33333333333331</v>
      </c>
      <c r="S703" t="str">
        <f t="shared" si="85"/>
        <v>technology</v>
      </c>
      <c r="T703" t="str">
        <f t="shared" si="86"/>
        <v>wearables</v>
      </c>
      <c r="U703" s="6">
        <f t="shared" si="82"/>
        <v>30</v>
      </c>
      <c r="V703" t="str">
        <f t="shared" si="87"/>
        <v>15&lt;x&lt;=30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 t="shared" si="83"/>
        <v>42698.560034722213</v>
      </c>
      <c r="K704">
        <v>1477416387</v>
      </c>
      <c r="L704" s="10">
        <f t="shared" si="84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 t="shared" si="80"/>
        <v>0.30813400000000002</v>
      </c>
      <c r="R704" s="6">
        <f t="shared" si="81"/>
        <v>124.9191891891892</v>
      </c>
      <c r="S704" t="str">
        <f t="shared" si="85"/>
        <v>technology</v>
      </c>
      <c r="T704" t="str">
        <f t="shared" si="86"/>
        <v>wearables</v>
      </c>
      <c r="U704" s="6">
        <f t="shared" si="82"/>
        <v>30.041666666656965</v>
      </c>
      <c r="V704" t="str">
        <f t="shared" si="87"/>
        <v>30&lt;x&lt;=45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 t="shared" si="83"/>
        <v>42766.772222222215</v>
      </c>
      <c r="K705">
        <v>1481150949</v>
      </c>
      <c r="L705" s="10">
        <f t="shared" si="84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 t="shared" si="80"/>
        <v>5.5800000000000002E-2</v>
      </c>
      <c r="R705" s="6">
        <f t="shared" si="81"/>
        <v>119.57142857142857</v>
      </c>
      <c r="S705" t="str">
        <f t="shared" si="85"/>
        <v>technology</v>
      </c>
      <c r="T705" t="str">
        <f t="shared" si="86"/>
        <v>wearables</v>
      </c>
      <c r="U705" s="6">
        <f t="shared" si="82"/>
        <v>55.029756944437395</v>
      </c>
      <c r="V705" t="str">
        <f t="shared" si="87"/>
        <v>45&lt;x&lt;=60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 t="shared" si="83"/>
        <v>42785.984583333331</v>
      </c>
      <c r="K706">
        <v>1482381468</v>
      </c>
      <c r="L706" s="10">
        <f t="shared" si="84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88">E706/D706</f>
        <v>8.7454545454545458E-3</v>
      </c>
      <c r="R706" s="6">
        <f t="shared" ref="R706:R769" si="89">E706/N706</f>
        <v>120.25</v>
      </c>
      <c r="S706" t="str">
        <f t="shared" si="85"/>
        <v>technology</v>
      </c>
      <c r="T706" t="str">
        <f t="shared" si="86"/>
        <v>wearables</v>
      </c>
      <c r="U706" s="6">
        <f t="shared" ref="U706:U769" si="90">J706-L706</f>
        <v>60</v>
      </c>
      <c r="V706" t="str">
        <f t="shared" si="87"/>
        <v>45&lt;x&lt;=60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 t="shared" ref="J707:J770" si="91">(((I707/60)/60)/24)+DATE(1970,1,1)+(-5/24)</f>
        <v>42756.283310185179</v>
      </c>
      <c r="K707">
        <v>1482407278</v>
      </c>
      <c r="L707" s="10">
        <f t="shared" ref="L707:L770" si="92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 t="shared" si="88"/>
        <v>9.7699999999999992E-3</v>
      </c>
      <c r="R707" s="6">
        <f t="shared" si="89"/>
        <v>195.4</v>
      </c>
      <c r="S707" t="str">
        <f t="shared" ref="S707:S770" si="93">TRIM(LEFT(P707,SEARCH("/",P707)-1))</f>
        <v>technology</v>
      </c>
      <c r="T707" t="str">
        <f t="shared" ref="T707:T770" si="94">TRIM(RIGHT(P707,LEN(P707)-SEARCH("/",P707)))</f>
        <v>wearables</v>
      </c>
      <c r="U707" s="6">
        <f t="shared" si="90"/>
        <v>30</v>
      </c>
      <c r="V707" t="str">
        <f t="shared" ref="V707:V770" si="95">IF(U707&lt;=15, "&lt;=15", IF(U707&lt;=30, "15&lt;x&lt;=30", IF(U707&lt;=45, "30&lt;x&lt;=45", IF(U707&lt;=60, "45&lt;x&lt;=60", IF(U707&lt;=75, "60&lt;x&lt;=75","75&lt;x&lt;=90")))))</f>
        <v>15&lt;x&lt;=30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 t="shared" si="91"/>
        <v>42718.568749999999</v>
      </c>
      <c r="K708">
        <v>1478130783</v>
      </c>
      <c r="L708" s="10">
        <f t="shared" si="92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 t="shared" si="88"/>
        <v>0</v>
      </c>
      <c r="R708" s="6" t="e">
        <f t="shared" si="89"/>
        <v>#DIV/0!</v>
      </c>
      <c r="S708" t="str">
        <f t="shared" si="93"/>
        <v>technology</v>
      </c>
      <c r="T708" t="str">
        <f t="shared" si="94"/>
        <v>wearables</v>
      </c>
      <c r="U708" s="6">
        <f t="shared" si="90"/>
        <v>41.781909722223645</v>
      </c>
      <c r="V708" t="str">
        <f t="shared" si="95"/>
        <v>30&lt;x&lt;=45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 t="shared" si="91"/>
        <v>42736.45517361111</v>
      </c>
      <c r="K709">
        <v>1479830127</v>
      </c>
      <c r="L709" s="10">
        <f t="shared" si="92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 t="shared" si="88"/>
        <v>0.78927352941176465</v>
      </c>
      <c r="R709" s="6">
        <f t="shared" si="89"/>
        <v>117.69868421052631</v>
      </c>
      <c r="S709" t="str">
        <f t="shared" si="93"/>
        <v>technology</v>
      </c>
      <c r="T709" t="str">
        <f t="shared" si="94"/>
        <v>wearables</v>
      </c>
      <c r="U709" s="6">
        <f t="shared" si="90"/>
        <v>40</v>
      </c>
      <c r="V709" t="str">
        <f t="shared" si="95"/>
        <v>30&lt;x&lt;=45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 t="shared" si="91"/>
        <v>41895.372685185182</v>
      </c>
      <c r="K710">
        <v>1405432600</v>
      </c>
      <c r="L710" s="10">
        <f t="shared" si="92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 t="shared" si="88"/>
        <v>0.22092500000000001</v>
      </c>
      <c r="R710" s="6">
        <f t="shared" si="89"/>
        <v>23.948509485094849</v>
      </c>
      <c r="S710" t="str">
        <f t="shared" si="93"/>
        <v>technology</v>
      </c>
      <c r="T710" t="str">
        <f t="shared" si="94"/>
        <v>wearables</v>
      </c>
      <c r="U710" s="6">
        <f t="shared" si="90"/>
        <v>60</v>
      </c>
      <c r="V710" t="str">
        <f t="shared" si="95"/>
        <v>45&lt;x&lt;=60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 t="shared" si="91"/>
        <v>41977.832858796297</v>
      </c>
      <c r="K711">
        <v>1415149159</v>
      </c>
      <c r="L711" s="10">
        <f t="shared" si="92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 t="shared" si="88"/>
        <v>4.0666666666666663E-3</v>
      </c>
      <c r="R711" s="6">
        <f t="shared" si="89"/>
        <v>30.5</v>
      </c>
      <c r="S711" t="str">
        <f t="shared" si="93"/>
        <v>technology</v>
      </c>
      <c r="T711" t="str">
        <f t="shared" si="94"/>
        <v>wearables</v>
      </c>
      <c r="U711" s="6">
        <f t="shared" si="90"/>
        <v>30</v>
      </c>
      <c r="V711" t="str">
        <f t="shared" si="95"/>
        <v>15&lt;x&lt;=30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 t="shared" si="91"/>
        <v>41870.822222222218</v>
      </c>
      <c r="K712">
        <v>1405640302</v>
      </c>
      <c r="L712" s="10">
        <f t="shared" si="92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 t="shared" si="88"/>
        <v>0</v>
      </c>
      <c r="R712" s="6" t="e">
        <f t="shared" si="89"/>
        <v>#DIV/0!</v>
      </c>
      <c r="S712" t="str">
        <f t="shared" si="93"/>
        <v>technology</v>
      </c>
      <c r="T712" t="str">
        <f t="shared" si="94"/>
        <v>wearables</v>
      </c>
      <c r="U712" s="6">
        <f t="shared" si="90"/>
        <v>33.045578703698993</v>
      </c>
      <c r="V712" t="str">
        <f t="shared" si="95"/>
        <v>30&lt;x&lt;=45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 t="shared" si="91"/>
        <v>42718.292453703696</v>
      </c>
      <c r="K713">
        <v>1478257268</v>
      </c>
      <c r="L713" s="10">
        <f t="shared" si="92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 t="shared" si="88"/>
        <v>0.33790999999999999</v>
      </c>
      <c r="R713" s="6">
        <f t="shared" si="89"/>
        <v>99.973372781065095</v>
      </c>
      <c r="S713" t="str">
        <f t="shared" si="93"/>
        <v>technology</v>
      </c>
      <c r="T713" t="str">
        <f t="shared" si="94"/>
        <v>wearables</v>
      </c>
      <c r="U713" s="6">
        <f t="shared" si="90"/>
        <v>40.041666666656965</v>
      </c>
      <c r="V713" t="str">
        <f t="shared" si="95"/>
        <v>30&lt;x&lt;=45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 t="shared" si="91"/>
        <v>42414.472592592596</v>
      </c>
      <c r="K714">
        <v>1452874832</v>
      </c>
      <c r="L714" s="10">
        <f t="shared" si="92"/>
        <v>42384.472592592596</v>
      </c>
      <c r="M714" t="b">
        <v>0</v>
      </c>
      <c r="N714">
        <v>4</v>
      </c>
      <c r="O714" t="b">
        <v>0</v>
      </c>
      <c r="P714" t="s">
        <v>8273</v>
      </c>
      <c r="Q714" s="5">
        <f t="shared" si="88"/>
        <v>2.1649484536082476E-3</v>
      </c>
      <c r="R714" s="6">
        <f t="shared" si="89"/>
        <v>26.25</v>
      </c>
      <c r="S714" t="str">
        <f t="shared" si="93"/>
        <v>technology</v>
      </c>
      <c r="T714" t="str">
        <f t="shared" si="94"/>
        <v>wearables</v>
      </c>
      <c r="U714" s="6">
        <f t="shared" si="90"/>
        <v>30</v>
      </c>
      <c r="V714" t="str">
        <f t="shared" si="95"/>
        <v>15&lt;x&lt;=30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 t="shared" si="91"/>
        <v>42526.320972222216</v>
      </c>
      <c r="K715">
        <v>1462538532</v>
      </c>
      <c r="L715" s="10">
        <f t="shared" si="92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 t="shared" si="88"/>
        <v>7.9600000000000001E-3</v>
      </c>
      <c r="R715" s="6">
        <f t="shared" si="89"/>
        <v>199</v>
      </c>
      <c r="S715" t="str">
        <f t="shared" si="93"/>
        <v>technology</v>
      </c>
      <c r="T715" t="str">
        <f t="shared" si="94"/>
        <v>wearables</v>
      </c>
      <c r="U715" s="6">
        <f t="shared" si="90"/>
        <v>30</v>
      </c>
      <c r="V715" t="str">
        <f t="shared" si="95"/>
        <v>15&lt;x&lt;=30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 t="shared" si="91"/>
        <v>42794.579652777778</v>
      </c>
      <c r="K716">
        <v>1483124082</v>
      </c>
      <c r="L716" s="10">
        <f t="shared" si="92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 t="shared" si="88"/>
        <v>0.14993333333333334</v>
      </c>
      <c r="R716" s="6">
        <f t="shared" si="89"/>
        <v>80.321428571428569</v>
      </c>
      <c r="S716" t="str">
        <f t="shared" si="93"/>
        <v>technology</v>
      </c>
      <c r="T716" t="str">
        <f t="shared" si="94"/>
        <v>wearables</v>
      </c>
      <c r="U716" s="6">
        <f t="shared" si="90"/>
        <v>60</v>
      </c>
      <c r="V716" t="str">
        <f t="shared" si="95"/>
        <v>45&lt;x&lt;=60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 t="shared" si="91"/>
        <v>42312.924074074072</v>
      </c>
      <c r="K717">
        <v>1443233440</v>
      </c>
      <c r="L717" s="10">
        <f t="shared" si="92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 t="shared" si="88"/>
        <v>5.0509090909090906E-2</v>
      </c>
      <c r="R717" s="6">
        <f t="shared" si="89"/>
        <v>115.75</v>
      </c>
      <c r="S717" t="str">
        <f t="shared" si="93"/>
        <v>technology</v>
      </c>
      <c r="T717" t="str">
        <f t="shared" si="94"/>
        <v>wearables</v>
      </c>
      <c r="U717" s="6">
        <f t="shared" si="90"/>
        <v>40.041666666671517</v>
      </c>
      <c r="V717" t="str">
        <f t="shared" si="95"/>
        <v>30&lt;x&lt;=45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 t="shared" si="91"/>
        <v>41973.791666666664</v>
      </c>
      <c r="K718">
        <v>1414511307</v>
      </c>
      <c r="L718" s="10">
        <f t="shared" si="92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 t="shared" si="88"/>
        <v>0.10214285714285715</v>
      </c>
      <c r="R718" s="6">
        <f t="shared" si="89"/>
        <v>44.6875</v>
      </c>
      <c r="S718" t="str">
        <f t="shared" si="93"/>
        <v>technology</v>
      </c>
      <c r="T718" t="str">
        <f t="shared" si="94"/>
        <v>wearables</v>
      </c>
      <c r="U718" s="6">
        <f t="shared" si="90"/>
        <v>33.341354166666861</v>
      </c>
      <c r="V718" t="str">
        <f t="shared" si="95"/>
        <v>30&lt;x&lt;=45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 t="shared" si="91"/>
        <v>41887.645856481482</v>
      </c>
      <c r="K719">
        <v>1407357002</v>
      </c>
      <c r="L719" s="10">
        <f t="shared" si="92"/>
        <v>41857.645856481482</v>
      </c>
      <c r="M719" t="b">
        <v>0</v>
      </c>
      <c r="N719">
        <v>4</v>
      </c>
      <c r="O719" t="b">
        <v>0</v>
      </c>
      <c r="P719" t="s">
        <v>8273</v>
      </c>
      <c r="Q719" s="5">
        <f t="shared" si="88"/>
        <v>3.0500000000000002E-3</v>
      </c>
      <c r="R719" s="6">
        <f t="shared" si="89"/>
        <v>76.25</v>
      </c>
      <c r="S719" t="str">
        <f t="shared" si="93"/>
        <v>technology</v>
      </c>
      <c r="T719" t="str">
        <f t="shared" si="94"/>
        <v>wearables</v>
      </c>
      <c r="U719" s="6">
        <f t="shared" si="90"/>
        <v>30</v>
      </c>
      <c r="V719" t="str">
        <f t="shared" si="95"/>
        <v>15&lt;x&lt;=30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 t="shared" si="91"/>
        <v>42784.040972222218</v>
      </c>
      <c r="K720">
        <v>1484684247</v>
      </c>
      <c r="L720" s="10">
        <f t="shared" si="92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 t="shared" si="88"/>
        <v>7.4999999999999997E-3</v>
      </c>
      <c r="R720" s="6">
        <f t="shared" si="89"/>
        <v>22.5</v>
      </c>
      <c r="S720" t="str">
        <f t="shared" si="93"/>
        <v>technology</v>
      </c>
      <c r="T720" t="str">
        <f t="shared" si="94"/>
        <v>wearables</v>
      </c>
      <c r="U720" s="6">
        <f t="shared" si="90"/>
        <v>31.403854166666861</v>
      </c>
      <c r="V720" t="str">
        <f t="shared" si="95"/>
        <v>30&lt;x&lt;=45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 t="shared" si="91"/>
        <v>42422.83189814815</v>
      </c>
      <c r="K721">
        <v>1454979476</v>
      </c>
      <c r="L721" s="10">
        <f t="shared" si="92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 t="shared" si="88"/>
        <v>1.2933333333333333E-2</v>
      </c>
      <c r="R721" s="6">
        <f t="shared" si="89"/>
        <v>19.399999999999999</v>
      </c>
      <c r="S721" t="str">
        <f t="shared" si="93"/>
        <v>technology</v>
      </c>
      <c r="T721" t="str">
        <f t="shared" si="94"/>
        <v>wearables</v>
      </c>
      <c r="U721" s="6">
        <f t="shared" si="90"/>
        <v>14</v>
      </c>
      <c r="V721" t="str">
        <f t="shared" si="95"/>
        <v>&lt;=15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 t="shared" si="91"/>
        <v>40937.440868055557</v>
      </c>
      <c r="K722">
        <v>1325432091</v>
      </c>
      <c r="L722" s="10">
        <f t="shared" si="92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 t="shared" si="88"/>
        <v>1.4394736842105262</v>
      </c>
      <c r="R722" s="6">
        <f t="shared" si="89"/>
        <v>66.707317073170728</v>
      </c>
      <c r="S722" t="str">
        <f t="shared" si="93"/>
        <v>publishing</v>
      </c>
      <c r="T722" t="str">
        <f t="shared" si="94"/>
        <v>nonfiction</v>
      </c>
      <c r="U722" s="6">
        <f t="shared" si="90"/>
        <v>28</v>
      </c>
      <c r="V722" t="str">
        <f t="shared" si="95"/>
        <v>15&lt;x&lt;=30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 t="shared" si="91"/>
        <v>41852.363506944443</v>
      </c>
      <c r="K723">
        <v>1403012607</v>
      </c>
      <c r="L723" s="10">
        <f t="shared" si="92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 t="shared" si="88"/>
        <v>1.2210975609756098</v>
      </c>
      <c r="R723" s="6">
        <f t="shared" si="89"/>
        <v>84.142857142857139</v>
      </c>
      <c r="S723" t="str">
        <f t="shared" si="93"/>
        <v>publishing</v>
      </c>
      <c r="T723" t="str">
        <f t="shared" si="94"/>
        <v>nonfiction</v>
      </c>
      <c r="U723" s="6">
        <f t="shared" si="90"/>
        <v>45</v>
      </c>
      <c r="V723" t="str">
        <f t="shared" si="95"/>
        <v>30&lt;x&lt;=45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 t="shared" si="91"/>
        <v>41007.555300925924</v>
      </c>
      <c r="K724">
        <v>1331320778</v>
      </c>
      <c r="L724" s="10">
        <f t="shared" si="92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 t="shared" si="88"/>
        <v>1.3202400000000001</v>
      </c>
      <c r="R724" s="6">
        <f t="shared" si="89"/>
        <v>215.72549019607843</v>
      </c>
      <c r="S724" t="str">
        <f t="shared" si="93"/>
        <v>publishing</v>
      </c>
      <c r="T724" t="str">
        <f t="shared" si="94"/>
        <v>nonfiction</v>
      </c>
      <c r="U724" s="6">
        <f t="shared" si="90"/>
        <v>29.958333333335759</v>
      </c>
      <c r="V724" t="str">
        <f t="shared" si="95"/>
        <v>15&lt;x&lt;=30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 t="shared" si="91"/>
        <v>42214.957638888889</v>
      </c>
      <c r="K725">
        <v>1435606549</v>
      </c>
      <c r="L725" s="10">
        <f t="shared" si="92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5">
        <f t="shared" si="88"/>
        <v>1.0938000000000001</v>
      </c>
      <c r="R725" s="6">
        <f t="shared" si="89"/>
        <v>54.69</v>
      </c>
      <c r="S725" t="str">
        <f t="shared" si="93"/>
        <v>publishing</v>
      </c>
      <c r="T725" t="str">
        <f t="shared" si="94"/>
        <v>nonfiction</v>
      </c>
      <c r="U725" s="6">
        <f t="shared" si="90"/>
        <v>30.349432870367309</v>
      </c>
      <c r="V725" t="str">
        <f t="shared" si="95"/>
        <v>30&lt;x&lt;=45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 t="shared" si="91"/>
        <v>40724.430127314808</v>
      </c>
      <c r="K726">
        <v>1306855163</v>
      </c>
      <c r="L726" s="10">
        <f t="shared" si="92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 t="shared" si="88"/>
        <v>1.0547157142857144</v>
      </c>
      <c r="R726" s="6">
        <f t="shared" si="89"/>
        <v>51.62944055944056</v>
      </c>
      <c r="S726" t="str">
        <f t="shared" si="93"/>
        <v>publishing</v>
      </c>
      <c r="T726" t="str">
        <f t="shared" si="94"/>
        <v>nonfiction</v>
      </c>
      <c r="U726" s="6">
        <f t="shared" si="90"/>
        <v>30</v>
      </c>
      <c r="V726" t="str">
        <f t="shared" si="95"/>
        <v>15&lt;x&lt;=30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 t="shared" si="91"/>
        <v>42351.417962962958</v>
      </c>
      <c r="K727">
        <v>1447426912</v>
      </c>
      <c r="L727" s="10">
        <f t="shared" si="92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 t="shared" si="88"/>
        <v>1.0035000000000001</v>
      </c>
      <c r="R727" s="6">
        <f t="shared" si="89"/>
        <v>143.35714285714286</v>
      </c>
      <c r="S727" t="str">
        <f t="shared" si="93"/>
        <v>publishing</v>
      </c>
      <c r="T727" t="str">
        <f t="shared" si="94"/>
        <v>nonfiction</v>
      </c>
      <c r="U727" s="6">
        <f t="shared" si="90"/>
        <v>30</v>
      </c>
      <c r="V727" t="str">
        <f t="shared" si="95"/>
        <v>15&lt;x&lt;=30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 t="shared" si="91"/>
        <v>41375.834340277775</v>
      </c>
      <c r="K728">
        <v>1363136487</v>
      </c>
      <c r="L728" s="10">
        <f t="shared" si="92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 t="shared" si="88"/>
        <v>1.014</v>
      </c>
      <c r="R728" s="6">
        <f t="shared" si="89"/>
        <v>72.428571428571431</v>
      </c>
      <c r="S728" t="str">
        <f t="shared" si="93"/>
        <v>publishing</v>
      </c>
      <c r="T728" t="str">
        <f t="shared" si="94"/>
        <v>nonfiction</v>
      </c>
      <c r="U728" s="6">
        <f t="shared" si="90"/>
        <v>30</v>
      </c>
      <c r="V728" t="str">
        <f t="shared" si="95"/>
        <v>15&lt;x&lt;=30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 t="shared" si="91"/>
        <v>41288.680555555555</v>
      </c>
      <c r="K729">
        <v>1354580949</v>
      </c>
      <c r="L729" s="10">
        <f t="shared" si="92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5">
        <f t="shared" si="88"/>
        <v>1.5551428571428572</v>
      </c>
      <c r="R729" s="6">
        <f t="shared" si="89"/>
        <v>36.530201342281877</v>
      </c>
      <c r="S729" t="str">
        <f t="shared" si="93"/>
        <v>publishing</v>
      </c>
      <c r="T729" t="str">
        <f t="shared" si="94"/>
        <v>nonfiction</v>
      </c>
      <c r="U729" s="6">
        <f t="shared" si="90"/>
        <v>41.868645833339542</v>
      </c>
      <c r="V729" t="str">
        <f t="shared" si="95"/>
        <v>30&lt;x&lt;=45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 t="shared" si="91"/>
        <v>40776.629131944443</v>
      </c>
      <c r="K730">
        <v>1310069157</v>
      </c>
      <c r="L730" s="10">
        <f t="shared" si="92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 t="shared" si="88"/>
        <v>1.05566</v>
      </c>
      <c r="R730" s="6">
        <f t="shared" si="89"/>
        <v>60.903461538461535</v>
      </c>
      <c r="S730" t="str">
        <f t="shared" si="93"/>
        <v>publishing</v>
      </c>
      <c r="T730" t="str">
        <f t="shared" si="94"/>
        <v>nonfiction</v>
      </c>
      <c r="U730" s="6">
        <f t="shared" si="90"/>
        <v>45</v>
      </c>
      <c r="V730" t="str">
        <f t="shared" si="95"/>
        <v>30&lt;x&lt;=45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 t="shared" si="91"/>
        <v>41170.97755787037</v>
      </c>
      <c r="K731">
        <v>1342844861</v>
      </c>
      <c r="L731" s="10">
        <f t="shared" si="92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 t="shared" si="88"/>
        <v>1.3065</v>
      </c>
      <c r="R731" s="6">
        <f t="shared" si="89"/>
        <v>43.55</v>
      </c>
      <c r="S731" t="str">
        <f t="shared" si="93"/>
        <v>publishing</v>
      </c>
      <c r="T731" t="str">
        <f t="shared" si="94"/>
        <v>nonfiction</v>
      </c>
      <c r="U731" s="6">
        <f t="shared" si="90"/>
        <v>60</v>
      </c>
      <c r="V731" t="str">
        <f t="shared" si="95"/>
        <v>45&lt;x&lt;=60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 t="shared" si="91"/>
        <v>40884.536932870367</v>
      </c>
      <c r="K732">
        <v>1320688391</v>
      </c>
      <c r="L732" s="10">
        <f t="shared" si="92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 t="shared" si="88"/>
        <v>1.3219000000000001</v>
      </c>
      <c r="R732" s="6">
        <f t="shared" si="89"/>
        <v>99.766037735849054</v>
      </c>
      <c r="S732" t="str">
        <f t="shared" si="93"/>
        <v>publishing</v>
      </c>
      <c r="T732" t="str">
        <f t="shared" si="94"/>
        <v>nonfiction</v>
      </c>
      <c r="U732" s="6">
        <f t="shared" si="90"/>
        <v>30</v>
      </c>
      <c r="V732" t="str">
        <f t="shared" si="95"/>
        <v>15&lt;x&lt;=30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 t="shared" si="91"/>
        <v>40930.041666666664</v>
      </c>
      <c r="K733">
        <v>1322852747</v>
      </c>
      <c r="L733" s="10">
        <f t="shared" si="92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 t="shared" si="88"/>
        <v>1.26</v>
      </c>
      <c r="R733" s="6">
        <f t="shared" si="89"/>
        <v>88.732394366197184</v>
      </c>
      <c r="S733" t="str">
        <f t="shared" si="93"/>
        <v>publishing</v>
      </c>
      <c r="T733" t="str">
        <f t="shared" si="94"/>
        <v>nonfiction</v>
      </c>
      <c r="U733" s="6">
        <f t="shared" si="90"/>
        <v>50.454317129631818</v>
      </c>
      <c r="V733" t="str">
        <f t="shared" si="95"/>
        <v>45&lt;x&lt;=60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 t="shared" si="91"/>
        <v>41546.21598379629</v>
      </c>
      <c r="K734">
        <v>1375265461</v>
      </c>
      <c r="L734" s="10">
        <f t="shared" si="92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 t="shared" si="88"/>
        <v>1.6</v>
      </c>
      <c r="R734" s="6">
        <f t="shared" si="89"/>
        <v>4.9230769230769234</v>
      </c>
      <c r="S734" t="str">
        <f t="shared" si="93"/>
        <v>publishing</v>
      </c>
      <c r="T734" t="str">
        <f t="shared" si="94"/>
        <v>nonfiction</v>
      </c>
      <c r="U734" s="6">
        <f t="shared" si="90"/>
        <v>60</v>
      </c>
      <c r="V734" t="str">
        <f t="shared" si="95"/>
        <v>45&lt;x&lt;=60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 t="shared" si="91"/>
        <v>41628.211712962962</v>
      </c>
      <c r="K735">
        <v>1384941892</v>
      </c>
      <c r="L735" s="10">
        <f t="shared" si="92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 t="shared" si="88"/>
        <v>1.2048000000000001</v>
      </c>
      <c r="R735" s="6">
        <f t="shared" si="89"/>
        <v>17.822485207100591</v>
      </c>
      <c r="S735" t="str">
        <f t="shared" si="93"/>
        <v>publishing</v>
      </c>
      <c r="T735" t="str">
        <f t="shared" si="94"/>
        <v>nonfiction</v>
      </c>
      <c r="U735" s="6">
        <f t="shared" si="90"/>
        <v>30</v>
      </c>
      <c r="V735" t="str">
        <f t="shared" si="95"/>
        <v>15&lt;x&lt;=30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 t="shared" si="91"/>
        <v>42132.999999999993</v>
      </c>
      <c r="K736">
        <v>1428465420</v>
      </c>
      <c r="L736" s="10">
        <f t="shared" si="92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 t="shared" si="88"/>
        <v>1.2552941176470589</v>
      </c>
      <c r="R736" s="6">
        <f t="shared" si="89"/>
        <v>187.19298245614036</v>
      </c>
      <c r="S736" t="str">
        <f t="shared" si="93"/>
        <v>publishing</v>
      </c>
      <c r="T736" t="str">
        <f t="shared" si="94"/>
        <v>nonfiction</v>
      </c>
      <c r="U736" s="6">
        <f t="shared" si="90"/>
        <v>31.04374999999709</v>
      </c>
      <c r="V736" t="str">
        <f t="shared" si="95"/>
        <v>30&lt;x&lt;=45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 t="shared" si="91"/>
        <v>41976.818749999999</v>
      </c>
      <c r="K737">
        <v>1414975346</v>
      </c>
      <c r="L737" s="10">
        <f t="shared" si="92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 t="shared" si="88"/>
        <v>1.1440638297872341</v>
      </c>
      <c r="R737" s="6">
        <f t="shared" si="89"/>
        <v>234.80786026200875</v>
      </c>
      <c r="S737" t="str">
        <f t="shared" si="93"/>
        <v>publishing</v>
      </c>
      <c r="T737" t="str">
        <f t="shared" si="94"/>
        <v>nonfiction</v>
      </c>
      <c r="U737" s="6">
        <f t="shared" si="90"/>
        <v>30.99761574074364</v>
      </c>
      <c r="V737" t="str">
        <f t="shared" si="95"/>
        <v>30&lt;x&lt;=45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 t="shared" si="91"/>
        <v>41598.999305555553</v>
      </c>
      <c r="K738">
        <v>1383327440</v>
      </c>
      <c r="L738" s="10">
        <f t="shared" si="92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 t="shared" si="88"/>
        <v>3.151388888888889</v>
      </c>
      <c r="R738" s="6">
        <f t="shared" si="89"/>
        <v>105.04629629629629</v>
      </c>
      <c r="S738" t="str">
        <f t="shared" si="93"/>
        <v>publishing</v>
      </c>
      <c r="T738" t="str">
        <f t="shared" si="94"/>
        <v>nonfiction</v>
      </c>
      <c r="U738" s="6">
        <f t="shared" si="90"/>
        <v>19.473379629627743</v>
      </c>
      <c r="V738" t="str">
        <f t="shared" si="95"/>
        <v>15&lt;x&lt;=30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 t="shared" si="91"/>
        <v>41684.625</v>
      </c>
      <c r="K739">
        <v>1390890987</v>
      </c>
      <c r="L739" s="10">
        <f t="shared" si="92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 t="shared" si="88"/>
        <v>1.224</v>
      </c>
      <c r="R739" s="6">
        <f t="shared" si="89"/>
        <v>56.666666666666664</v>
      </c>
      <c r="S739" t="str">
        <f t="shared" si="93"/>
        <v>publishing</v>
      </c>
      <c r="T739" t="str">
        <f t="shared" si="94"/>
        <v>nonfiction</v>
      </c>
      <c r="U739" s="6">
        <f t="shared" si="90"/>
        <v>17.558020833334012</v>
      </c>
      <c r="V739" t="str">
        <f t="shared" si="95"/>
        <v>15&lt;x&lt;=30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 t="shared" si="91"/>
        <v>41973.999305555553</v>
      </c>
      <c r="K740">
        <v>1414765794</v>
      </c>
      <c r="L740" s="10">
        <f t="shared" si="92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5">
        <f t="shared" si="88"/>
        <v>1.0673333333333332</v>
      </c>
      <c r="R740" s="6">
        <f t="shared" si="89"/>
        <v>39.048780487804876</v>
      </c>
      <c r="S740" t="str">
        <f t="shared" si="93"/>
        <v>publishing</v>
      </c>
      <c r="T740" t="str">
        <f t="shared" si="94"/>
        <v>nonfiction</v>
      </c>
      <c r="U740" s="6">
        <f t="shared" si="90"/>
        <v>30.603541666670935</v>
      </c>
      <c r="V740" t="str">
        <f t="shared" si="95"/>
        <v>30&lt;x&lt;=45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 t="shared" si="91"/>
        <v>41862.294317129628</v>
      </c>
      <c r="K741">
        <v>1404907429</v>
      </c>
      <c r="L741" s="10">
        <f t="shared" si="92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 t="shared" si="88"/>
        <v>1.5833333333333333</v>
      </c>
      <c r="R741" s="6">
        <f t="shared" si="89"/>
        <v>68.345323741007192</v>
      </c>
      <c r="S741" t="str">
        <f t="shared" si="93"/>
        <v>publishing</v>
      </c>
      <c r="T741" t="str">
        <f t="shared" si="94"/>
        <v>nonfiction</v>
      </c>
      <c r="U741" s="6">
        <f t="shared" si="90"/>
        <v>33</v>
      </c>
      <c r="V741" t="str">
        <f t="shared" si="95"/>
        <v>30&lt;x&lt;=45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 t="shared" si="91"/>
        <v>42175.93844907407</v>
      </c>
      <c r="K742">
        <v>1433647882</v>
      </c>
      <c r="L742" s="10">
        <f t="shared" si="92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 t="shared" si="88"/>
        <v>1.0740000000000001</v>
      </c>
      <c r="R742" s="6">
        <f t="shared" si="89"/>
        <v>169.57894736842104</v>
      </c>
      <c r="S742" t="str">
        <f t="shared" si="93"/>
        <v>publishing</v>
      </c>
      <c r="T742" t="str">
        <f t="shared" si="94"/>
        <v>nonfiction</v>
      </c>
      <c r="U742" s="6">
        <f t="shared" si="90"/>
        <v>14</v>
      </c>
      <c r="V742" t="str">
        <f t="shared" si="95"/>
        <v>&lt;=15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 t="shared" si="91"/>
        <v>41436.439884259256</v>
      </c>
      <c r="K743">
        <v>1367940806</v>
      </c>
      <c r="L743" s="10">
        <f t="shared" si="92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 t="shared" si="88"/>
        <v>1.0226</v>
      </c>
      <c r="R743" s="6">
        <f t="shared" si="89"/>
        <v>141.42340425531913</v>
      </c>
      <c r="S743" t="str">
        <f t="shared" si="93"/>
        <v>publishing</v>
      </c>
      <c r="T743" t="str">
        <f t="shared" si="94"/>
        <v>nonfiction</v>
      </c>
      <c r="U743" s="6">
        <f t="shared" si="90"/>
        <v>35</v>
      </c>
      <c r="V743" t="str">
        <f t="shared" si="95"/>
        <v>30&lt;x&lt;=45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 t="shared" si="91"/>
        <v>41719.667962962958</v>
      </c>
      <c r="K744">
        <v>1392847312</v>
      </c>
      <c r="L744" s="10">
        <f t="shared" si="92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 t="shared" si="88"/>
        <v>1.1071428571428572</v>
      </c>
      <c r="R744" s="6">
        <f t="shared" si="89"/>
        <v>67.391304347826093</v>
      </c>
      <c r="S744" t="str">
        <f t="shared" si="93"/>
        <v>publishing</v>
      </c>
      <c r="T744" t="str">
        <f t="shared" si="94"/>
        <v>nonfiction</v>
      </c>
      <c r="U744" s="6">
        <f t="shared" si="90"/>
        <v>29.958333333328483</v>
      </c>
      <c r="V744" t="str">
        <f t="shared" si="95"/>
        <v>15&lt;x&lt;=30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 t="shared" si="91"/>
        <v>41015.666666666664</v>
      </c>
      <c r="K745">
        <v>1332435685</v>
      </c>
      <c r="L745" s="10">
        <f t="shared" si="92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 t="shared" si="88"/>
        <v>1.48</v>
      </c>
      <c r="R745" s="6">
        <f t="shared" si="89"/>
        <v>54.266666666666666</v>
      </c>
      <c r="S745" t="str">
        <f t="shared" si="93"/>
        <v>publishing</v>
      </c>
      <c r="T745" t="str">
        <f t="shared" si="94"/>
        <v>nonfiction</v>
      </c>
      <c r="U745" s="6">
        <f t="shared" si="90"/>
        <v>25.165682870370802</v>
      </c>
      <c r="V745" t="str">
        <f t="shared" si="95"/>
        <v>15&lt;x&lt;=30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 t="shared" si="91"/>
        <v>41256.748877314814</v>
      </c>
      <c r="K746">
        <v>1352847503</v>
      </c>
      <c r="L746" s="10">
        <f t="shared" si="92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 t="shared" si="88"/>
        <v>1.0232000000000001</v>
      </c>
      <c r="R746" s="6">
        <f t="shared" si="89"/>
        <v>82.516129032258064</v>
      </c>
      <c r="S746" t="str">
        <f t="shared" si="93"/>
        <v>publishing</v>
      </c>
      <c r="T746" t="str">
        <f t="shared" si="94"/>
        <v>nonfiction</v>
      </c>
      <c r="U746" s="6">
        <f t="shared" si="90"/>
        <v>30</v>
      </c>
      <c r="V746" t="str">
        <f t="shared" si="95"/>
        <v>15&lt;x&lt;=30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 t="shared" si="91"/>
        <v>41397.363946759258</v>
      </c>
      <c r="K747">
        <v>1364996645</v>
      </c>
      <c r="L747" s="10">
        <f t="shared" si="92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 t="shared" si="88"/>
        <v>1.7909909909909909</v>
      </c>
      <c r="R747" s="6">
        <f t="shared" si="89"/>
        <v>53.729729729729726</v>
      </c>
      <c r="S747" t="str">
        <f t="shared" si="93"/>
        <v>publishing</v>
      </c>
      <c r="T747" t="str">
        <f t="shared" si="94"/>
        <v>nonfiction</v>
      </c>
      <c r="U747" s="6">
        <f t="shared" si="90"/>
        <v>30</v>
      </c>
      <c r="V747" t="str">
        <f t="shared" si="95"/>
        <v>15&lt;x&lt;=30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 t="shared" si="91"/>
        <v>41174.957638888889</v>
      </c>
      <c r="K748">
        <v>1346806909</v>
      </c>
      <c r="L748" s="10">
        <f t="shared" si="92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 t="shared" si="88"/>
        <v>1.1108135252761968</v>
      </c>
      <c r="R748" s="6">
        <f t="shared" si="89"/>
        <v>34.206185567010309</v>
      </c>
      <c r="S748" t="str">
        <f t="shared" si="93"/>
        <v>publishing</v>
      </c>
      <c r="T748" t="str">
        <f t="shared" si="94"/>
        <v>nonfiction</v>
      </c>
      <c r="U748" s="6">
        <f t="shared" si="90"/>
        <v>18.123043981482624</v>
      </c>
      <c r="V748" t="str">
        <f t="shared" si="95"/>
        <v>15&lt;x&lt;=30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 t="shared" si="91"/>
        <v>42019.245833333327</v>
      </c>
      <c r="K749">
        <v>1418649019</v>
      </c>
      <c r="L749" s="10">
        <f t="shared" si="92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 t="shared" si="88"/>
        <v>1.0004285714285714</v>
      </c>
      <c r="R749" s="6">
        <f t="shared" si="89"/>
        <v>127.32727272727273</v>
      </c>
      <c r="S749" t="str">
        <f t="shared" si="93"/>
        <v>publishing</v>
      </c>
      <c r="T749" t="str">
        <f t="shared" si="94"/>
        <v>nonfiction</v>
      </c>
      <c r="U749" s="6">
        <f t="shared" si="90"/>
        <v>30.90533564814541</v>
      </c>
      <c r="V749" t="str">
        <f t="shared" si="95"/>
        <v>30&lt;x&lt;=45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 t="shared" si="91"/>
        <v>41861.638495370367</v>
      </c>
      <c r="K750">
        <v>1405109966</v>
      </c>
      <c r="L750" s="10">
        <f t="shared" si="92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 t="shared" si="88"/>
        <v>1.0024999999999999</v>
      </c>
      <c r="R750" s="6">
        <f t="shared" si="89"/>
        <v>45.56818181818182</v>
      </c>
      <c r="S750" t="str">
        <f t="shared" si="93"/>
        <v>publishing</v>
      </c>
      <c r="T750" t="str">
        <f t="shared" si="94"/>
        <v>nonfiction</v>
      </c>
      <c r="U750" s="6">
        <f t="shared" si="90"/>
        <v>30</v>
      </c>
      <c r="V750" t="str">
        <f t="shared" si="95"/>
        <v>15&lt;x&lt;=30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 t="shared" si="91"/>
        <v>42763.732986111114</v>
      </c>
      <c r="K751">
        <v>1483050930</v>
      </c>
      <c r="L751" s="10">
        <f t="shared" si="92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 t="shared" si="88"/>
        <v>1.0556000000000001</v>
      </c>
      <c r="R751" s="6">
        <f t="shared" si="89"/>
        <v>95.963636363636368</v>
      </c>
      <c r="S751" t="str">
        <f t="shared" si="93"/>
        <v>publishing</v>
      </c>
      <c r="T751" t="str">
        <f t="shared" si="94"/>
        <v>nonfiction</v>
      </c>
      <c r="U751" s="6">
        <f t="shared" si="90"/>
        <v>30</v>
      </c>
      <c r="V751" t="str">
        <f t="shared" si="95"/>
        <v>15&lt;x&lt;=30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 t="shared" si="91"/>
        <v>41329.669814814813</v>
      </c>
      <c r="K752">
        <v>1359147872</v>
      </c>
      <c r="L752" s="10">
        <f t="shared" si="92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 t="shared" si="88"/>
        <v>1.0258775877587758</v>
      </c>
      <c r="R752" s="6">
        <f t="shared" si="89"/>
        <v>77.271186440677965</v>
      </c>
      <c r="S752" t="str">
        <f t="shared" si="93"/>
        <v>publishing</v>
      </c>
      <c r="T752" t="str">
        <f t="shared" si="94"/>
        <v>nonfiction</v>
      </c>
      <c r="U752" s="6">
        <f t="shared" si="90"/>
        <v>30</v>
      </c>
      <c r="V752" t="str">
        <f t="shared" si="95"/>
        <v>15&lt;x&lt;=30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 t="shared" si="91"/>
        <v>40759.422164351847</v>
      </c>
      <c r="K753">
        <v>1308496075</v>
      </c>
      <c r="L753" s="10">
        <f t="shared" si="92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 t="shared" si="88"/>
        <v>1.1850000000000001</v>
      </c>
      <c r="R753" s="6">
        <f t="shared" si="89"/>
        <v>57.338709677419352</v>
      </c>
      <c r="S753" t="str">
        <f t="shared" si="93"/>
        <v>publishing</v>
      </c>
      <c r="T753" t="str">
        <f t="shared" si="94"/>
        <v>nonfiction</v>
      </c>
      <c r="U753" s="6">
        <f t="shared" si="90"/>
        <v>46</v>
      </c>
      <c r="V753" t="str">
        <f t="shared" si="95"/>
        <v>45&lt;x&lt;=60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 t="shared" si="91"/>
        <v>42659.249999999993</v>
      </c>
      <c r="K754">
        <v>1474884417</v>
      </c>
      <c r="L754" s="10">
        <f t="shared" si="92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 t="shared" si="88"/>
        <v>1.117</v>
      </c>
      <c r="R754" s="6">
        <f t="shared" si="89"/>
        <v>53.19047619047619</v>
      </c>
      <c r="S754" t="str">
        <f t="shared" si="93"/>
        <v>publishing</v>
      </c>
      <c r="T754" t="str">
        <f t="shared" si="94"/>
        <v>nonfiction</v>
      </c>
      <c r="U754" s="6">
        <f t="shared" si="90"/>
        <v>20.036840277767624</v>
      </c>
      <c r="V754" t="str">
        <f t="shared" si="95"/>
        <v>15&lt;x&lt;=30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 t="shared" si="91"/>
        <v>42049.381840277776</v>
      </c>
      <c r="K755">
        <v>1421330991</v>
      </c>
      <c r="L755" s="10">
        <f t="shared" si="92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 t="shared" si="88"/>
        <v>1.28</v>
      </c>
      <c r="R755" s="6">
        <f t="shared" si="89"/>
        <v>492.30769230769232</v>
      </c>
      <c r="S755" t="str">
        <f t="shared" si="93"/>
        <v>publishing</v>
      </c>
      <c r="T755" t="str">
        <f t="shared" si="94"/>
        <v>nonfiction</v>
      </c>
      <c r="U755" s="6">
        <f t="shared" si="90"/>
        <v>30</v>
      </c>
      <c r="V755" t="str">
        <f t="shared" si="95"/>
        <v>15&lt;x&lt;=30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 t="shared" si="91"/>
        <v>41279.54075231481</v>
      </c>
      <c r="K756">
        <v>1354816721</v>
      </c>
      <c r="L756" s="10">
        <f t="shared" si="92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 t="shared" si="88"/>
        <v>1.0375000000000001</v>
      </c>
      <c r="R756" s="6">
        <f t="shared" si="89"/>
        <v>42.346938775510203</v>
      </c>
      <c r="S756" t="str">
        <f t="shared" si="93"/>
        <v>publishing</v>
      </c>
      <c r="T756" t="str">
        <f t="shared" si="94"/>
        <v>nonfiction</v>
      </c>
      <c r="U756" s="6">
        <f t="shared" si="90"/>
        <v>30</v>
      </c>
      <c r="V756" t="str">
        <f t="shared" si="95"/>
        <v>15&lt;x&lt;=30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 t="shared" si="91"/>
        <v>41413.820138888885</v>
      </c>
      <c r="K757">
        <v>1366381877</v>
      </c>
      <c r="L757" s="10">
        <f t="shared" si="92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 t="shared" si="88"/>
        <v>1.0190760000000001</v>
      </c>
      <c r="R757" s="6">
        <f t="shared" si="89"/>
        <v>37.466029411764708</v>
      </c>
      <c r="S757" t="str">
        <f t="shared" si="93"/>
        <v>publishing</v>
      </c>
      <c r="T757" t="str">
        <f t="shared" si="94"/>
        <v>nonfiction</v>
      </c>
      <c r="U757" s="6">
        <f t="shared" si="90"/>
        <v>30.423414351847896</v>
      </c>
      <c r="V757" t="str">
        <f t="shared" si="95"/>
        <v>30&lt;x&lt;=45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 t="shared" si="91"/>
        <v>40651.516886574071</v>
      </c>
      <c r="K758">
        <v>1297880659</v>
      </c>
      <c r="L758" s="10">
        <f t="shared" si="92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 t="shared" si="88"/>
        <v>1.177142857142857</v>
      </c>
      <c r="R758" s="6">
        <f t="shared" si="89"/>
        <v>37.454545454545453</v>
      </c>
      <c r="S758" t="str">
        <f t="shared" si="93"/>
        <v>publishing</v>
      </c>
      <c r="T758" t="str">
        <f t="shared" si="94"/>
        <v>nonfiction</v>
      </c>
      <c r="U758" s="6">
        <f t="shared" si="90"/>
        <v>60.958333333335759</v>
      </c>
      <c r="V758" t="str">
        <f t="shared" si="95"/>
        <v>60&lt;x&lt;=75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 t="shared" si="91"/>
        <v>41248.846226851849</v>
      </c>
      <c r="K759">
        <v>1353547114</v>
      </c>
      <c r="L759" s="10">
        <f t="shared" si="92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 t="shared" si="88"/>
        <v>2.38</v>
      </c>
      <c r="R759" s="6">
        <f t="shared" si="89"/>
        <v>33.055555555555557</v>
      </c>
      <c r="S759" t="str">
        <f t="shared" si="93"/>
        <v>publishing</v>
      </c>
      <c r="T759" t="str">
        <f t="shared" si="94"/>
        <v>nonfiction</v>
      </c>
      <c r="U759" s="6">
        <f t="shared" si="90"/>
        <v>14</v>
      </c>
      <c r="V759" t="str">
        <f t="shared" si="95"/>
        <v>&lt;=15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 t="shared" si="91"/>
        <v>40459.628101851849</v>
      </c>
      <c r="K760">
        <v>1283976268</v>
      </c>
      <c r="L760" s="10">
        <f t="shared" si="92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 t="shared" si="88"/>
        <v>1.02</v>
      </c>
      <c r="R760" s="6">
        <f t="shared" si="89"/>
        <v>134.21052631578948</v>
      </c>
      <c r="S760" t="str">
        <f t="shared" si="93"/>
        <v>publishing</v>
      </c>
      <c r="T760" t="str">
        <f t="shared" si="94"/>
        <v>nonfiction</v>
      </c>
      <c r="U760" s="6">
        <f t="shared" si="90"/>
        <v>30</v>
      </c>
      <c r="V760" t="str">
        <f t="shared" si="95"/>
        <v>15&lt;x&lt;=30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 t="shared" si="91"/>
        <v>41829.121979166666</v>
      </c>
      <c r="K761">
        <v>1401436539</v>
      </c>
      <c r="L761" s="10">
        <f t="shared" si="92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 t="shared" si="88"/>
        <v>1.0192000000000001</v>
      </c>
      <c r="R761" s="6">
        <f t="shared" si="89"/>
        <v>51.474747474747474</v>
      </c>
      <c r="S761" t="str">
        <f t="shared" si="93"/>
        <v>publishing</v>
      </c>
      <c r="T761" t="str">
        <f t="shared" si="94"/>
        <v>nonfiction</v>
      </c>
      <c r="U761" s="6">
        <f t="shared" si="90"/>
        <v>40</v>
      </c>
      <c r="V761" t="str">
        <f t="shared" si="95"/>
        <v>30&lt;x&lt;=45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 t="shared" si="91"/>
        <v>42700.597372685181</v>
      </c>
      <c r="K762">
        <v>1477592413</v>
      </c>
      <c r="L762" s="10">
        <f t="shared" si="92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88"/>
        <v>0</v>
      </c>
      <c r="R762" s="6" t="e">
        <f t="shared" si="89"/>
        <v>#DIV/0!</v>
      </c>
      <c r="S762" t="str">
        <f t="shared" si="93"/>
        <v>publishing</v>
      </c>
      <c r="T762" t="str">
        <f t="shared" si="94"/>
        <v>fiction</v>
      </c>
      <c r="U762" s="6">
        <f t="shared" si="90"/>
        <v>30.041666666664241</v>
      </c>
      <c r="V762" t="str">
        <f t="shared" si="95"/>
        <v>30&lt;x&lt;=45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 t="shared" si="91"/>
        <v>41672.543124999997</v>
      </c>
      <c r="K763">
        <v>1388772126</v>
      </c>
      <c r="L763" s="10">
        <f t="shared" si="92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 t="shared" si="88"/>
        <v>4.7E-2</v>
      </c>
      <c r="R763" s="6">
        <f t="shared" si="89"/>
        <v>39.166666666666664</v>
      </c>
      <c r="S763" t="str">
        <f t="shared" si="93"/>
        <v>publishing</v>
      </c>
      <c r="T763" t="str">
        <f t="shared" si="94"/>
        <v>fiction</v>
      </c>
      <c r="U763" s="6">
        <f t="shared" si="90"/>
        <v>30</v>
      </c>
      <c r="V763" t="str">
        <f t="shared" si="95"/>
        <v>15&lt;x&lt;=30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 t="shared" si="91"/>
        <v>42708.041666666664</v>
      </c>
      <c r="K764">
        <v>1479328570</v>
      </c>
      <c r="L764" s="10">
        <f t="shared" si="92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 t="shared" si="88"/>
        <v>0</v>
      </c>
      <c r="R764" s="6" t="e">
        <f t="shared" si="89"/>
        <v>#DIV/0!</v>
      </c>
      <c r="S764" t="str">
        <f t="shared" si="93"/>
        <v>publishing</v>
      </c>
      <c r="T764" t="str">
        <f t="shared" si="94"/>
        <v>fiction</v>
      </c>
      <c r="U764" s="6">
        <f t="shared" si="90"/>
        <v>17.391550925924093</v>
      </c>
      <c r="V764" t="str">
        <f t="shared" si="95"/>
        <v>15&lt;x&lt;=30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 t="shared" si="91"/>
        <v>41501.238518518512</v>
      </c>
      <c r="K765">
        <v>1373971408</v>
      </c>
      <c r="L765" s="10">
        <f t="shared" si="92"/>
        <v>41471.238518518512</v>
      </c>
      <c r="M765" t="b">
        <v>0</v>
      </c>
      <c r="N765">
        <v>1</v>
      </c>
      <c r="O765" t="b">
        <v>0</v>
      </c>
      <c r="P765" t="s">
        <v>8275</v>
      </c>
      <c r="Q765" s="5">
        <f t="shared" si="88"/>
        <v>1.1655011655011655E-3</v>
      </c>
      <c r="R765" s="6">
        <f t="shared" si="89"/>
        <v>5</v>
      </c>
      <c r="S765" t="str">
        <f t="shared" si="93"/>
        <v>publishing</v>
      </c>
      <c r="T765" t="str">
        <f t="shared" si="94"/>
        <v>fiction</v>
      </c>
      <c r="U765" s="6">
        <f t="shared" si="90"/>
        <v>30</v>
      </c>
      <c r="V765" t="str">
        <f t="shared" si="95"/>
        <v>15&lt;x&lt;=30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 t="shared" si="91"/>
        <v>42256.964826388888</v>
      </c>
      <c r="K766">
        <v>1439266161</v>
      </c>
      <c r="L766" s="10">
        <f t="shared" si="92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 t="shared" si="88"/>
        <v>0</v>
      </c>
      <c r="R766" s="6" t="e">
        <f t="shared" si="89"/>
        <v>#DIV/0!</v>
      </c>
      <c r="S766" t="str">
        <f t="shared" si="93"/>
        <v>publishing</v>
      </c>
      <c r="T766" t="str">
        <f t="shared" si="94"/>
        <v>fiction</v>
      </c>
      <c r="U766" s="6">
        <f t="shared" si="90"/>
        <v>30</v>
      </c>
      <c r="V766" t="str">
        <f t="shared" si="95"/>
        <v>15&lt;x&lt;=30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 t="shared" si="91"/>
        <v>41931.334305555552</v>
      </c>
      <c r="K767">
        <v>1411131684</v>
      </c>
      <c r="L767" s="10">
        <f t="shared" si="92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 t="shared" si="88"/>
        <v>0.36014285714285715</v>
      </c>
      <c r="R767" s="6">
        <f t="shared" si="89"/>
        <v>57.295454545454547</v>
      </c>
      <c r="S767" t="str">
        <f t="shared" si="93"/>
        <v>publishing</v>
      </c>
      <c r="T767" t="str">
        <f t="shared" si="94"/>
        <v>fiction</v>
      </c>
      <c r="U767" s="6">
        <f t="shared" si="90"/>
        <v>30</v>
      </c>
      <c r="V767" t="str">
        <f t="shared" si="95"/>
        <v>15&lt;x&lt;=30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 t="shared" si="91"/>
        <v>42051.57503472222</v>
      </c>
      <c r="K768">
        <v>1421520483</v>
      </c>
      <c r="L768" s="10">
        <f t="shared" si="92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 t="shared" si="88"/>
        <v>0</v>
      </c>
      <c r="R768" s="6" t="e">
        <f t="shared" si="89"/>
        <v>#DIV/0!</v>
      </c>
      <c r="S768" t="str">
        <f t="shared" si="93"/>
        <v>publishing</v>
      </c>
      <c r="T768" t="str">
        <f t="shared" si="94"/>
        <v>fiction</v>
      </c>
      <c r="U768" s="6">
        <f t="shared" si="90"/>
        <v>30</v>
      </c>
      <c r="V768" t="str">
        <f t="shared" si="95"/>
        <v>15&lt;x&lt;=30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 t="shared" si="91"/>
        <v>42144.935300925928</v>
      </c>
      <c r="K769">
        <v>1429586810</v>
      </c>
      <c r="L769" s="10">
        <f t="shared" si="92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 t="shared" si="88"/>
        <v>3.5400000000000001E-2</v>
      </c>
      <c r="R769" s="6">
        <f t="shared" si="89"/>
        <v>59</v>
      </c>
      <c r="S769" t="str">
        <f t="shared" si="93"/>
        <v>publishing</v>
      </c>
      <c r="T769" t="str">
        <f t="shared" si="94"/>
        <v>fiction</v>
      </c>
      <c r="U769" s="6">
        <f t="shared" si="90"/>
        <v>30</v>
      </c>
      <c r="V769" t="str">
        <f t="shared" si="95"/>
        <v>15&lt;x&lt;=30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 t="shared" si="91"/>
        <v>41623.998726851853</v>
      </c>
      <c r="K770">
        <v>1384577890</v>
      </c>
      <c r="L770" s="10">
        <f t="shared" si="92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96">E770/D770</f>
        <v>0</v>
      </c>
      <c r="R770" s="6" t="e">
        <f t="shared" ref="R770:R833" si="97">E770/N770</f>
        <v>#DIV/0!</v>
      </c>
      <c r="S770" t="str">
        <f t="shared" si="93"/>
        <v>publishing</v>
      </c>
      <c r="T770" t="str">
        <f t="shared" si="94"/>
        <v>fiction</v>
      </c>
      <c r="U770" s="6">
        <f t="shared" ref="U770:U833" si="98">J770-L770</f>
        <v>30</v>
      </c>
      <c r="V770" t="str">
        <f t="shared" si="95"/>
        <v>15&lt;x&lt;=30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 t="shared" ref="J771:J834" si="99">(((I771/60)/60)/24)+DATE(1970,1,1)+(-5/24)</f>
        <v>41634.788124999999</v>
      </c>
      <c r="K771">
        <v>1385510094</v>
      </c>
      <c r="L771" s="10">
        <f t="shared" ref="L771:L834" si="100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 t="shared" si="96"/>
        <v>0.41399999999999998</v>
      </c>
      <c r="R771" s="6">
        <f t="shared" si="97"/>
        <v>31.846153846153847</v>
      </c>
      <c r="S771" t="str">
        <f t="shared" ref="S771:S834" si="101">TRIM(LEFT(P771,SEARCH("/",P771)-1))</f>
        <v>publishing</v>
      </c>
      <c r="T771" t="str">
        <f t="shared" ref="T771:T834" si="102">TRIM(RIGHT(P771,LEN(P771)-SEARCH("/",P771)))</f>
        <v>fiction</v>
      </c>
      <c r="U771" s="6">
        <f t="shared" si="98"/>
        <v>30</v>
      </c>
      <c r="V771" t="str">
        <f t="shared" ref="V771:V834" si="103">IF(U771&lt;=15, "&lt;=15", IF(U771&lt;=30, "15&lt;x&lt;=30", IF(U771&lt;=45, "30&lt;x&lt;=45", IF(U771&lt;=60, "45&lt;x&lt;=60", IF(U771&lt;=75, "60&lt;x&lt;=75","75&lt;x&lt;=90")))))</f>
        <v>15&lt;x&lt;=30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 t="shared" si="99"/>
        <v>41329.791307870371</v>
      </c>
      <c r="K772">
        <v>1358294369</v>
      </c>
      <c r="L772" s="10">
        <f t="shared" si="100"/>
        <v>41289.791307870371</v>
      </c>
      <c r="M772" t="b">
        <v>0</v>
      </c>
      <c r="N772">
        <v>0</v>
      </c>
      <c r="O772" t="b">
        <v>0</v>
      </c>
      <c r="P772" t="s">
        <v>8275</v>
      </c>
      <c r="Q772" s="5">
        <f t="shared" si="96"/>
        <v>0</v>
      </c>
      <c r="R772" s="6" t="e">
        <f t="shared" si="97"/>
        <v>#DIV/0!</v>
      </c>
      <c r="S772" t="str">
        <f t="shared" si="101"/>
        <v>publishing</v>
      </c>
      <c r="T772" t="str">
        <f t="shared" si="102"/>
        <v>fiction</v>
      </c>
      <c r="U772" s="6">
        <f t="shared" si="98"/>
        <v>40</v>
      </c>
      <c r="V772" t="str">
        <f t="shared" si="103"/>
        <v>30&lt;x&lt;=45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 t="shared" si="99"/>
        <v>42399.615763888891</v>
      </c>
      <c r="K773">
        <v>1449863202</v>
      </c>
      <c r="L773" s="10">
        <f t="shared" si="100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 t="shared" si="96"/>
        <v>2.631578947368421E-4</v>
      </c>
      <c r="R773" s="6">
        <f t="shared" si="97"/>
        <v>10</v>
      </c>
      <c r="S773" t="str">
        <f t="shared" si="101"/>
        <v>publishing</v>
      </c>
      <c r="T773" t="str">
        <f t="shared" si="102"/>
        <v>fiction</v>
      </c>
      <c r="U773" s="6">
        <f t="shared" si="98"/>
        <v>50</v>
      </c>
      <c r="V773" t="str">
        <f t="shared" si="103"/>
        <v>45&lt;x&lt;=60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 t="shared" si="99"/>
        <v>40117.957638888889</v>
      </c>
      <c r="K774">
        <v>1252718519</v>
      </c>
      <c r="L774" s="10">
        <f t="shared" si="100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 t="shared" si="96"/>
        <v>3.3333333333333333E-2</v>
      </c>
      <c r="R774" s="6">
        <f t="shared" si="97"/>
        <v>50</v>
      </c>
      <c r="S774" t="str">
        <f t="shared" si="101"/>
        <v>publishing</v>
      </c>
      <c r="T774" t="str">
        <f t="shared" si="102"/>
        <v>fiction</v>
      </c>
      <c r="U774" s="6">
        <f t="shared" si="98"/>
        <v>50.109039351853426</v>
      </c>
      <c r="V774" t="str">
        <f t="shared" si="103"/>
        <v>45&lt;x&lt;=60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 t="shared" si="99"/>
        <v>42134.750694444439</v>
      </c>
      <c r="K775">
        <v>1428341985</v>
      </c>
      <c r="L775" s="10">
        <f t="shared" si="100"/>
        <v>42100.527604166658</v>
      </c>
      <c r="M775" t="b">
        <v>0</v>
      </c>
      <c r="N775">
        <v>2</v>
      </c>
      <c r="O775" t="b">
        <v>0</v>
      </c>
      <c r="P775" t="s">
        <v>8275</v>
      </c>
      <c r="Q775" s="5">
        <f t="shared" si="96"/>
        <v>8.5129023676509714E-3</v>
      </c>
      <c r="R775" s="6">
        <f t="shared" si="97"/>
        <v>16</v>
      </c>
      <c r="S775" t="str">
        <f t="shared" si="101"/>
        <v>publishing</v>
      </c>
      <c r="T775" t="str">
        <f t="shared" si="102"/>
        <v>fiction</v>
      </c>
      <c r="U775" s="6">
        <f t="shared" si="98"/>
        <v>34.223090277781012</v>
      </c>
      <c r="V775" t="str">
        <f t="shared" si="103"/>
        <v>30&lt;x&lt;=45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 t="shared" si="99"/>
        <v>41693.571967592587</v>
      </c>
      <c r="K776">
        <v>1390589018</v>
      </c>
      <c r="L776" s="10">
        <f t="shared" si="100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 t="shared" si="96"/>
        <v>0.70199999999999996</v>
      </c>
      <c r="R776" s="6">
        <f t="shared" si="97"/>
        <v>39</v>
      </c>
      <c r="S776" t="str">
        <f t="shared" si="101"/>
        <v>publishing</v>
      </c>
      <c r="T776" t="str">
        <f t="shared" si="102"/>
        <v>fiction</v>
      </c>
      <c r="U776" s="6">
        <f t="shared" si="98"/>
        <v>30</v>
      </c>
      <c r="V776" t="str">
        <f t="shared" si="103"/>
        <v>15&lt;x&lt;=30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 t="shared" si="99"/>
        <v>40892.851793981477</v>
      </c>
      <c r="K777">
        <v>1321406795</v>
      </c>
      <c r="L777" s="10">
        <f t="shared" si="100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 t="shared" si="96"/>
        <v>1.7000000000000001E-2</v>
      </c>
      <c r="R777" s="6">
        <f t="shared" si="97"/>
        <v>34</v>
      </c>
      <c r="S777" t="str">
        <f t="shared" si="101"/>
        <v>publishing</v>
      </c>
      <c r="T777" t="str">
        <f t="shared" si="102"/>
        <v>fiction</v>
      </c>
      <c r="U777" s="6">
        <f t="shared" si="98"/>
        <v>30</v>
      </c>
      <c r="V777" t="str">
        <f t="shared" si="103"/>
        <v>15&lt;x&lt;=30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 t="shared" si="99"/>
        <v>42287.999999999993</v>
      </c>
      <c r="K778">
        <v>1441297645</v>
      </c>
      <c r="L778" s="10">
        <f t="shared" si="100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 t="shared" si="96"/>
        <v>0.51400000000000001</v>
      </c>
      <c r="R778" s="6">
        <f t="shared" si="97"/>
        <v>63.122807017543863</v>
      </c>
      <c r="S778" t="str">
        <f t="shared" si="101"/>
        <v>publishing</v>
      </c>
      <c r="T778" t="str">
        <f t="shared" si="102"/>
        <v>fiction</v>
      </c>
      <c r="U778" s="6">
        <f t="shared" si="98"/>
        <v>37.522627314814599</v>
      </c>
      <c r="V778" t="str">
        <f t="shared" si="103"/>
        <v>30&lt;x&lt;=45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 t="shared" si="99"/>
        <v>41486.772881944438</v>
      </c>
      <c r="K779">
        <v>1372721577</v>
      </c>
      <c r="L779" s="10">
        <f t="shared" si="100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 t="shared" si="96"/>
        <v>7.0000000000000001E-3</v>
      </c>
      <c r="R779" s="6">
        <f t="shared" si="97"/>
        <v>7</v>
      </c>
      <c r="S779" t="str">
        <f t="shared" si="101"/>
        <v>publishing</v>
      </c>
      <c r="T779" t="str">
        <f t="shared" si="102"/>
        <v>fiction</v>
      </c>
      <c r="U779" s="6">
        <f t="shared" si="98"/>
        <v>30</v>
      </c>
      <c r="V779" t="str">
        <f t="shared" si="103"/>
        <v>15&lt;x&lt;=30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 t="shared" si="99"/>
        <v>41759.493981481479</v>
      </c>
      <c r="K780">
        <v>1396284680</v>
      </c>
      <c r="L780" s="10">
        <f t="shared" si="100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 t="shared" si="96"/>
        <v>4.0000000000000001E-3</v>
      </c>
      <c r="R780" s="6">
        <f t="shared" si="97"/>
        <v>2</v>
      </c>
      <c r="S780" t="str">
        <f t="shared" si="101"/>
        <v>publishing</v>
      </c>
      <c r="T780" t="str">
        <f t="shared" si="102"/>
        <v>fiction</v>
      </c>
      <c r="U780" s="6">
        <f t="shared" si="98"/>
        <v>30</v>
      </c>
      <c r="V780" t="str">
        <f t="shared" si="103"/>
        <v>15&lt;x&lt;=30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 t="shared" si="99"/>
        <v>40465.958333333328</v>
      </c>
      <c r="K781">
        <v>1284567905</v>
      </c>
      <c r="L781" s="10">
        <f t="shared" si="100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96"/>
        <v>2.6666666666666668E-2</v>
      </c>
      <c r="R781" s="6">
        <f t="shared" si="97"/>
        <v>66.666666666666671</v>
      </c>
      <c r="S781" t="str">
        <f t="shared" si="101"/>
        <v>publishing</v>
      </c>
      <c r="T781" t="str">
        <f t="shared" si="102"/>
        <v>fiction</v>
      </c>
      <c r="U781" s="6">
        <f t="shared" si="98"/>
        <v>29.482581018513883</v>
      </c>
      <c r="V781" t="str">
        <f t="shared" si="103"/>
        <v>15&lt;x&lt;=30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 t="shared" si="99"/>
        <v>40666.465567129628</v>
      </c>
      <c r="K782">
        <v>1301847025</v>
      </c>
      <c r="L782" s="10">
        <f t="shared" si="100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 t="shared" si="96"/>
        <v>1.04</v>
      </c>
      <c r="R782" s="6">
        <f t="shared" si="97"/>
        <v>38.518518518518519</v>
      </c>
      <c r="S782" t="str">
        <f t="shared" si="101"/>
        <v>music</v>
      </c>
      <c r="T782" t="str">
        <f t="shared" si="102"/>
        <v>rock</v>
      </c>
      <c r="U782" s="6">
        <f t="shared" si="98"/>
        <v>30</v>
      </c>
      <c r="V782" t="str">
        <f t="shared" si="103"/>
        <v>15&lt;x&lt;=30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 t="shared" si="99"/>
        <v>41432.792523148149</v>
      </c>
      <c r="K783">
        <v>1368057674</v>
      </c>
      <c r="L783" s="10">
        <f t="shared" si="100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5">
        <f t="shared" si="96"/>
        <v>1.3315375</v>
      </c>
      <c r="R783" s="6">
        <f t="shared" si="97"/>
        <v>42.609200000000001</v>
      </c>
      <c r="S783" t="str">
        <f t="shared" si="101"/>
        <v>music</v>
      </c>
      <c r="T783" t="str">
        <f t="shared" si="102"/>
        <v>rock</v>
      </c>
      <c r="U783" s="6">
        <f t="shared" si="98"/>
        <v>30</v>
      </c>
      <c r="V783" t="str">
        <f t="shared" si="103"/>
        <v>15&lt;x&lt;=30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 t="shared" si="99"/>
        <v>41146.549791666665</v>
      </c>
      <c r="K784">
        <v>1343326302</v>
      </c>
      <c r="L784" s="10">
        <f t="shared" si="100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 t="shared" si="96"/>
        <v>1</v>
      </c>
      <c r="R784" s="6">
        <f t="shared" si="97"/>
        <v>50</v>
      </c>
      <c r="S784" t="str">
        <f t="shared" si="101"/>
        <v>music</v>
      </c>
      <c r="T784" t="str">
        <f t="shared" si="102"/>
        <v>rock</v>
      </c>
      <c r="U784" s="6">
        <f t="shared" si="98"/>
        <v>30</v>
      </c>
      <c r="V784" t="str">
        <f t="shared" si="103"/>
        <v>15&lt;x&lt;=30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 t="shared" si="99"/>
        <v>41026.708333333328</v>
      </c>
      <c r="K785">
        <v>1332182049</v>
      </c>
      <c r="L785" s="10">
        <f t="shared" si="100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 t="shared" si="96"/>
        <v>1.4813333333333334</v>
      </c>
      <c r="R785" s="6">
        <f t="shared" si="97"/>
        <v>63.485714285714288</v>
      </c>
      <c r="S785" t="str">
        <f t="shared" si="101"/>
        <v>music</v>
      </c>
      <c r="T785" t="str">
        <f t="shared" si="102"/>
        <v>rock</v>
      </c>
      <c r="U785" s="6">
        <f t="shared" si="98"/>
        <v>39.142951388887013</v>
      </c>
      <c r="V785" t="str">
        <f t="shared" si="103"/>
        <v>30&lt;x&lt;=45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 t="shared" si="99"/>
        <v>41714.899525462963</v>
      </c>
      <c r="K786">
        <v>1391571319</v>
      </c>
      <c r="L786" s="10">
        <f t="shared" si="100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 t="shared" si="96"/>
        <v>1.0249999999999999</v>
      </c>
      <c r="R786" s="6">
        <f t="shared" si="97"/>
        <v>102.5</v>
      </c>
      <c r="S786" t="str">
        <f t="shared" si="101"/>
        <v>music</v>
      </c>
      <c r="T786" t="str">
        <f t="shared" si="102"/>
        <v>rock</v>
      </c>
      <c r="U786" s="6">
        <f t="shared" si="98"/>
        <v>39.958333333335759</v>
      </c>
      <c r="V786" t="str">
        <f t="shared" si="103"/>
        <v>30&lt;x&lt;=45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 t="shared" si="99"/>
        <v>41333.385590277772</v>
      </c>
      <c r="K787">
        <v>1359468915</v>
      </c>
      <c r="L787" s="10">
        <f t="shared" si="100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5">
        <f t="shared" si="96"/>
        <v>1.8062799999999999</v>
      </c>
      <c r="R787" s="6">
        <f t="shared" si="97"/>
        <v>31.142758620689655</v>
      </c>
      <c r="S787" t="str">
        <f t="shared" si="101"/>
        <v>music</v>
      </c>
      <c r="T787" t="str">
        <f t="shared" si="102"/>
        <v>rock</v>
      </c>
      <c r="U787" s="6">
        <f t="shared" si="98"/>
        <v>30</v>
      </c>
      <c r="V787" t="str">
        <f t="shared" si="103"/>
        <v>15&lt;x&lt;=30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 t="shared" si="99"/>
        <v>41040.44930555555</v>
      </c>
      <c r="K788">
        <v>1331774434</v>
      </c>
      <c r="L788" s="10">
        <f t="shared" si="100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 t="shared" si="96"/>
        <v>1.4279999999999999</v>
      </c>
      <c r="R788" s="6">
        <f t="shared" si="97"/>
        <v>162.27272727272728</v>
      </c>
      <c r="S788" t="str">
        <f t="shared" si="101"/>
        <v>music</v>
      </c>
      <c r="T788" t="str">
        <f t="shared" si="102"/>
        <v>rock</v>
      </c>
      <c r="U788" s="6">
        <f t="shared" si="98"/>
        <v>57.601689814815472</v>
      </c>
      <c r="V788" t="str">
        <f t="shared" si="103"/>
        <v>45&lt;x&lt;=60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 t="shared" si="99"/>
        <v>41579.419282407405</v>
      </c>
      <c r="K789">
        <v>1380726226</v>
      </c>
      <c r="L789" s="10">
        <f t="shared" si="100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 t="shared" si="96"/>
        <v>1.1416666666666666</v>
      </c>
      <c r="R789" s="6">
        <f t="shared" si="97"/>
        <v>80.588235294117652</v>
      </c>
      <c r="S789" t="str">
        <f t="shared" si="101"/>
        <v>music</v>
      </c>
      <c r="T789" t="str">
        <f t="shared" si="102"/>
        <v>rock</v>
      </c>
      <c r="U789" s="6">
        <f t="shared" si="98"/>
        <v>30</v>
      </c>
      <c r="V789" t="str">
        <f t="shared" si="103"/>
        <v>15&lt;x&lt;=30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 t="shared" si="99"/>
        <v>41096.957638888889</v>
      </c>
      <c r="K790">
        <v>1338336588</v>
      </c>
      <c r="L790" s="10">
        <f t="shared" si="100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 t="shared" si="96"/>
        <v>2.03505</v>
      </c>
      <c r="R790" s="6">
        <f t="shared" si="97"/>
        <v>59.85441176470588</v>
      </c>
      <c r="S790" t="str">
        <f t="shared" si="101"/>
        <v>music</v>
      </c>
      <c r="T790" t="str">
        <f t="shared" si="102"/>
        <v>rock</v>
      </c>
      <c r="U790" s="6">
        <f t="shared" si="98"/>
        <v>38.159166666671808</v>
      </c>
      <c r="V790" t="str">
        <f t="shared" si="103"/>
        <v>30&lt;x&lt;=45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 t="shared" si="99"/>
        <v>41295.124305555553</v>
      </c>
      <c r="K791">
        <v>1357187280</v>
      </c>
      <c r="L791" s="10">
        <f t="shared" si="100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5">
        <f t="shared" si="96"/>
        <v>1.0941176470588236</v>
      </c>
      <c r="R791" s="6">
        <f t="shared" si="97"/>
        <v>132.85714285714286</v>
      </c>
      <c r="S791" t="str">
        <f t="shared" si="101"/>
        <v>music</v>
      </c>
      <c r="T791" t="str">
        <f t="shared" si="102"/>
        <v>rock</v>
      </c>
      <c r="U791" s="6">
        <f t="shared" si="98"/>
        <v>18.146527777775191</v>
      </c>
      <c r="V791" t="str">
        <f t="shared" si="103"/>
        <v>15&lt;x&lt;=30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 t="shared" si="99"/>
        <v>41305.839571759258</v>
      </c>
      <c r="K792">
        <v>1357088939</v>
      </c>
      <c r="L792" s="10">
        <f t="shared" si="100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 t="shared" si="96"/>
        <v>1.443746</v>
      </c>
      <c r="R792" s="6">
        <f t="shared" si="97"/>
        <v>92.547820512820508</v>
      </c>
      <c r="S792" t="str">
        <f t="shared" si="101"/>
        <v>music</v>
      </c>
      <c r="T792" t="str">
        <f t="shared" si="102"/>
        <v>rock</v>
      </c>
      <c r="U792" s="6">
        <f t="shared" si="98"/>
        <v>30</v>
      </c>
      <c r="V792" t="str">
        <f t="shared" si="103"/>
        <v>15&lt;x&lt;=30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 t="shared" si="99"/>
        <v>41591.040972222218</v>
      </c>
      <c r="K793">
        <v>1381430646</v>
      </c>
      <c r="L793" s="10">
        <f t="shared" si="100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 t="shared" si="96"/>
        <v>1.0386666666666666</v>
      </c>
      <c r="R793" s="6">
        <f t="shared" si="97"/>
        <v>60.859375</v>
      </c>
      <c r="S793" t="str">
        <f t="shared" si="101"/>
        <v>music</v>
      </c>
      <c r="T793" t="str">
        <f t="shared" si="102"/>
        <v>rock</v>
      </c>
      <c r="U793" s="6">
        <f t="shared" si="98"/>
        <v>33.468680555553874</v>
      </c>
      <c r="V793" t="str">
        <f t="shared" si="103"/>
        <v>30&lt;x&lt;=45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 t="shared" si="99"/>
        <v>41585.706979166665</v>
      </c>
      <c r="K794">
        <v>1381265883</v>
      </c>
      <c r="L794" s="10">
        <f t="shared" si="100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96"/>
        <v>1.0044440000000001</v>
      </c>
      <c r="R794" s="6">
        <f t="shared" si="97"/>
        <v>41.851833333333339</v>
      </c>
      <c r="S794" t="str">
        <f t="shared" si="101"/>
        <v>music</v>
      </c>
      <c r="T794" t="str">
        <f t="shared" si="102"/>
        <v>rock</v>
      </c>
      <c r="U794" s="6">
        <f t="shared" si="98"/>
        <v>30.041666666664241</v>
      </c>
      <c r="V794" t="str">
        <f t="shared" si="103"/>
        <v>30&lt;x&lt;=45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 t="shared" si="99"/>
        <v>41457.999305555553</v>
      </c>
      <c r="K795">
        <v>1371491244</v>
      </c>
      <c r="L795" s="10">
        <f t="shared" si="100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 t="shared" si="96"/>
        <v>1.0277927272727272</v>
      </c>
      <c r="R795" s="6">
        <f t="shared" si="97"/>
        <v>88.325937499999995</v>
      </c>
      <c r="S795" t="str">
        <f t="shared" si="101"/>
        <v>music</v>
      </c>
      <c r="T795" t="str">
        <f t="shared" si="102"/>
        <v>rock</v>
      </c>
      <c r="U795" s="6">
        <f t="shared" si="98"/>
        <v>15.466388888889924</v>
      </c>
      <c r="V795" t="str">
        <f t="shared" si="103"/>
        <v>15&lt;x&lt;=30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 t="shared" si="99"/>
        <v>40791.504166666666</v>
      </c>
      <c r="K796">
        <v>1310438737</v>
      </c>
      <c r="L796" s="10">
        <f t="shared" si="100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 t="shared" si="96"/>
        <v>1.0531250000000001</v>
      </c>
      <c r="R796" s="6">
        <f t="shared" si="97"/>
        <v>158.96226415094338</v>
      </c>
      <c r="S796" t="str">
        <f t="shared" si="101"/>
        <v>music</v>
      </c>
      <c r="T796" t="str">
        <f t="shared" si="102"/>
        <v>rock</v>
      </c>
      <c r="U796" s="6">
        <f t="shared" si="98"/>
        <v>55.597488425926713</v>
      </c>
      <c r="V796" t="str">
        <f t="shared" si="103"/>
        <v>45&lt;x&lt;=60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 t="shared" si="99"/>
        <v>41005.999305555553</v>
      </c>
      <c r="K797">
        <v>1330094566</v>
      </c>
      <c r="L797" s="10">
        <f t="shared" si="100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 t="shared" si="96"/>
        <v>1.1178571428571429</v>
      </c>
      <c r="R797" s="6">
        <f t="shared" si="97"/>
        <v>85.054347826086953</v>
      </c>
      <c r="S797" t="str">
        <f t="shared" si="101"/>
        <v>music</v>
      </c>
      <c r="T797" t="str">
        <f t="shared" si="102"/>
        <v>rock</v>
      </c>
      <c r="U797" s="6">
        <f t="shared" si="98"/>
        <v>42.594606481485243</v>
      </c>
      <c r="V797" t="str">
        <f t="shared" si="103"/>
        <v>30&lt;x&lt;=45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 t="shared" si="99"/>
        <v>41532.673611111109</v>
      </c>
      <c r="K798">
        <v>1376687485</v>
      </c>
      <c r="L798" s="10">
        <f t="shared" si="100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 t="shared" si="96"/>
        <v>1.0135000000000001</v>
      </c>
      <c r="R798" s="6">
        <f t="shared" si="97"/>
        <v>112.61111111111111</v>
      </c>
      <c r="S798" t="str">
        <f t="shared" si="101"/>
        <v>music</v>
      </c>
      <c r="T798" t="str">
        <f t="shared" si="102"/>
        <v>rock</v>
      </c>
      <c r="U798" s="6">
        <f t="shared" si="98"/>
        <v>29.99901620370656</v>
      </c>
      <c r="V798" t="str">
        <f t="shared" si="103"/>
        <v>15&lt;x&lt;=30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 t="shared" si="99"/>
        <v>41027.958333333328</v>
      </c>
      <c r="K799">
        <v>1332978688</v>
      </c>
      <c r="L799" s="10">
        <f t="shared" si="100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 t="shared" si="96"/>
        <v>1.0753333333333333</v>
      </c>
      <c r="R799" s="6">
        <f t="shared" si="97"/>
        <v>45.436619718309856</v>
      </c>
      <c r="S799" t="str">
        <f t="shared" si="101"/>
        <v>music</v>
      </c>
      <c r="T799" t="str">
        <f t="shared" si="102"/>
        <v>rock</v>
      </c>
      <c r="U799" s="6">
        <f t="shared" si="98"/>
        <v>31.172592592592991</v>
      </c>
      <c r="V799" t="str">
        <f t="shared" si="103"/>
        <v>30&lt;x&lt;=45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 t="shared" si="99"/>
        <v>41912.381793981483</v>
      </c>
      <c r="K800">
        <v>1409494187</v>
      </c>
      <c r="L800" s="10">
        <f t="shared" si="100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 t="shared" si="96"/>
        <v>1.1488571428571428</v>
      </c>
      <c r="R800" s="6">
        <f t="shared" si="97"/>
        <v>46.218390804597703</v>
      </c>
      <c r="S800" t="str">
        <f t="shared" si="101"/>
        <v>music</v>
      </c>
      <c r="T800" t="str">
        <f t="shared" si="102"/>
        <v>rock</v>
      </c>
      <c r="U800" s="6">
        <f t="shared" si="98"/>
        <v>30</v>
      </c>
      <c r="V800" t="str">
        <f t="shared" si="103"/>
        <v>15&lt;x&lt;=30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 t="shared" si="99"/>
        <v>41026.458865740737</v>
      </c>
      <c r="K801">
        <v>1332950446</v>
      </c>
      <c r="L801" s="10">
        <f t="shared" si="100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 t="shared" si="96"/>
        <v>1.0002</v>
      </c>
      <c r="R801" s="6">
        <f t="shared" si="97"/>
        <v>178.60714285714286</v>
      </c>
      <c r="S801" t="str">
        <f t="shared" si="101"/>
        <v>music</v>
      </c>
      <c r="T801" t="str">
        <f t="shared" si="102"/>
        <v>rock</v>
      </c>
      <c r="U801" s="6">
        <f t="shared" si="98"/>
        <v>30</v>
      </c>
      <c r="V801" t="str">
        <f t="shared" si="103"/>
        <v>15&lt;x&lt;=30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 t="shared" si="99"/>
        <v>41893.225162037037</v>
      </c>
      <c r="K802">
        <v>1407839054</v>
      </c>
      <c r="L802" s="10">
        <f t="shared" si="100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 t="shared" si="96"/>
        <v>1.5213333333333334</v>
      </c>
      <c r="R802" s="6">
        <f t="shared" si="97"/>
        <v>40.75</v>
      </c>
      <c r="S802" t="str">
        <f t="shared" si="101"/>
        <v>music</v>
      </c>
      <c r="T802" t="str">
        <f t="shared" si="102"/>
        <v>rock</v>
      </c>
      <c r="U802" s="6">
        <f t="shared" si="98"/>
        <v>30</v>
      </c>
      <c r="V802" t="str">
        <f t="shared" si="103"/>
        <v>15&lt;x&lt;=30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 t="shared" si="99"/>
        <v>40725.587037037032</v>
      </c>
      <c r="K803">
        <v>1306955120</v>
      </c>
      <c r="L803" s="10">
        <f t="shared" si="100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 t="shared" si="96"/>
        <v>1.1152149999999998</v>
      </c>
      <c r="R803" s="6">
        <f t="shared" si="97"/>
        <v>43.733921568627444</v>
      </c>
      <c r="S803" t="str">
        <f t="shared" si="101"/>
        <v>music</v>
      </c>
      <c r="T803" t="str">
        <f t="shared" si="102"/>
        <v>rock</v>
      </c>
      <c r="U803" s="6">
        <f t="shared" si="98"/>
        <v>30</v>
      </c>
      <c r="V803" t="str">
        <f t="shared" si="103"/>
        <v>15&lt;x&lt;=30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 t="shared" si="99"/>
        <v>41168.961805555555</v>
      </c>
      <c r="K804">
        <v>1343867524</v>
      </c>
      <c r="L804" s="10">
        <f t="shared" si="100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5">
        <f t="shared" si="96"/>
        <v>1.0133333333333334</v>
      </c>
      <c r="R804" s="6">
        <f t="shared" si="97"/>
        <v>81.066666666666663</v>
      </c>
      <c r="S804" t="str">
        <f t="shared" si="101"/>
        <v>music</v>
      </c>
      <c r="T804" t="str">
        <f t="shared" si="102"/>
        <v>rock</v>
      </c>
      <c r="U804" s="6">
        <f t="shared" si="98"/>
        <v>46.147870370368764</v>
      </c>
      <c r="V804" t="str">
        <f t="shared" si="103"/>
        <v>45&lt;x&lt;=60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 t="shared" si="99"/>
        <v>40691.833333333328</v>
      </c>
      <c r="K805">
        <v>1304376478</v>
      </c>
      <c r="L805" s="10">
        <f t="shared" si="100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 t="shared" si="96"/>
        <v>1.232608695652174</v>
      </c>
      <c r="R805" s="6">
        <f t="shared" si="97"/>
        <v>74.60526315789474</v>
      </c>
      <c r="S805" t="str">
        <f t="shared" si="101"/>
        <v>music</v>
      </c>
      <c r="T805" t="str">
        <f t="shared" si="102"/>
        <v>rock</v>
      </c>
      <c r="U805" s="6">
        <f t="shared" si="98"/>
        <v>26.091689814813435</v>
      </c>
      <c r="V805" t="str">
        <f t="shared" si="103"/>
        <v>15&lt;x&lt;=30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 t="shared" si="99"/>
        <v>40746.957638888889</v>
      </c>
      <c r="K806">
        <v>1309919526</v>
      </c>
      <c r="L806" s="10">
        <f t="shared" si="100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5">
        <f t="shared" si="96"/>
        <v>1</v>
      </c>
      <c r="R806" s="6">
        <f t="shared" si="97"/>
        <v>305.55555555555554</v>
      </c>
      <c r="S806" t="str">
        <f t="shared" si="101"/>
        <v>music</v>
      </c>
      <c r="T806" t="str">
        <f t="shared" si="102"/>
        <v>rock</v>
      </c>
      <c r="U806" s="6">
        <f t="shared" si="98"/>
        <v>17.060347222221026</v>
      </c>
      <c r="V806" t="str">
        <f t="shared" si="103"/>
        <v>15&lt;x&lt;=30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 t="shared" si="99"/>
        <v>40740.75</v>
      </c>
      <c r="K807">
        <v>1306525512</v>
      </c>
      <c r="L807" s="10">
        <f t="shared" si="100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 t="shared" si="96"/>
        <v>1.05</v>
      </c>
      <c r="R807" s="6">
        <f t="shared" si="97"/>
        <v>58.333333333333336</v>
      </c>
      <c r="S807" t="str">
        <f t="shared" si="101"/>
        <v>music</v>
      </c>
      <c r="T807" t="str">
        <f t="shared" si="102"/>
        <v>rock</v>
      </c>
      <c r="U807" s="6">
        <f t="shared" si="98"/>
        <v>50.135277777779265</v>
      </c>
      <c r="V807" t="str">
        <f t="shared" si="103"/>
        <v>45&lt;x&lt;=60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 t="shared" si="99"/>
        <v>40793.483090277776</v>
      </c>
      <c r="K808">
        <v>1312821339</v>
      </c>
      <c r="L808" s="10">
        <f t="shared" si="100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 t="shared" si="96"/>
        <v>1.0443750000000001</v>
      </c>
      <c r="R808" s="6">
        <f t="shared" si="97"/>
        <v>117.67605633802818</v>
      </c>
      <c r="S808" t="str">
        <f t="shared" si="101"/>
        <v>music</v>
      </c>
      <c r="T808" t="str">
        <f t="shared" si="102"/>
        <v>rock</v>
      </c>
      <c r="U808" s="6">
        <f t="shared" si="98"/>
        <v>30</v>
      </c>
      <c r="V808" t="str">
        <f t="shared" si="103"/>
        <v>15&lt;x&lt;=30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 t="shared" si="99"/>
        <v>42794.874999999993</v>
      </c>
      <c r="K809">
        <v>1485270311</v>
      </c>
      <c r="L809" s="10">
        <f t="shared" si="100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 t="shared" si="96"/>
        <v>1.05125</v>
      </c>
      <c r="R809" s="6">
        <f t="shared" si="97"/>
        <v>73.771929824561397</v>
      </c>
      <c r="S809" t="str">
        <f t="shared" si="101"/>
        <v>music</v>
      </c>
      <c r="T809" t="str">
        <f t="shared" si="102"/>
        <v>rock</v>
      </c>
      <c r="U809" s="6">
        <f t="shared" si="98"/>
        <v>35.454733796286746</v>
      </c>
      <c r="V809" t="str">
        <f t="shared" si="103"/>
        <v>30&lt;x&lt;=45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 t="shared" si="99"/>
        <v>41994.999305555553</v>
      </c>
      <c r="K810">
        <v>1416363886</v>
      </c>
      <c r="L810" s="10">
        <f t="shared" si="100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 t="shared" si="96"/>
        <v>1</v>
      </c>
      <c r="R810" s="6">
        <f t="shared" si="97"/>
        <v>104.65116279069767</v>
      </c>
      <c r="S810" t="str">
        <f t="shared" si="101"/>
        <v>music</v>
      </c>
      <c r="T810" t="str">
        <f t="shared" si="102"/>
        <v>rock</v>
      </c>
      <c r="U810" s="6">
        <f t="shared" si="98"/>
        <v>33.107106481482333</v>
      </c>
      <c r="V810" t="str">
        <f t="shared" si="103"/>
        <v>30&lt;x&lt;=45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 t="shared" si="99"/>
        <v>41658.625347222223</v>
      </c>
      <c r="K811">
        <v>1387569630</v>
      </c>
      <c r="L811" s="10">
        <f t="shared" si="100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 t="shared" si="96"/>
        <v>1.03775</v>
      </c>
      <c r="R811" s="6">
        <f t="shared" si="97"/>
        <v>79.82692307692308</v>
      </c>
      <c r="S811" t="str">
        <f t="shared" si="101"/>
        <v>music</v>
      </c>
      <c r="T811" t="str">
        <f t="shared" si="102"/>
        <v>rock</v>
      </c>
      <c r="U811" s="6">
        <f t="shared" si="98"/>
        <v>30</v>
      </c>
      <c r="V811" t="str">
        <f t="shared" si="103"/>
        <v>15&lt;x&lt;=30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 t="shared" si="99"/>
        <v>41152.847939814812</v>
      </c>
      <c r="K812">
        <v>1343870462</v>
      </c>
      <c r="L812" s="10">
        <f t="shared" si="100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 t="shared" si="96"/>
        <v>1.05</v>
      </c>
      <c r="R812" s="6">
        <f t="shared" si="97"/>
        <v>58.333333333333336</v>
      </c>
      <c r="S812" t="str">
        <f t="shared" si="101"/>
        <v>music</v>
      </c>
      <c r="T812" t="str">
        <f t="shared" si="102"/>
        <v>rock</v>
      </c>
      <c r="U812" s="6">
        <f t="shared" si="98"/>
        <v>30</v>
      </c>
      <c r="V812" t="str">
        <f t="shared" si="103"/>
        <v>15&lt;x&lt;=30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 t="shared" si="99"/>
        <v>41465.494444444441</v>
      </c>
      <c r="K813">
        <v>1371569202</v>
      </c>
      <c r="L813" s="10">
        <f t="shared" si="100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 t="shared" si="96"/>
        <v>1.04</v>
      </c>
      <c r="R813" s="6">
        <f t="shared" si="97"/>
        <v>86.666666666666671</v>
      </c>
      <c r="S813" t="str">
        <f t="shared" si="101"/>
        <v>music</v>
      </c>
      <c r="T813" t="str">
        <f t="shared" si="102"/>
        <v>rock</v>
      </c>
      <c r="U813" s="6">
        <f t="shared" si="98"/>
        <v>22.059236111112114</v>
      </c>
      <c r="V813" t="str">
        <f t="shared" si="103"/>
        <v>15&lt;x&lt;=30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 t="shared" si="99"/>
        <v>41334.373611111107</v>
      </c>
      <c r="K814">
        <v>1357604752</v>
      </c>
      <c r="L814" s="10">
        <f t="shared" si="100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 t="shared" si="96"/>
        <v>1.5183333333333333</v>
      </c>
      <c r="R814" s="6">
        <f t="shared" si="97"/>
        <v>27.606060606060606</v>
      </c>
      <c r="S814" t="str">
        <f t="shared" si="101"/>
        <v>music</v>
      </c>
      <c r="T814" t="str">
        <f t="shared" si="102"/>
        <v>rock</v>
      </c>
      <c r="U814" s="6">
        <f t="shared" si="98"/>
        <v>52.56398148147855</v>
      </c>
      <c r="V814" t="str">
        <f t="shared" si="103"/>
        <v>45&lt;x&lt;=60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 t="shared" si="99"/>
        <v>41110.751909722218</v>
      </c>
      <c r="K815">
        <v>1340233365</v>
      </c>
      <c r="L815" s="10">
        <f t="shared" si="100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 t="shared" si="96"/>
        <v>1.59996</v>
      </c>
      <c r="R815" s="6">
        <f t="shared" si="97"/>
        <v>24.999375000000001</v>
      </c>
      <c r="S815" t="str">
        <f t="shared" si="101"/>
        <v>music</v>
      </c>
      <c r="T815" t="str">
        <f t="shared" si="102"/>
        <v>rock</v>
      </c>
      <c r="U815" s="6">
        <f t="shared" si="98"/>
        <v>30</v>
      </c>
      <c r="V815" t="str">
        <f t="shared" si="103"/>
        <v>15&lt;x&lt;=30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 t="shared" si="99"/>
        <v>40694.544444444444</v>
      </c>
      <c r="K816">
        <v>1305568201</v>
      </c>
      <c r="L816" s="10">
        <f t="shared" si="100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 t="shared" si="96"/>
        <v>1.2729999999999999</v>
      </c>
      <c r="R816" s="6">
        <f t="shared" si="97"/>
        <v>45.464285714285715</v>
      </c>
      <c r="S816" t="str">
        <f t="shared" si="101"/>
        <v>music</v>
      </c>
      <c r="T816" t="str">
        <f t="shared" si="102"/>
        <v>rock</v>
      </c>
      <c r="U816" s="6">
        <f t="shared" si="98"/>
        <v>15.00971064814803</v>
      </c>
      <c r="V816" t="str">
        <f t="shared" si="103"/>
        <v>15&lt;x&lt;=30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 t="shared" si="99"/>
        <v>41944.70952546296</v>
      </c>
      <c r="K817">
        <v>1412287303</v>
      </c>
      <c r="L817" s="10">
        <f t="shared" si="100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96"/>
        <v>1.07</v>
      </c>
      <c r="R817" s="6">
        <f t="shared" si="97"/>
        <v>99.534883720930239</v>
      </c>
      <c r="S817" t="str">
        <f t="shared" si="101"/>
        <v>music</v>
      </c>
      <c r="T817" t="str">
        <f t="shared" si="102"/>
        <v>rock</v>
      </c>
      <c r="U817" s="6">
        <f t="shared" si="98"/>
        <v>30</v>
      </c>
      <c r="V817" t="str">
        <f t="shared" si="103"/>
        <v>15&lt;x&lt;=30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 t="shared" si="99"/>
        <v>41373.0625</v>
      </c>
      <c r="K818">
        <v>1362776043</v>
      </c>
      <c r="L818" s="10">
        <f t="shared" si="100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 t="shared" si="96"/>
        <v>1.1512214285714286</v>
      </c>
      <c r="R818" s="6">
        <f t="shared" si="97"/>
        <v>39.31</v>
      </c>
      <c r="S818" t="str">
        <f t="shared" si="101"/>
        <v>music</v>
      </c>
      <c r="T818" t="str">
        <f t="shared" si="102"/>
        <v>rock</v>
      </c>
      <c r="U818" s="6">
        <f t="shared" si="98"/>
        <v>31.399965277778392</v>
      </c>
      <c r="V818" t="str">
        <f t="shared" si="103"/>
        <v>30&lt;x&lt;=45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 t="shared" si="99"/>
        <v>40978.999305555553</v>
      </c>
      <c r="K819">
        <v>1326810211</v>
      </c>
      <c r="L819" s="10">
        <f t="shared" si="100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 t="shared" si="96"/>
        <v>1.3711066666666665</v>
      </c>
      <c r="R819" s="6">
        <f t="shared" si="97"/>
        <v>89.419999999999987</v>
      </c>
      <c r="S819" t="str">
        <f t="shared" si="101"/>
        <v>music</v>
      </c>
      <c r="T819" t="str">
        <f t="shared" si="102"/>
        <v>rock</v>
      </c>
      <c r="U819" s="6">
        <f t="shared" si="98"/>
        <v>53.60797453703708</v>
      </c>
      <c r="V819" t="str">
        <f t="shared" si="103"/>
        <v>45&lt;x&lt;=60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 t="shared" si="99"/>
        <v>41128.500694444439</v>
      </c>
      <c r="K820">
        <v>1343682681</v>
      </c>
      <c r="L820" s="10">
        <f t="shared" si="100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 t="shared" si="96"/>
        <v>1.5571428571428572</v>
      </c>
      <c r="R820" s="6">
        <f t="shared" si="97"/>
        <v>28.684210526315791</v>
      </c>
      <c r="S820" t="str">
        <f t="shared" si="101"/>
        <v>music</v>
      </c>
      <c r="T820" t="str">
        <f t="shared" si="102"/>
        <v>rock</v>
      </c>
      <c r="U820" s="6">
        <f t="shared" si="98"/>
        <v>7.8261458333290648</v>
      </c>
      <c r="V820" t="str">
        <f t="shared" si="103"/>
        <v>&lt;=15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 t="shared" si="99"/>
        <v>41628.988888888889</v>
      </c>
      <c r="K821">
        <v>1386806254</v>
      </c>
      <c r="L821" s="10">
        <f t="shared" si="100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 t="shared" si="96"/>
        <v>1.0874999999999999</v>
      </c>
      <c r="R821" s="6">
        <f t="shared" si="97"/>
        <v>31.071428571428573</v>
      </c>
      <c r="S821" t="str">
        <f t="shared" si="101"/>
        <v>music</v>
      </c>
      <c r="T821" t="str">
        <f t="shared" si="102"/>
        <v>rock</v>
      </c>
      <c r="U821" s="6">
        <f t="shared" si="98"/>
        <v>9.1989120370417368</v>
      </c>
      <c r="V821" t="str">
        <f t="shared" si="103"/>
        <v>&lt;=15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 t="shared" si="99"/>
        <v>41799</v>
      </c>
      <c r="K822">
        <v>1399666342</v>
      </c>
      <c r="L822" s="10">
        <f t="shared" si="100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 t="shared" si="96"/>
        <v>1.3405</v>
      </c>
      <c r="R822" s="6">
        <f t="shared" si="97"/>
        <v>70.55263157894737</v>
      </c>
      <c r="S822" t="str">
        <f t="shared" si="101"/>
        <v>music</v>
      </c>
      <c r="T822" t="str">
        <f t="shared" si="102"/>
        <v>rock</v>
      </c>
      <c r="U822" s="6">
        <f t="shared" si="98"/>
        <v>30.366412037037662</v>
      </c>
      <c r="V822" t="str">
        <f t="shared" si="103"/>
        <v>30&lt;x&lt;=45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 t="shared" si="99"/>
        <v>42127.959027777775</v>
      </c>
      <c r="K823">
        <v>1427753265</v>
      </c>
      <c r="L823" s="10">
        <f t="shared" si="100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 t="shared" si="96"/>
        <v>1</v>
      </c>
      <c r="R823" s="6">
        <f t="shared" si="97"/>
        <v>224.12820512820514</v>
      </c>
      <c r="S823" t="str">
        <f t="shared" si="101"/>
        <v>music</v>
      </c>
      <c r="T823" t="str">
        <f t="shared" si="102"/>
        <v>rock</v>
      </c>
      <c r="U823" s="6">
        <f t="shared" si="98"/>
        <v>34.245312499995634</v>
      </c>
      <c r="V823" t="str">
        <f t="shared" si="103"/>
        <v>30&lt;x&lt;=45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 t="shared" si="99"/>
        <v>41187.739004629628</v>
      </c>
      <c r="K824">
        <v>1346885050</v>
      </c>
      <c r="L824" s="10">
        <f t="shared" si="100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 t="shared" si="96"/>
        <v>1.1916666666666667</v>
      </c>
      <c r="R824" s="6">
        <f t="shared" si="97"/>
        <v>51.811594202898547</v>
      </c>
      <c r="S824" t="str">
        <f t="shared" si="101"/>
        <v>music</v>
      </c>
      <c r="T824" t="str">
        <f t="shared" si="102"/>
        <v>rock</v>
      </c>
      <c r="U824" s="6">
        <f t="shared" si="98"/>
        <v>30</v>
      </c>
      <c r="V824" t="str">
        <f t="shared" si="103"/>
        <v>15&lt;x&lt;=30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 t="shared" si="99"/>
        <v>42085.722824074073</v>
      </c>
      <c r="K825">
        <v>1424474452</v>
      </c>
      <c r="L825" s="10">
        <f t="shared" si="100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 t="shared" si="96"/>
        <v>1.7949999999999999</v>
      </c>
      <c r="R825" s="6">
        <f t="shared" si="97"/>
        <v>43.515151515151516</v>
      </c>
      <c r="S825" t="str">
        <f t="shared" si="101"/>
        <v>music</v>
      </c>
      <c r="T825" t="str">
        <f t="shared" si="102"/>
        <v>rock</v>
      </c>
      <c r="U825" s="6">
        <f t="shared" si="98"/>
        <v>29.958333333335759</v>
      </c>
      <c r="V825" t="str">
        <f t="shared" si="103"/>
        <v>15&lt;x&lt;=30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 t="shared" si="99"/>
        <v>40286.082638888889</v>
      </c>
      <c r="K826">
        <v>1268459318</v>
      </c>
      <c r="L826" s="10">
        <f t="shared" si="100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 t="shared" si="96"/>
        <v>1.3438124999999999</v>
      </c>
      <c r="R826" s="6">
        <f t="shared" si="97"/>
        <v>39.816666666666663</v>
      </c>
      <c r="S826" t="str">
        <f t="shared" si="101"/>
        <v>music</v>
      </c>
      <c r="T826" t="str">
        <f t="shared" si="102"/>
        <v>rock</v>
      </c>
      <c r="U826" s="6">
        <f t="shared" si="98"/>
        <v>36.048865740740439</v>
      </c>
      <c r="V826" t="str">
        <f t="shared" si="103"/>
        <v>30&lt;x&lt;=45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 t="shared" si="99"/>
        <v>41211.098194444443</v>
      </c>
      <c r="K827">
        <v>1349335284</v>
      </c>
      <c r="L827" s="10">
        <f t="shared" si="100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 t="shared" si="96"/>
        <v>1.0043200000000001</v>
      </c>
      <c r="R827" s="6">
        <f t="shared" si="97"/>
        <v>126.8080808080808</v>
      </c>
      <c r="S827" t="str">
        <f t="shared" si="101"/>
        <v>music</v>
      </c>
      <c r="T827" t="str">
        <f t="shared" si="102"/>
        <v>rock</v>
      </c>
      <c r="U827" s="6">
        <f t="shared" si="98"/>
        <v>25</v>
      </c>
      <c r="V827" t="str">
        <f t="shared" si="103"/>
        <v>15&lt;x&lt;=30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 t="shared" si="99"/>
        <v>40993.788541666661</v>
      </c>
      <c r="K828">
        <v>1330908930</v>
      </c>
      <c r="L828" s="10">
        <f t="shared" si="100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 t="shared" si="96"/>
        <v>1.0145454545454546</v>
      </c>
      <c r="R828" s="6">
        <f t="shared" si="97"/>
        <v>113.87755102040816</v>
      </c>
      <c r="S828" t="str">
        <f t="shared" si="101"/>
        <v>music</v>
      </c>
      <c r="T828" t="str">
        <f t="shared" si="102"/>
        <v>rock</v>
      </c>
      <c r="U828" s="6">
        <f t="shared" si="98"/>
        <v>20.958333333328483</v>
      </c>
      <c r="V828" t="str">
        <f t="shared" si="103"/>
        <v>15&lt;x&lt;=30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 t="shared" si="99"/>
        <v>40953.617361111108</v>
      </c>
      <c r="K829">
        <v>1326972107</v>
      </c>
      <c r="L829" s="10">
        <f t="shared" si="100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 t="shared" si="96"/>
        <v>1.0333333333333334</v>
      </c>
      <c r="R829" s="6">
        <f t="shared" si="97"/>
        <v>28.181818181818183</v>
      </c>
      <c r="S829" t="str">
        <f t="shared" si="101"/>
        <v>music</v>
      </c>
      <c r="T829" t="str">
        <f t="shared" si="102"/>
        <v>rock</v>
      </c>
      <c r="U829" s="6">
        <f t="shared" si="98"/>
        <v>26.352233796293149</v>
      </c>
      <c r="V829" t="str">
        <f t="shared" si="103"/>
        <v>15&lt;x&lt;=30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 t="shared" si="99"/>
        <v>41085.474999999999</v>
      </c>
      <c r="K830">
        <v>1339549982</v>
      </c>
      <c r="L830" s="10">
        <f t="shared" si="100"/>
        <v>41072.84238425926</v>
      </c>
      <c r="M830" t="b">
        <v>0</v>
      </c>
      <c r="N830">
        <v>38</v>
      </c>
      <c r="O830" t="b">
        <v>1</v>
      </c>
      <c r="P830" t="s">
        <v>8276</v>
      </c>
      <c r="Q830" s="5">
        <f t="shared" si="96"/>
        <v>1.07</v>
      </c>
      <c r="R830" s="6">
        <f t="shared" si="97"/>
        <v>36.60526315789474</v>
      </c>
      <c r="S830" t="str">
        <f t="shared" si="101"/>
        <v>music</v>
      </c>
      <c r="T830" t="str">
        <f t="shared" si="102"/>
        <v>rock</v>
      </c>
      <c r="U830" s="6">
        <f t="shared" si="98"/>
        <v>12.632615740738402</v>
      </c>
      <c r="V830" t="str">
        <f t="shared" si="103"/>
        <v>&lt;=15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 t="shared" si="99"/>
        <v>42564.593055555553</v>
      </c>
      <c r="K831">
        <v>1463253240</v>
      </c>
      <c r="L831" s="10">
        <f t="shared" si="100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 t="shared" si="96"/>
        <v>1.04</v>
      </c>
      <c r="R831" s="6">
        <f t="shared" si="97"/>
        <v>32.5</v>
      </c>
      <c r="S831" t="str">
        <f t="shared" si="101"/>
        <v>music</v>
      </c>
      <c r="T831" t="str">
        <f t="shared" si="102"/>
        <v>rock</v>
      </c>
      <c r="U831" s="6">
        <f t="shared" si="98"/>
        <v>60</v>
      </c>
      <c r="V831" t="str">
        <f t="shared" si="103"/>
        <v>45&lt;x&lt;=60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 t="shared" si="99"/>
        <v>41355.27575231481</v>
      </c>
      <c r="K832">
        <v>1361363825</v>
      </c>
      <c r="L832" s="10">
        <f t="shared" si="100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 t="shared" si="96"/>
        <v>1.0783333333333334</v>
      </c>
      <c r="R832" s="6">
        <f t="shared" si="97"/>
        <v>60.65625</v>
      </c>
      <c r="S832" t="str">
        <f t="shared" si="101"/>
        <v>music</v>
      </c>
      <c r="T832" t="str">
        <f t="shared" si="102"/>
        <v>rock</v>
      </c>
      <c r="U832" s="6">
        <f t="shared" si="98"/>
        <v>29.958333333328483</v>
      </c>
      <c r="V832" t="str">
        <f t="shared" si="103"/>
        <v>15&lt;x&lt;=30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 t="shared" si="99"/>
        <v>41026.438587962963</v>
      </c>
      <c r="K833">
        <v>1332948694</v>
      </c>
      <c r="L833" s="10">
        <f t="shared" si="100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 t="shared" si="96"/>
        <v>2.3333333333333335</v>
      </c>
      <c r="R833" s="6">
        <f t="shared" si="97"/>
        <v>175</v>
      </c>
      <c r="S833" t="str">
        <f t="shared" si="101"/>
        <v>music</v>
      </c>
      <c r="T833" t="str">
        <f t="shared" si="102"/>
        <v>rock</v>
      </c>
      <c r="U833" s="6">
        <f t="shared" si="98"/>
        <v>30</v>
      </c>
      <c r="V833" t="str">
        <f t="shared" si="103"/>
        <v>15&lt;x&lt;=30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 t="shared" si="99"/>
        <v>40929.134027777778</v>
      </c>
      <c r="K834">
        <v>1321978335</v>
      </c>
      <c r="L834" s="10">
        <f t="shared" si="100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104">E834/D834</f>
        <v>1.0060706666666666</v>
      </c>
      <c r="R834" s="6">
        <f t="shared" ref="R834:R897" si="105">E834/N834</f>
        <v>97.993896103896105</v>
      </c>
      <c r="S834" t="str">
        <f t="shared" si="101"/>
        <v>music</v>
      </c>
      <c r="T834" t="str">
        <f t="shared" si="102"/>
        <v>rock</v>
      </c>
      <c r="U834" s="6">
        <f t="shared" ref="U834:U897" si="106">J834-L834</f>
        <v>59.66718750000291</v>
      </c>
      <c r="V834" t="str">
        <f t="shared" si="103"/>
        <v>45&lt;x&lt;=60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 t="shared" ref="J835:J898" si="107">(((I835/60)/60)/24)+DATE(1970,1,1)+(-5/24)</f>
        <v>41748.669849537036</v>
      </c>
      <c r="K835">
        <v>1395349475</v>
      </c>
      <c r="L835" s="10">
        <f t="shared" ref="L835:L898" si="108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 t="shared" si="104"/>
        <v>1.0166666666666666</v>
      </c>
      <c r="R835" s="6">
        <f t="shared" si="105"/>
        <v>148.78048780487805</v>
      </c>
      <c r="S835" t="str">
        <f t="shared" ref="S835:S898" si="109">TRIM(LEFT(P835,SEARCH("/",P835)-1))</f>
        <v>music</v>
      </c>
      <c r="T835" t="str">
        <f t="shared" ref="T835:T898" si="110">TRIM(RIGHT(P835,LEN(P835)-SEARCH("/",P835)))</f>
        <v>rock</v>
      </c>
      <c r="U835" s="6">
        <f t="shared" si="106"/>
        <v>30</v>
      </c>
      <c r="V835" t="str">
        <f t="shared" ref="V835:V898" si="111">IF(U835&lt;=15, "&lt;=15", IF(U835&lt;=30, "15&lt;x&lt;=30", IF(U835&lt;=45, "30&lt;x&lt;=45", IF(U835&lt;=60, "45&lt;x&lt;=60", IF(U835&lt;=75, "60&lt;x&lt;=75","75&lt;x&lt;=90")))))</f>
        <v>15&lt;x&lt;=30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 t="shared" si="107"/>
        <v>41455.957638888889</v>
      </c>
      <c r="K836">
        <v>1369770292</v>
      </c>
      <c r="L836" s="10">
        <f t="shared" si="108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 t="shared" si="104"/>
        <v>1.3101818181818181</v>
      </c>
      <c r="R836" s="6">
        <f t="shared" si="105"/>
        <v>96.08</v>
      </c>
      <c r="S836" t="str">
        <f t="shared" si="109"/>
        <v>music</v>
      </c>
      <c r="T836" t="str">
        <f t="shared" si="110"/>
        <v>rock</v>
      </c>
      <c r="U836" s="6">
        <f t="shared" si="106"/>
        <v>33.343148148152977</v>
      </c>
      <c r="V836" t="str">
        <f t="shared" si="111"/>
        <v>30&lt;x&lt;=45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 t="shared" si="107"/>
        <v>41047.916666666664</v>
      </c>
      <c r="K837">
        <v>1333709958</v>
      </c>
      <c r="L837" s="10">
        <f t="shared" si="108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 t="shared" si="104"/>
        <v>1.1725000000000001</v>
      </c>
      <c r="R837" s="6">
        <f t="shared" si="105"/>
        <v>58.625</v>
      </c>
      <c r="S837" t="str">
        <f t="shared" si="109"/>
        <v>music</v>
      </c>
      <c r="T837" t="str">
        <f t="shared" si="110"/>
        <v>rock</v>
      </c>
      <c r="U837" s="6">
        <f t="shared" si="106"/>
        <v>42.667152777779847</v>
      </c>
      <c r="V837" t="str">
        <f t="shared" si="111"/>
        <v>30&lt;x&lt;=45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 t="shared" si="107"/>
        <v>41553.848587962959</v>
      </c>
      <c r="K838">
        <v>1378516918</v>
      </c>
      <c r="L838" s="10">
        <f t="shared" si="108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 t="shared" si="104"/>
        <v>1.009304</v>
      </c>
      <c r="R838" s="6">
        <f t="shared" si="105"/>
        <v>109.70695652173914</v>
      </c>
      <c r="S838" t="str">
        <f t="shared" si="109"/>
        <v>music</v>
      </c>
      <c r="T838" t="str">
        <f t="shared" si="110"/>
        <v>rock</v>
      </c>
      <c r="U838" s="6">
        <f t="shared" si="106"/>
        <v>30</v>
      </c>
      <c r="V838" t="str">
        <f t="shared" si="111"/>
        <v>15&lt;x&lt;=30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 t="shared" si="107"/>
        <v>41760.79006944444</v>
      </c>
      <c r="K839">
        <v>1396396662</v>
      </c>
      <c r="L839" s="10">
        <f t="shared" si="108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 t="shared" si="104"/>
        <v>1.218</v>
      </c>
      <c r="R839" s="6">
        <f t="shared" si="105"/>
        <v>49.112903225806448</v>
      </c>
      <c r="S839" t="str">
        <f t="shared" si="109"/>
        <v>music</v>
      </c>
      <c r="T839" t="str">
        <f t="shared" si="110"/>
        <v>rock</v>
      </c>
      <c r="U839" s="6">
        <f t="shared" si="106"/>
        <v>30</v>
      </c>
      <c r="V839" t="str">
        <f t="shared" si="111"/>
        <v>15&lt;x&lt;=30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 t="shared" si="107"/>
        <v>40925.689641203702</v>
      </c>
      <c r="K840">
        <v>1324243985</v>
      </c>
      <c r="L840" s="10">
        <f t="shared" si="108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 t="shared" si="104"/>
        <v>1.454</v>
      </c>
      <c r="R840" s="6">
        <f t="shared" si="105"/>
        <v>47.672131147540981</v>
      </c>
      <c r="S840" t="str">
        <f t="shared" si="109"/>
        <v>music</v>
      </c>
      <c r="T840" t="str">
        <f t="shared" si="110"/>
        <v>rock</v>
      </c>
      <c r="U840" s="6">
        <f t="shared" si="106"/>
        <v>30</v>
      </c>
      <c r="V840" t="str">
        <f t="shared" si="111"/>
        <v>15&lt;x&lt;=30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 t="shared" si="107"/>
        <v>41174.555046296293</v>
      </c>
      <c r="K841">
        <v>1345745956</v>
      </c>
      <c r="L841" s="10">
        <f t="shared" si="108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 t="shared" si="104"/>
        <v>1.166166</v>
      </c>
      <c r="R841" s="6">
        <f t="shared" si="105"/>
        <v>60.737812499999997</v>
      </c>
      <c r="S841" t="str">
        <f t="shared" si="109"/>
        <v>music</v>
      </c>
      <c r="T841" t="str">
        <f t="shared" si="110"/>
        <v>rock</v>
      </c>
      <c r="U841" s="6">
        <f t="shared" si="106"/>
        <v>30</v>
      </c>
      <c r="V841" t="str">
        <f t="shared" si="111"/>
        <v>15&lt;x&lt;=30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 t="shared" si="107"/>
        <v>42637.018368055556</v>
      </c>
      <c r="K842">
        <v>1472102787</v>
      </c>
      <c r="L842" s="10">
        <f t="shared" si="108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 t="shared" si="104"/>
        <v>1.2041660000000001</v>
      </c>
      <c r="R842" s="6">
        <f t="shared" si="105"/>
        <v>63.37715789473684</v>
      </c>
      <c r="S842" t="str">
        <f t="shared" si="109"/>
        <v>music</v>
      </c>
      <c r="T842" t="str">
        <f t="shared" si="110"/>
        <v>metal</v>
      </c>
      <c r="U842" s="6">
        <f t="shared" si="106"/>
        <v>30</v>
      </c>
      <c r="V842" t="str">
        <f t="shared" si="111"/>
        <v>15&lt;x&lt;=30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 t="shared" si="107"/>
        <v>41953.672025462954</v>
      </c>
      <c r="K843">
        <v>1413058063</v>
      </c>
      <c r="L843" s="10">
        <f t="shared" si="108"/>
        <v>41923.63035879629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104"/>
        <v>1.0132000000000001</v>
      </c>
      <c r="R843" s="6">
        <f t="shared" si="105"/>
        <v>53.893617021276597</v>
      </c>
      <c r="S843" t="str">
        <f t="shared" si="109"/>
        <v>music</v>
      </c>
      <c r="T843" t="str">
        <f t="shared" si="110"/>
        <v>metal</v>
      </c>
      <c r="U843" s="6">
        <f t="shared" si="106"/>
        <v>30.041666666664241</v>
      </c>
      <c r="V843" t="str">
        <f t="shared" si="111"/>
        <v>30&lt;x&lt;=45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 t="shared" si="107"/>
        <v>41560.957638888889</v>
      </c>
      <c r="K844">
        <v>1378735983</v>
      </c>
      <c r="L844" s="10">
        <f t="shared" si="108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5">
        <f t="shared" si="104"/>
        <v>1.0431999999999999</v>
      </c>
      <c r="R844" s="6">
        <f t="shared" si="105"/>
        <v>66.871794871794876</v>
      </c>
      <c r="S844" t="str">
        <f t="shared" si="109"/>
        <v>music</v>
      </c>
      <c r="T844" t="str">
        <f t="shared" si="110"/>
        <v>metal</v>
      </c>
      <c r="U844" s="6">
        <f t="shared" si="106"/>
        <v>34.573576388887886</v>
      </c>
      <c r="V844" t="str">
        <f t="shared" si="111"/>
        <v>30&lt;x&lt;=45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 t="shared" si="107"/>
        <v>42712.124999999993</v>
      </c>
      <c r="K845">
        <v>1479708680</v>
      </c>
      <c r="L845" s="10">
        <f t="shared" si="108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 t="shared" si="104"/>
        <v>2.6713333333333331</v>
      </c>
      <c r="R845" s="6">
        <f t="shared" si="105"/>
        <v>63.102362204724407</v>
      </c>
      <c r="S845" t="str">
        <f t="shared" si="109"/>
        <v>music</v>
      </c>
      <c r="T845" t="str">
        <f t="shared" si="110"/>
        <v>metal</v>
      </c>
      <c r="U845" s="6">
        <f t="shared" si="106"/>
        <v>17.075462962959136</v>
      </c>
      <c r="V845" t="str">
        <f t="shared" si="111"/>
        <v>15&lt;x&lt;=30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 t="shared" si="107"/>
        <v>41943.999305555553</v>
      </c>
      <c r="K846">
        <v>1411489552</v>
      </c>
      <c r="L846" s="10">
        <f t="shared" si="108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 t="shared" si="104"/>
        <v>1.9413333333333334</v>
      </c>
      <c r="R846" s="6">
        <f t="shared" si="105"/>
        <v>36.628930817610062</v>
      </c>
      <c r="S846" t="str">
        <f t="shared" si="109"/>
        <v>music</v>
      </c>
      <c r="T846" t="str">
        <f t="shared" si="110"/>
        <v>metal</v>
      </c>
      <c r="U846" s="6">
        <f t="shared" si="106"/>
        <v>38.523009259261016</v>
      </c>
      <c r="V846" t="str">
        <f t="shared" si="111"/>
        <v>30&lt;x&lt;=45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 t="shared" si="107"/>
        <v>42617.957638888889</v>
      </c>
      <c r="K847">
        <v>1469595396</v>
      </c>
      <c r="L847" s="10">
        <f t="shared" si="108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 t="shared" si="104"/>
        <v>1.203802</v>
      </c>
      <c r="R847" s="6">
        <f t="shared" si="105"/>
        <v>34.005706214689269</v>
      </c>
      <c r="S847" t="str">
        <f t="shared" si="109"/>
        <v>music</v>
      </c>
      <c r="T847" t="str">
        <f t="shared" si="110"/>
        <v>metal</v>
      </c>
      <c r="U847" s="6">
        <f t="shared" si="106"/>
        <v>39.960000000006403</v>
      </c>
      <c r="V847" t="str">
        <f t="shared" si="111"/>
        <v>30&lt;x&lt;=45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 t="shared" si="107"/>
        <v>41708.375</v>
      </c>
      <c r="K848">
        <v>1393233855</v>
      </c>
      <c r="L848" s="10">
        <f t="shared" si="108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 t="shared" si="104"/>
        <v>1.2200090909090908</v>
      </c>
      <c r="R848" s="6">
        <f t="shared" si="105"/>
        <v>28.553404255319148</v>
      </c>
      <c r="S848" t="str">
        <f t="shared" si="109"/>
        <v>music</v>
      </c>
      <c r="T848" t="str">
        <f t="shared" si="110"/>
        <v>metal</v>
      </c>
      <c r="U848" s="6">
        <f t="shared" si="106"/>
        <v>14.191493055557657</v>
      </c>
      <c r="V848" t="str">
        <f t="shared" si="111"/>
        <v>&lt;=15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 t="shared" si="107"/>
        <v>42195.590000000004</v>
      </c>
      <c r="K849">
        <v>1433963376</v>
      </c>
      <c r="L849" s="10">
        <f t="shared" si="108"/>
        <v>42165.590000000004</v>
      </c>
      <c r="M849" t="b">
        <v>0</v>
      </c>
      <c r="N849">
        <v>1</v>
      </c>
      <c r="O849" t="b">
        <v>1</v>
      </c>
      <c r="P849" t="s">
        <v>8277</v>
      </c>
      <c r="Q849" s="5">
        <f t="shared" si="104"/>
        <v>1</v>
      </c>
      <c r="R849" s="6">
        <f t="shared" si="105"/>
        <v>10</v>
      </c>
      <c r="S849" t="str">
        <f t="shared" si="109"/>
        <v>music</v>
      </c>
      <c r="T849" t="str">
        <f t="shared" si="110"/>
        <v>metal</v>
      </c>
      <c r="U849" s="6">
        <f t="shared" si="106"/>
        <v>30</v>
      </c>
      <c r="V849" t="str">
        <f t="shared" si="111"/>
        <v>15&lt;x&lt;=30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 t="shared" si="107"/>
        <v>42108.583715277775</v>
      </c>
      <c r="K850">
        <v>1426446033</v>
      </c>
      <c r="L850" s="10">
        <f t="shared" si="108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 t="shared" si="104"/>
        <v>1</v>
      </c>
      <c r="R850" s="6">
        <f t="shared" si="105"/>
        <v>18.75</v>
      </c>
      <c r="S850" t="str">
        <f t="shared" si="109"/>
        <v>music</v>
      </c>
      <c r="T850" t="str">
        <f t="shared" si="110"/>
        <v>metal</v>
      </c>
      <c r="U850" s="6">
        <f t="shared" si="106"/>
        <v>30</v>
      </c>
      <c r="V850" t="str">
        <f t="shared" si="111"/>
        <v>15&lt;x&lt;=30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 t="shared" si="107"/>
        <v>42078.898888888885</v>
      </c>
      <c r="K851">
        <v>1424057664</v>
      </c>
      <c r="L851" s="10">
        <f t="shared" si="108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 t="shared" si="104"/>
        <v>1.1990000000000001</v>
      </c>
      <c r="R851" s="6">
        <f t="shared" si="105"/>
        <v>41.704347826086959</v>
      </c>
      <c r="S851" t="str">
        <f t="shared" si="109"/>
        <v>music</v>
      </c>
      <c r="T851" t="str">
        <f t="shared" si="110"/>
        <v>metal</v>
      </c>
      <c r="U851" s="6">
        <f t="shared" si="106"/>
        <v>27.958333333335759</v>
      </c>
      <c r="V851" t="str">
        <f t="shared" si="111"/>
        <v>15&lt;x&lt;=30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 t="shared" si="107"/>
        <v>42484.999305555553</v>
      </c>
      <c r="K852">
        <v>1458762717</v>
      </c>
      <c r="L852" s="10">
        <f t="shared" si="108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 t="shared" si="104"/>
        <v>1.55175</v>
      </c>
      <c r="R852" s="6">
        <f t="shared" si="105"/>
        <v>46.669172932330824</v>
      </c>
      <c r="S852" t="str">
        <f t="shared" si="109"/>
        <v>music</v>
      </c>
      <c r="T852" t="str">
        <f t="shared" si="110"/>
        <v>metal</v>
      </c>
      <c r="U852" s="6">
        <f t="shared" si="106"/>
        <v>32.379895833328192</v>
      </c>
      <c r="V852" t="str">
        <f t="shared" si="111"/>
        <v>30&lt;x&lt;=45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 t="shared" si="107"/>
        <v>42582.614583333336</v>
      </c>
      <c r="K853">
        <v>1464815253</v>
      </c>
      <c r="L853" s="10">
        <f t="shared" si="108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 t="shared" si="104"/>
        <v>1.3045</v>
      </c>
      <c r="R853" s="6">
        <f t="shared" si="105"/>
        <v>37.271428571428572</v>
      </c>
      <c r="S853" t="str">
        <f t="shared" si="109"/>
        <v>music</v>
      </c>
      <c r="T853" t="str">
        <f t="shared" si="110"/>
        <v>metal</v>
      </c>
      <c r="U853" s="6">
        <f t="shared" si="106"/>
        <v>59.942673611119972</v>
      </c>
      <c r="V853" t="str">
        <f t="shared" si="111"/>
        <v>45&lt;x&lt;=60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 t="shared" si="107"/>
        <v>42667.666666666664</v>
      </c>
      <c r="K854">
        <v>1476386395</v>
      </c>
      <c r="L854" s="10">
        <f t="shared" si="108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104"/>
        <v>1.0497142857142858</v>
      </c>
      <c r="R854" s="6">
        <f t="shared" si="105"/>
        <v>59.258064516129032</v>
      </c>
      <c r="S854" t="str">
        <f t="shared" si="109"/>
        <v>music</v>
      </c>
      <c r="T854" t="str">
        <f t="shared" si="110"/>
        <v>metal</v>
      </c>
      <c r="U854" s="6">
        <f t="shared" si="106"/>
        <v>11.069502314814599</v>
      </c>
      <c r="V854" t="str">
        <f t="shared" si="111"/>
        <v>&lt;=15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 t="shared" si="107"/>
        <v>42051.62394675926</v>
      </c>
      <c r="K855">
        <v>1421524709</v>
      </c>
      <c r="L855" s="10">
        <f t="shared" si="108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 t="shared" si="104"/>
        <v>1</v>
      </c>
      <c r="R855" s="6">
        <f t="shared" si="105"/>
        <v>30</v>
      </c>
      <c r="S855" t="str">
        <f t="shared" si="109"/>
        <v>music</v>
      </c>
      <c r="T855" t="str">
        <f t="shared" si="110"/>
        <v>metal</v>
      </c>
      <c r="U855" s="6">
        <f t="shared" si="106"/>
        <v>30</v>
      </c>
      <c r="V855" t="str">
        <f t="shared" si="111"/>
        <v>15&lt;x&lt;=30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 t="shared" si="107"/>
        <v>42732.004004629627</v>
      </c>
      <c r="K856">
        <v>1480309546</v>
      </c>
      <c r="L856" s="10">
        <f t="shared" si="108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 t="shared" si="104"/>
        <v>1.1822050359712231</v>
      </c>
      <c r="R856" s="6">
        <f t="shared" si="105"/>
        <v>65.8623246492986</v>
      </c>
      <c r="S856" t="str">
        <f t="shared" si="109"/>
        <v>music</v>
      </c>
      <c r="T856" t="str">
        <f t="shared" si="110"/>
        <v>metal</v>
      </c>
      <c r="U856" s="6">
        <f t="shared" si="106"/>
        <v>30</v>
      </c>
      <c r="V856" t="str">
        <f t="shared" si="111"/>
        <v>15&lt;x&lt;=30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 t="shared" si="107"/>
        <v>42574.916863425926</v>
      </c>
      <c r="K857">
        <v>1466737217</v>
      </c>
      <c r="L857" s="10">
        <f t="shared" si="108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5">
        <f t="shared" si="104"/>
        <v>1.0344827586206897</v>
      </c>
      <c r="R857" s="6">
        <f t="shared" si="105"/>
        <v>31.914893617021278</v>
      </c>
      <c r="S857" t="str">
        <f t="shared" si="109"/>
        <v>music</v>
      </c>
      <c r="T857" t="str">
        <f t="shared" si="110"/>
        <v>metal</v>
      </c>
      <c r="U857" s="6">
        <f t="shared" si="106"/>
        <v>30</v>
      </c>
      <c r="V857" t="str">
        <f t="shared" si="111"/>
        <v>15&lt;x&lt;=30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 t="shared" si="107"/>
        <v>42668.583333333336</v>
      </c>
      <c r="K858">
        <v>1472282956</v>
      </c>
      <c r="L858" s="10">
        <f t="shared" si="108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 t="shared" si="104"/>
        <v>2.1800000000000002</v>
      </c>
      <c r="R858" s="6">
        <f t="shared" si="105"/>
        <v>19.464285714285715</v>
      </c>
      <c r="S858" t="str">
        <f t="shared" si="109"/>
        <v>music</v>
      </c>
      <c r="T858" t="str">
        <f t="shared" si="110"/>
        <v>metal</v>
      </c>
      <c r="U858" s="6">
        <f t="shared" si="106"/>
        <v>59.479675925933407</v>
      </c>
      <c r="V858" t="str">
        <f t="shared" si="111"/>
        <v>45&lt;x&lt;=60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 t="shared" si="107"/>
        <v>42333.414710648147</v>
      </c>
      <c r="K859">
        <v>1444831031</v>
      </c>
      <c r="L859" s="10">
        <f t="shared" si="108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 t="shared" si="104"/>
        <v>1</v>
      </c>
      <c r="R859" s="6">
        <f t="shared" si="105"/>
        <v>50</v>
      </c>
      <c r="S859" t="str">
        <f t="shared" si="109"/>
        <v>music</v>
      </c>
      <c r="T859" t="str">
        <f t="shared" si="110"/>
        <v>metal</v>
      </c>
      <c r="U859" s="6">
        <f t="shared" si="106"/>
        <v>42.041666666671517</v>
      </c>
      <c r="V859" t="str">
        <f t="shared" si="111"/>
        <v>30&lt;x&lt;=45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 t="shared" si="107"/>
        <v>42109.749305555553</v>
      </c>
      <c r="K860">
        <v>1426528418</v>
      </c>
      <c r="L860" s="10">
        <f t="shared" si="108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 t="shared" si="104"/>
        <v>1.4400583333333332</v>
      </c>
      <c r="R860" s="6">
        <f t="shared" si="105"/>
        <v>22.737763157894737</v>
      </c>
      <c r="S860" t="str">
        <f t="shared" si="109"/>
        <v>music</v>
      </c>
      <c r="T860" t="str">
        <f t="shared" si="110"/>
        <v>metal</v>
      </c>
      <c r="U860" s="6">
        <f t="shared" si="106"/>
        <v>30.212060185185692</v>
      </c>
      <c r="V860" t="str">
        <f t="shared" si="111"/>
        <v>30&lt;x&lt;=45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 t="shared" si="107"/>
        <v>42158.791666666664</v>
      </c>
      <c r="K861">
        <v>1430768468</v>
      </c>
      <c r="L861" s="10">
        <f t="shared" si="108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 t="shared" si="104"/>
        <v>1.0467500000000001</v>
      </c>
      <c r="R861" s="6">
        <f t="shared" si="105"/>
        <v>42.724489795918366</v>
      </c>
      <c r="S861" t="str">
        <f t="shared" si="109"/>
        <v>music</v>
      </c>
      <c r="T861" t="str">
        <f t="shared" si="110"/>
        <v>metal</v>
      </c>
      <c r="U861" s="6">
        <f t="shared" si="106"/>
        <v>30.17976851851563</v>
      </c>
      <c r="V861" t="str">
        <f t="shared" si="111"/>
        <v>30&lt;x&lt;=45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 t="shared" si="107"/>
        <v>41600.316122685181</v>
      </c>
      <c r="K862">
        <v>1382528113</v>
      </c>
      <c r="L862" s="10">
        <f t="shared" si="108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104"/>
        <v>0.18142857142857144</v>
      </c>
      <c r="R862" s="6">
        <f t="shared" si="105"/>
        <v>52.916666666666664</v>
      </c>
      <c r="S862" t="str">
        <f t="shared" si="109"/>
        <v>music</v>
      </c>
      <c r="T862" t="str">
        <f t="shared" si="110"/>
        <v>jazz</v>
      </c>
      <c r="U862" s="6">
        <f t="shared" si="106"/>
        <v>30.041666666664241</v>
      </c>
      <c r="V862" t="str">
        <f t="shared" si="111"/>
        <v>30&lt;x&lt;=45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 t="shared" si="107"/>
        <v>42629.756990740738</v>
      </c>
      <c r="K863">
        <v>1471475404</v>
      </c>
      <c r="L863" s="10">
        <f t="shared" si="108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 t="shared" si="104"/>
        <v>2.2444444444444444E-2</v>
      </c>
      <c r="R863" s="6">
        <f t="shared" si="105"/>
        <v>50.5</v>
      </c>
      <c r="S863" t="str">
        <f t="shared" si="109"/>
        <v>music</v>
      </c>
      <c r="T863" t="str">
        <f t="shared" si="110"/>
        <v>jazz</v>
      </c>
      <c r="U863" s="6">
        <f t="shared" si="106"/>
        <v>30</v>
      </c>
      <c r="V863" t="str">
        <f t="shared" si="111"/>
        <v>15&lt;x&lt;=30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 t="shared" si="107"/>
        <v>41589.388287037036</v>
      </c>
      <c r="K864">
        <v>1381583948</v>
      </c>
      <c r="L864" s="10">
        <f t="shared" si="108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 t="shared" si="104"/>
        <v>3.3999999999999998E-3</v>
      </c>
      <c r="R864" s="6">
        <f t="shared" si="105"/>
        <v>42.5</v>
      </c>
      <c r="S864" t="str">
        <f t="shared" si="109"/>
        <v>music</v>
      </c>
      <c r="T864" t="str">
        <f t="shared" si="110"/>
        <v>jazz</v>
      </c>
      <c r="U864" s="6">
        <f t="shared" si="106"/>
        <v>30.041666666671517</v>
      </c>
      <c r="V864" t="str">
        <f t="shared" si="111"/>
        <v>30&lt;x&lt;=45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 t="shared" si="107"/>
        <v>40950.909328703703</v>
      </c>
      <c r="K865">
        <v>1326422966</v>
      </c>
      <c r="L865" s="10">
        <f t="shared" si="108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 t="shared" si="104"/>
        <v>4.4999999999999998E-2</v>
      </c>
      <c r="R865" s="6">
        <f t="shared" si="105"/>
        <v>18</v>
      </c>
      <c r="S865" t="str">
        <f t="shared" si="109"/>
        <v>music</v>
      </c>
      <c r="T865" t="str">
        <f t="shared" si="110"/>
        <v>jazz</v>
      </c>
      <c r="U865" s="6">
        <f t="shared" si="106"/>
        <v>30</v>
      </c>
      <c r="V865" t="str">
        <f t="shared" si="111"/>
        <v>15&lt;x&lt;=30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 t="shared" si="107"/>
        <v>41563.207638888889</v>
      </c>
      <c r="K866">
        <v>1379990038</v>
      </c>
      <c r="L866" s="10">
        <f t="shared" si="108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 t="shared" si="104"/>
        <v>0.41538461538461541</v>
      </c>
      <c r="R866" s="6">
        <f t="shared" si="105"/>
        <v>34.177215189873415</v>
      </c>
      <c r="S866" t="str">
        <f t="shared" si="109"/>
        <v>music</v>
      </c>
      <c r="T866" t="str">
        <f t="shared" si="110"/>
        <v>jazz</v>
      </c>
      <c r="U866" s="6">
        <f t="shared" si="106"/>
        <v>22.309050925927295</v>
      </c>
      <c r="V866" t="str">
        <f t="shared" si="111"/>
        <v>15&lt;x&lt;=30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 t="shared" si="107"/>
        <v>41290.564780092594</v>
      </c>
      <c r="K867">
        <v>1353177197</v>
      </c>
      <c r="L867" s="10">
        <f t="shared" si="108"/>
        <v>41230.564780092594</v>
      </c>
      <c r="M867" t="b">
        <v>0</v>
      </c>
      <c r="N867">
        <v>2</v>
      </c>
      <c r="O867" t="b">
        <v>0</v>
      </c>
      <c r="P867" t="s">
        <v>8278</v>
      </c>
      <c r="Q867" s="5">
        <f t="shared" si="104"/>
        <v>2.0454545454545454E-2</v>
      </c>
      <c r="R867" s="6">
        <f t="shared" si="105"/>
        <v>22.5</v>
      </c>
      <c r="S867" t="str">
        <f t="shared" si="109"/>
        <v>music</v>
      </c>
      <c r="T867" t="str">
        <f t="shared" si="110"/>
        <v>jazz</v>
      </c>
      <c r="U867" s="6">
        <f t="shared" si="106"/>
        <v>60</v>
      </c>
      <c r="V867" t="str">
        <f t="shared" si="111"/>
        <v>45&lt;x&lt;=60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 t="shared" si="107"/>
        <v>42063.423611111109</v>
      </c>
      <c r="K868">
        <v>1421853518</v>
      </c>
      <c r="L868" s="10">
        <f t="shared" si="108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 t="shared" si="104"/>
        <v>0.18285714285714286</v>
      </c>
      <c r="R868" s="6">
        <f t="shared" si="105"/>
        <v>58.18181818181818</v>
      </c>
      <c r="S868" t="str">
        <f t="shared" si="109"/>
        <v>music</v>
      </c>
      <c r="T868" t="str">
        <f t="shared" si="110"/>
        <v>jazz</v>
      </c>
      <c r="U868" s="6">
        <f t="shared" si="106"/>
        <v>37.9940046296324</v>
      </c>
      <c r="V868" t="str">
        <f t="shared" si="111"/>
        <v>30&lt;x&lt;=45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 t="shared" si="107"/>
        <v>40147.999305555553</v>
      </c>
      <c r="K869">
        <v>1254450706</v>
      </c>
      <c r="L869" s="10">
        <f t="shared" si="108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 t="shared" si="104"/>
        <v>0.2402</v>
      </c>
      <c r="R869" s="6">
        <f t="shared" si="105"/>
        <v>109.18181818181819</v>
      </c>
      <c r="S869" t="str">
        <f t="shared" si="109"/>
        <v>music</v>
      </c>
      <c r="T869" t="str">
        <f t="shared" si="110"/>
        <v>jazz</v>
      </c>
      <c r="U869" s="6">
        <f t="shared" si="106"/>
        <v>60.102245370369928</v>
      </c>
      <c r="V869" t="str">
        <f t="shared" si="111"/>
        <v>60&lt;x&lt;=75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 t="shared" si="107"/>
        <v>41645.819421296292</v>
      </c>
      <c r="K870">
        <v>1386463198</v>
      </c>
      <c r="L870" s="10">
        <f t="shared" si="108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 t="shared" si="104"/>
        <v>1.1111111111111111E-3</v>
      </c>
      <c r="R870" s="6">
        <f t="shared" si="105"/>
        <v>50</v>
      </c>
      <c r="S870" t="str">
        <f t="shared" si="109"/>
        <v>music</v>
      </c>
      <c r="T870" t="str">
        <f t="shared" si="110"/>
        <v>jazz</v>
      </c>
      <c r="U870" s="6">
        <f t="shared" si="106"/>
        <v>30</v>
      </c>
      <c r="V870" t="str">
        <f t="shared" si="111"/>
        <v>15&lt;x&lt;=30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 t="shared" si="107"/>
        <v>41372.595567129625</v>
      </c>
      <c r="K871">
        <v>1362860257</v>
      </c>
      <c r="L871" s="10">
        <f t="shared" si="108"/>
        <v>41342.637233796297</v>
      </c>
      <c r="M871" t="b">
        <v>0</v>
      </c>
      <c r="N871">
        <v>3</v>
      </c>
      <c r="O871" t="b">
        <v>0</v>
      </c>
      <c r="P871" t="s">
        <v>8278</v>
      </c>
      <c r="Q871" s="5">
        <f t="shared" si="104"/>
        <v>0.11818181818181818</v>
      </c>
      <c r="R871" s="6">
        <f t="shared" si="105"/>
        <v>346.66666666666669</v>
      </c>
      <c r="S871" t="str">
        <f t="shared" si="109"/>
        <v>music</v>
      </c>
      <c r="T871" t="str">
        <f t="shared" si="110"/>
        <v>jazz</v>
      </c>
      <c r="U871" s="6">
        <f t="shared" si="106"/>
        <v>29.958333333328483</v>
      </c>
      <c r="V871" t="str">
        <f t="shared" si="111"/>
        <v>15&lt;x&lt;=30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 t="shared" si="107"/>
        <v>41517.813923611109</v>
      </c>
      <c r="K872">
        <v>1375403523</v>
      </c>
      <c r="L872" s="10">
        <f t="shared" si="108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 t="shared" si="104"/>
        <v>3.0999999999999999E-3</v>
      </c>
      <c r="R872" s="6">
        <f t="shared" si="105"/>
        <v>12.4</v>
      </c>
      <c r="S872" t="str">
        <f t="shared" si="109"/>
        <v>music</v>
      </c>
      <c r="T872" t="str">
        <f t="shared" si="110"/>
        <v>jazz</v>
      </c>
      <c r="U872" s="6">
        <f t="shared" si="106"/>
        <v>30</v>
      </c>
      <c r="V872" t="str">
        <f t="shared" si="111"/>
        <v>15&lt;x&lt;=30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 t="shared" si="107"/>
        <v>41607.39461805555</v>
      </c>
      <c r="K873">
        <v>1383139695</v>
      </c>
      <c r="L873" s="10">
        <f t="shared" si="108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104"/>
        <v>5.4166666666666669E-2</v>
      </c>
      <c r="R873" s="6">
        <f t="shared" si="105"/>
        <v>27.083333333333332</v>
      </c>
      <c r="S873" t="str">
        <f t="shared" si="109"/>
        <v>music</v>
      </c>
      <c r="T873" t="str">
        <f t="shared" si="110"/>
        <v>jazz</v>
      </c>
      <c r="U873" s="6">
        <f t="shared" si="106"/>
        <v>30.041666666664241</v>
      </c>
      <c r="V873" t="str">
        <f t="shared" si="111"/>
        <v>30&lt;x&lt;=45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 t="shared" si="107"/>
        <v>40612.617210648146</v>
      </c>
      <c r="K874">
        <v>1295898527</v>
      </c>
      <c r="L874" s="10">
        <f t="shared" si="108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 t="shared" si="104"/>
        <v>8.1250000000000003E-3</v>
      </c>
      <c r="R874" s="6">
        <f t="shared" si="105"/>
        <v>32.5</v>
      </c>
      <c r="S874" t="str">
        <f t="shared" si="109"/>
        <v>music</v>
      </c>
      <c r="T874" t="str">
        <f t="shared" si="110"/>
        <v>jazz</v>
      </c>
      <c r="U874" s="6">
        <f t="shared" si="106"/>
        <v>45</v>
      </c>
      <c r="V874" t="str">
        <f t="shared" si="111"/>
        <v>30&lt;x&lt;=45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 t="shared" si="107"/>
        <v>41224.000462962962</v>
      </c>
      <c r="K875">
        <v>1349150440</v>
      </c>
      <c r="L875" s="10">
        <f t="shared" si="108"/>
        <v>41183.958796296298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104"/>
        <v>1.2857142857142857E-2</v>
      </c>
      <c r="R875" s="6">
        <f t="shared" si="105"/>
        <v>9</v>
      </c>
      <c r="S875" t="str">
        <f t="shared" si="109"/>
        <v>music</v>
      </c>
      <c r="T875" t="str">
        <f t="shared" si="110"/>
        <v>jazz</v>
      </c>
      <c r="U875" s="6">
        <f t="shared" si="106"/>
        <v>40.041666666664241</v>
      </c>
      <c r="V875" t="str">
        <f t="shared" si="111"/>
        <v>30&lt;x&lt;=45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 t="shared" si="107"/>
        <v>41398.375393518516</v>
      </c>
      <c r="K876">
        <v>1365084034</v>
      </c>
      <c r="L876" s="10">
        <f t="shared" si="108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 t="shared" si="104"/>
        <v>0.24333333333333335</v>
      </c>
      <c r="R876" s="6">
        <f t="shared" si="105"/>
        <v>34.761904761904759</v>
      </c>
      <c r="S876" t="str">
        <f t="shared" si="109"/>
        <v>music</v>
      </c>
      <c r="T876" t="str">
        <f t="shared" si="110"/>
        <v>jazz</v>
      </c>
      <c r="U876" s="6">
        <f t="shared" si="106"/>
        <v>30</v>
      </c>
      <c r="V876" t="str">
        <f t="shared" si="111"/>
        <v>15&lt;x&lt;=30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 t="shared" si="107"/>
        <v>42268.515405092585</v>
      </c>
      <c r="K877">
        <v>1441128131</v>
      </c>
      <c r="L877" s="10">
        <f t="shared" si="108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 t="shared" si="104"/>
        <v>0</v>
      </c>
      <c r="R877" s="6" t="e">
        <f t="shared" si="105"/>
        <v>#DIV/0!</v>
      </c>
      <c r="S877" t="str">
        <f t="shared" si="109"/>
        <v>music</v>
      </c>
      <c r="T877" t="str">
        <f t="shared" si="110"/>
        <v>jazz</v>
      </c>
      <c r="U877" s="6">
        <f t="shared" si="106"/>
        <v>20</v>
      </c>
      <c r="V877" t="str">
        <f t="shared" si="111"/>
        <v>15&lt;x&lt;=30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 t="shared" si="107"/>
        <v>41309.288506944438</v>
      </c>
      <c r="K878">
        <v>1357127727</v>
      </c>
      <c r="L878" s="10">
        <f t="shared" si="108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 t="shared" si="104"/>
        <v>0.40799492385786801</v>
      </c>
      <c r="R878" s="6">
        <f t="shared" si="105"/>
        <v>28.577777777777779</v>
      </c>
      <c r="S878" t="str">
        <f t="shared" si="109"/>
        <v>music</v>
      </c>
      <c r="T878" t="str">
        <f t="shared" si="110"/>
        <v>jazz</v>
      </c>
      <c r="U878" s="6">
        <f t="shared" si="106"/>
        <v>33</v>
      </c>
      <c r="V878" t="str">
        <f t="shared" si="111"/>
        <v>30&lt;x&lt;=45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 t="shared" si="107"/>
        <v>41627.580555555556</v>
      </c>
      <c r="K879">
        <v>1384887360</v>
      </c>
      <c r="L879" s="10">
        <f t="shared" si="108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5">
        <f t="shared" si="104"/>
        <v>0.67549999999999999</v>
      </c>
      <c r="R879" s="6">
        <f t="shared" si="105"/>
        <v>46.586206896551722</v>
      </c>
      <c r="S879" t="str">
        <f t="shared" si="109"/>
        <v>music</v>
      </c>
      <c r="T879" t="str">
        <f t="shared" si="110"/>
        <v>jazz</v>
      </c>
      <c r="U879" s="6">
        <f t="shared" si="106"/>
        <v>30</v>
      </c>
      <c r="V879" t="str">
        <f t="shared" si="111"/>
        <v>15&lt;x&lt;=30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 t="shared" si="107"/>
        <v>40535.024583333332</v>
      </c>
      <c r="K880">
        <v>1290490524</v>
      </c>
      <c r="L880" s="10">
        <f t="shared" si="108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 t="shared" si="104"/>
        <v>1.2999999999999999E-2</v>
      </c>
      <c r="R880" s="6">
        <f t="shared" si="105"/>
        <v>32.5</v>
      </c>
      <c r="S880" t="str">
        <f t="shared" si="109"/>
        <v>music</v>
      </c>
      <c r="T880" t="str">
        <f t="shared" si="110"/>
        <v>jazz</v>
      </c>
      <c r="U880" s="6">
        <f t="shared" si="106"/>
        <v>30</v>
      </c>
      <c r="V880" t="str">
        <f t="shared" si="111"/>
        <v>15&lt;x&lt;=30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 t="shared" si="107"/>
        <v>41058.621585648143</v>
      </c>
      <c r="K881">
        <v>1336506905</v>
      </c>
      <c r="L881" s="10">
        <f t="shared" si="108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 t="shared" si="104"/>
        <v>0.30666666666666664</v>
      </c>
      <c r="R881" s="6">
        <f t="shared" si="105"/>
        <v>21.466666666666665</v>
      </c>
      <c r="S881" t="str">
        <f t="shared" si="109"/>
        <v>music</v>
      </c>
      <c r="T881" t="str">
        <f t="shared" si="110"/>
        <v>jazz</v>
      </c>
      <c r="U881" s="6">
        <f t="shared" si="106"/>
        <v>21</v>
      </c>
      <c r="V881" t="str">
        <f t="shared" si="111"/>
        <v>15&lt;x&lt;=30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 t="shared" si="107"/>
        <v>41212.112708333334</v>
      </c>
      <c r="K882">
        <v>1348731738</v>
      </c>
      <c r="L882" s="10">
        <f t="shared" si="108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 t="shared" si="104"/>
        <v>2.9894179894179893E-2</v>
      </c>
      <c r="R882" s="6">
        <f t="shared" si="105"/>
        <v>14.125</v>
      </c>
      <c r="S882" t="str">
        <f t="shared" si="109"/>
        <v>music</v>
      </c>
      <c r="T882" t="str">
        <f t="shared" si="110"/>
        <v>indie rock</v>
      </c>
      <c r="U882" s="6">
        <f t="shared" si="106"/>
        <v>33</v>
      </c>
      <c r="V882" t="str">
        <f t="shared" si="111"/>
        <v>30&lt;x&lt;=45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 t="shared" si="107"/>
        <v>40922.042662037034</v>
      </c>
      <c r="K883">
        <v>1322632886</v>
      </c>
      <c r="L883" s="10">
        <f t="shared" si="108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 t="shared" si="104"/>
        <v>8.0000000000000002E-3</v>
      </c>
      <c r="R883" s="6">
        <f t="shared" si="105"/>
        <v>30</v>
      </c>
      <c r="S883" t="str">
        <f t="shared" si="109"/>
        <v>music</v>
      </c>
      <c r="T883" t="str">
        <f t="shared" si="110"/>
        <v>indie rock</v>
      </c>
      <c r="U883" s="6">
        <f t="shared" si="106"/>
        <v>45</v>
      </c>
      <c r="V883" t="str">
        <f t="shared" si="111"/>
        <v>30&lt;x&lt;=45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 t="shared" si="107"/>
        <v>40792.652199074073</v>
      </c>
      <c r="K884">
        <v>1312490350</v>
      </c>
      <c r="L884" s="10">
        <f t="shared" si="108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 t="shared" si="104"/>
        <v>0.20133333333333334</v>
      </c>
      <c r="R884" s="6">
        <f t="shared" si="105"/>
        <v>21.571428571428573</v>
      </c>
      <c r="S884" t="str">
        <f t="shared" si="109"/>
        <v>music</v>
      </c>
      <c r="T884" t="str">
        <f t="shared" si="110"/>
        <v>indie rock</v>
      </c>
      <c r="U884" s="6">
        <f t="shared" si="106"/>
        <v>33</v>
      </c>
      <c r="V884" t="str">
        <f t="shared" si="111"/>
        <v>30&lt;x&lt;=45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 t="shared" si="107"/>
        <v>42431.727256944439</v>
      </c>
      <c r="K885">
        <v>1451773635</v>
      </c>
      <c r="L885" s="10">
        <f t="shared" si="108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 t="shared" si="104"/>
        <v>0.4002</v>
      </c>
      <c r="R885" s="6">
        <f t="shared" si="105"/>
        <v>83.375</v>
      </c>
      <c r="S885" t="str">
        <f t="shared" si="109"/>
        <v>music</v>
      </c>
      <c r="T885" t="str">
        <f t="shared" si="110"/>
        <v>indie rock</v>
      </c>
      <c r="U885" s="6">
        <f t="shared" si="106"/>
        <v>60</v>
      </c>
      <c r="V885" t="str">
        <f t="shared" si="111"/>
        <v>45&lt;x&lt;=60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 t="shared" si="107"/>
        <v>41040.896527777775</v>
      </c>
      <c r="K886">
        <v>1331666146</v>
      </c>
      <c r="L886" s="10">
        <f t="shared" si="108"/>
        <v>40981.594282407401</v>
      </c>
      <c r="M886" t="b">
        <v>0</v>
      </c>
      <c r="N886">
        <v>2</v>
      </c>
      <c r="O886" t="b">
        <v>0</v>
      </c>
      <c r="P886" t="s">
        <v>8279</v>
      </c>
      <c r="Q886" s="5">
        <f t="shared" si="104"/>
        <v>0.01</v>
      </c>
      <c r="R886" s="6">
        <f t="shared" si="105"/>
        <v>10</v>
      </c>
      <c r="S886" t="str">
        <f t="shared" si="109"/>
        <v>music</v>
      </c>
      <c r="T886" t="str">
        <f t="shared" si="110"/>
        <v>indie rock</v>
      </c>
      <c r="U886" s="6">
        <f t="shared" si="106"/>
        <v>59.302245370374294</v>
      </c>
      <c r="V886" t="str">
        <f t="shared" si="111"/>
        <v>45&lt;x&lt;=60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 t="shared" si="107"/>
        <v>42734.732766203706</v>
      </c>
      <c r="K887">
        <v>1481322911</v>
      </c>
      <c r="L887" s="10">
        <f t="shared" si="108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 t="shared" si="104"/>
        <v>0.75</v>
      </c>
      <c r="R887" s="6">
        <f t="shared" si="105"/>
        <v>35.714285714285715</v>
      </c>
      <c r="S887" t="str">
        <f t="shared" si="109"/>
        <v>music</v>
      </c>
      <c r="T887" t="str">
        <f t="shared" si="110"/>
        <v>indie rock</v>
      </c>
      <c r="U887" s="6">
        <f t="shared" si="106"/>
        <v>21</v>
      </c>
      <c r="V887" t="str">
        <f t="shared" si="111"/>
        <v>15&lt;x&lt;=30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 t="shared" si="107"/>
        <v>42628.662187499998</v>
      </c>
      <c r="K888">
        <v>1471812813</v>
      </c>
      <c r="L888" s="10">
        <f t="shared" si="108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 t="shared" si="104"/>
        <v>0.41</v>
      </c>
      <c r="R888" s="6">
        <f t="shared" si="105"/>
        <v>29.285714285714285</v>
      </c>
      <c r="S888" t="str">
        <f t="shared" si="109"/>
        <v>music</v>
      </c>
      <c r="T888" t="str">
        <f t="shared" si="110"/>
        <v>indie rock</v>
      </c>
      <c r="U888" s="6">
        <f t="shared" si="106"/>
        <v>25</v>
      </c>
      <c r="V888" t="str">
        <f t="shared" si="111"/>
        <v>15&lt;x&lt;=30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 t="shared" si="107"/>
        <v>41056.75063657407</v>
      </c>
      <c r="K889">
        <v>1335567655</v>
      </c>
      <c r="L889" s="10">
        <f t="shared" si="108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 t="shared" si="104"/>
        <v>0</v>
      </c>
      <c r="R889" s="6" t="e">
        <f t="shared" si="105"/>
        <v>#DIV/0!</v>
      </c>
      <c r="S889" t="str">
        <f t="shared" si="109"/>
        <v>music</v>
      </c>
      <c r="T889" t="str">
        <f t="shared" si="110"/>
        <v>indie rock</v>
      </c>
      <c r="U889" s="6">
        <f t="shared" si="106"/>
        <v>30</v>
      </c>
      <c r="V889" t="str">
        <f t="shared" si="111"/>
        <v>15&lt;x&lt;=30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 t="shared" si="107"/>
        <v>40787.041666666664</v>
      </c>
      <c r="K890">
        <v>1311789885</v>
      </c>
      <c r="L890" s="10">
        <f t="shared" si="108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 t="shared" si="104"/>
        <v>7.1999999999999995E-2</v>
      </c>
      <c r="R890" s="6">
        <f t="shared" si="105"/>
        <v>18</v>
      </c>
      <c r="S890" t="str">
        <f t="shared" si="109"/>
        <v>music</v>
      </c>
      <c r="T890" t="str">
        <f t="shared" si="110"/>
        <v>indie rock</v>
      </c>
      <c r="U890" s="6">
        <f t="shared" si="106"/>
        <v>35.496701388889051</v>
      </c>
      <c r="V890" t="str">
        <f t="shared" si="111"/>
        <v>30&lt;x&lt;=45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 t="shared" si="107"/>
        <v>41917.575729166667</v>
      </c>
      <c r="K891">
        <v>1409942943</v>
      </c>
      <c r="L891" s="10">
        <f t="shared" si="108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 t="shared" si="104"/>
        <v>9.4412800000000005E-2</v>
      </c>
      <c r="R891" s="6">
        <f t="shared" si="105"/>
        <v>73.760000000000005</v>
      </c>
      <c r="S891" t="str">
        <f t="shared" si="109"/>
        <v>music</v>
      </c>
      <c r="T891" t="str">
        <f t="shared" si="110"/>
        <v>indie rock</v>
      </c>
      <c r="U891" s="6">
        <f t="shared" si="106"/>
        <v>30</v>
      </c>
      <c r="V891" t="str">
        <f t="shared" si="111"/>
        <v>15&lt;x&lt;=30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 t="shared" si="107"/>
        <v>41599.532164351847</v>
      </c>
      <c r="K892">
        <v>1382460379</v>
      </c>
      <c r="L892" s="10">
        <f t="shared" si="108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104"/>
        <v>4.1666666666666664E-2</v>
      </c>
      <c r="R892" s="6">
        <f t="shared" si="105"/>
        <v>31.25</v>
      </c>
      <c r="S892" t="str">
        <f t="shared" si="109"/>
        <v>music</v>
      </c>
      <c r="T892" t="str">
        <f t="shared" si="110"/>
        <v>indie rock</v>
      </c>
      <c r="U892" s="6">
        <f t="shared" si="106"/>
        <v>30.041666666664241</v>
      </c>
      <c r="V892" t="str">
        <f t="shared" si="111"/>
        <v>30&lt;x&lt;=45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 t="shared" si="107"/>
        <v>41871.823263888888</v>
      </c>
      <c r="K893">
        <v>1405989930</v>
      </c>
      <c r="L893" s="10">
        <f t="shared" si="108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 t="shared" si="104"/>
        <v>3.2500000000000001E-2</v>
      </c>
      <c r="R893" s="6">
        <f t="shared" si="105"/>
        <v>28.888888888888889</v>
      </c>
      <c r="S893" t="str">
        <f t="shared" si="109"/>
        <v>music</v>
      </c>
      <c r="T893" t="str">
        <f t="shared" si="110"/>
        <v>indie rock</v>
      </c>
      <c r="U893" s="6">
        <f t="shared" si="106"/>
        <v>30</v>
      </c>
      <c r="V893" t="str">
        <f t="shared" si="111"/>
        <v>15&lt;x&lt;=30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 t="shared" si="107"/>
        <v>40390.958333333328</v>
      </c>
      <c r="K894">
        <v>1273121283</v>
      </c>
      <c r="L894" s="10">
        <f t="shared" si="108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 t="shared" si="104"/>
        <v>0.40749999999999997</v>
      </c>
      <c r="R894" s="6">
        <f t="shared" si="105"/>
        <v>143.8235294117647</v>
      </c>
      <c r="S894" t="str">
        <f t="shared" si="109"/>
        <v>music</v>
      </c>
      <c r="T894" t="str">
        <f t="shared" si="110"/>
        <v>indie rock</v>
      </c>
      <c r="U894" s="6">
        <f t="shared" si="106"/>
        <v>86.966631944444089</v>
      </c>
      <c r="V894" t="str">
        <f t="shared" si="111"/>
        <v>75&lt;x&lt;=90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 t="shared" si="107"/>
        <v>42095.647719907407</v>
      </c>
      <c r="K895">
        <v>1425331963</v>
      </c>
      <c r="L895" s="10">
        <f t="shared" si="108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 t="shared" si="104"/>
        <v>0.1</v>
      </c>
      <c r="R895" s="6">
        <f t="shared" si="105"/>
        <v>40</v>
      </c>
      <c r="S895" t="str">
        <f t="shared" si="109"/>
        <v>music</v>
      </c>
      <c r="T895" t="str">
        <f t="shared" si="110"/>
        <v>indie rock</v>
      </c>
      <c r="U895" s="6">
        <f t="shared" si="106"/>
        <v>29.958333333335759</v>
      </c>
      <c r="V895" t="str">
        <f t="shared" si="111"/>
        <v>15&lt;x&lt;=30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 t="shared" si="107"/>
        <v>42526.773263888892</v>
      </c>
      <c r="K896">
        <v>1462577610</v>
      </c>
      <c r="L896" s="10">
        <f t="shared" si="108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5">
        <f t="shared" si="104"/>
        <v>0.39169999999999999</v>
      </c>
      <c r="R896" s="6">
        <f t="shared" si="105"/>
        <v>147.81132075471697</v>
      </c>
      <c r="S896" t="str">
        <f t="shared" si="109"/>
        <v>music</v>
      </c>
      <c r="T896" t="str">
        <f t="shared" si="110"/>
        <v>indie rock</v>
      </c>
      <c r="U896" s="6">
        <f t="shared" si="106"/>
        <v>30</v>
      </c>
      <c r="V896" t="str">
        <f t="shared" si="111"/>
        <v>15&lt;x&lt;=30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 t="shared" si="107"/>
        <v>40475.919317129628</v>
      </c>
      <c r="K897">
        <v>1284087829</v>
      </c>
      <c r="L897" s="10">
        <f t="shared" si="108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 t="shared" si="104"/>
        <v>2.4375000000000001E-2</v>
      </c>
      <c r="R897" s="6">
        <f t="shared" si="105"/>
        <v>27.857142857142858</v>
      </c>
      <c r="S897" t="str">
        <f t="shared" si="109"/>
        <v>music</v>
      </c>
      <c r="T897" t="str">
        <f t="shared" si="110"/>
        <v>indie rock</v>
      </c>
      <c r="U897" s="6">
        <f t="shared" si="106"/>
        <v>45</v>
      </c>
      <c r="V897" t="str">
        <f t="shared" si="111"/>
        <v>30&lt;x&lt;=45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 t="shared" si="107"/>
        <v>42243.958333333336</v>
      </c>
      <c r="K898">
        <v>1438549026</v>
      </c>
      <c r="L898" s="10">
        <f t="shared" si="108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112">E898/D898</f>
        <v>0.4</v>
      </c>
      <c r="R898" s="6">
        <f t="shared" ref="R898:R961" si="113">E898/N898</f>
        <v>44.444444444444443</v>
      </c>
      <c r="S898" t="str">
        <f t="shared" si="109"/>
        <v>music</v>
      </c>
      <c r="T898" t="str">
        <f t="shared" si="110"/>
        <v>indie rock</v>
      </c>
      <c r="U898" s="6">
        <f t="shared" ref="U898:U961" si="114">J898-L898</f>
        <v>25.29368055555824</v>
      </c>
      <c r="V898" t="str">
        <f t="shared" si="111"/>
        <v>15&lt;x&lt;=30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 t="shared" ref="J899:J962" si="115">(((I899/60)/60)/24)+DATE(1970,1,1)+(-5/24)</f>
        <v>41241.52208333333</v>
      </c>
      <c r="K899">
        <v>1351528308</v>
      </c>
      <c r="L899" s="10">
        <f t="shared" ref="L899:L962" si="116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112"/>
        <v>0</v>
      </c>
      <c r="R899" s="6" t="e">
        <f t="shared" si="113"/>
        <v>#DIV/0!</v>
      </c>
      <c r="S899" t="str">
        <f t="shared" ref="S899:S962" si="117">TRIM(LEFT(P899,SEARCH("/",P899)-1))</f>
        <v>music</v>
      </c>
      <c r="T899" t="str">
        <f t="shared" ref="T899:T962" si="118">TRIM(RIGHT(P899,LEN(P899)-SEARCH("/",P899)))</f>
        <v>indie rock</v>
      </c>
      <c r="U899" s="6">
        <f t="shared" si="114"/>
        <v>30.041666666664241</v>
      </c>
      <c r="V899" t="str">
        <f t="shared" ref="V899:V962" si="119">IF(U899&lt;=15, "&lt;=15", IF(U899&lt;=30, "15&lt;x&lt;=30", IF(U899&lt;=45, "30&lt;x&lt;=45", IF(U899&lt;=60, "45&lt;x&lt;=60", IF(U899&lt;=75, "60&lt;x&lt;=75","75&lt;x&lt;=90")))))</f>
        <v>30&lt;x&lt;=45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 t="shared" si="115"/>
        <v>40923.549884259257</v>
      </c>
      <c r="K900">
        <v>1322763110</v>
      </c>
      <c r="L900" s="10">
        <f t="shared" si="116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 t="shared" si="112"/>
        <v>2.8000000000000001E-2</v>
      </c>
      <c r="R900" s="6">
        <f t="shared" si="113"/>
        <v>35</v>
      </c>
      <c r="S900" t="str">
        <f t="shared" si="117"/>
        <v>music</v>
      </c>
      <c r="T900" t="str">
        <f t="shared" si="118"/>
        <v>indie rock</v>
      </c>
      <c r="U900" s="6">
        <f t="shared" si="114"/>
        <v>45</v>
      </c>
      <c r="V900" t="str">
        <f t="shared" si="119"/>
        <v>30&lt;x&lt;=45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 t="shared" si="115"/>
        <v>40690.890763888885</v>
      </c>
      <c r="K901">
        <v>1302661362</v>
      </c>
      <c r="L901" s="10">
        <f t="shared" si="116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 t="shared" si="112"/>
        <v>0.37333333333333335</v>
      </c>
      <c r="R901" s="6">
        <f t="shared" si="113"/>
        <v>35</v>
      </c>
      <c r="S901" t="str">
        <f t="shared" si="117"/>
        <v>music</v>
      </c>
      <c r="T901" t="str">
        <f t="shared" si="118"/>
        <v>indie rock</v>
      </c>
      <c r="U901" s="6">
        <f t="shared" si="114"/>
        <v>45</v>
      </c>
      <c r="V901" t="str">
        <f t="shared" si="119"/>
        <v>30&lt;x&lt;=45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 t="shared" si="115"/>
        <v>42459.599560185183</v>
      </c>
      <c r="K902">
        <v>1456777402</v>
      </c>
      <c r="L902" s="10">
        <f t="shared" si="116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 t="shared" si="112"/>
        <v>4.1999999999999997E-3</v>
      </c>
      <c r="R902" s="6">
        <f t="shared" si="113"/>
        <v>10.5</v>
      </c>
      <c r="S902" t="str">
        <f t="shared" si="117"/>
        <v>music</v>
      </c>
      <c r="T902" t="str">
        <f t="shared" si="118"/>
        <v>jazz</v>
      </c>
      <c r="U902" s="6">
        <f t="shared" si="114"/>
        <v>29.958333333328483</v>
      </c>
      <c r="V902" t="str">
        <f t="shared" si="119"/>
        <v>15&lt;x&lt;=30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 t="shared" si="115"/>
        <v>40337.59097222222</v>
      </c>
      <c r="K903">
        <v>1272050914</v>
      </c>
      <c r="L903" s="10">
        <f t="shared" si="116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 t="shared" si="112"/>
        <v>0</v>
      </c>
      <c r="R903" s="6" t="e">
        <f t="shared" si="113"/>
        <v>#DIV/0!</v>
      </c>
      <c r="S903" t="str">
        <f t="shared" si="117"/>
        <v>music</v>
      </c>
      <c r="T903" t="str">
        <f t="shared" si="118"/>
        <v>jazz</v>
      </c>
      <c r="U903" s="6">
        <f t="shared" si="114"/>
        <v>45.987800925926422</v>
      </c>
      <c r="V903" t="str">
        <f t="shared" si="119"/>
        <v>45&lt;x&lt;=60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 t="shared" si="115"/>
        <v>41881.4375</v>
      </c>
      <c r="K904">
        <v>1404947422</v>
      </c>
      <c r="L904" s="10">
        <f t="shared" si="116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 t="shared" si="112"/>
        <v>3.0000000000000001E-3</v>
      </c>
      <c r="R904" s="6">
        <f t="shared" si="113"/>
        <v>30</v>
      </c>
      <c r="S904" t="str">
        <f t="shared" si="117"/>
        <v>music</v>
      </c>
      <c r="T904" t="str">
        <f t="shared" si="118"/>
        <v>jazz</v>
      </c>
      <c r="U904" s="6">
        <f t="shared" si="114"/>
        <v>51.680300925931078</v>
      </c>
      <c r="V904" t="str">
        <f t="shared" si="119"/>
        <v>45&lt;x&lt;=60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 t="shared" si="115"/>
        <v>41174.892361111109</v>
      </c>
      <c r="K905">
        <v>1346180780</v>
      </c>
      <c r="L905" s="10">
        <f t="shared" si="116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 t="shared" si="112"/>
        <v>3.2000000000000001E-2</v>
      </c>
      <c r="R905" s="6">
        <f t="shared" si="113"/>
        <v>40</v>
      </c>
      <c r="S905" t="str">
        <f t="shared" si="117"/>
        <v>music</v>
      </c>
      <c r="T905" t="str">
        <f t="shared" si="118"/>
        <v>jazz</v>
      </c>
      <c r="U905" s="6">
        <f t="shared" si="114"/>
        <v>25.304629629630654</v>
      </c>
      <c r="V905" t="str">
        <f t="shared" si="119"/>
        <v>15&lt;x&lt;=30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 t="shared" si="115"/>
        <v>42371.87195601852</v>
      </c>
      <c r="K906">
        <v>1449194137</v>
      </c>
      <c r="L906" s="10">
        <f t="shared" si="116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 t="shared" si="112"/>
        <v>3.0200000000000001E-3</v>
      </c>
      <c r="R906" s="6">
        <f t="shared" si="113"/>
        <v>50.333333333333336</v>
      </c>
      <c r="S906" t="str">
        <f t="shared" si="117"/>
        <v>music</v>
      </c>
      <c r="T906" t="str">
        <f t="shared" si="118"/>
        <v>jazz</v>
      </c>
      <c r="U906" s="6">
        <f t="shared" si="114"/>
        <v>30</v>
      </c>
      <c r="V906" t="str">
        <f t="shared" si="119"/>
        <v>15&lt;x&lt;=30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 t="shared" si="115"/>
        <v>40567.031550925924</v>
      </c>
      <c r="K907">
        <v>1290663926</v>
      </c>
      <c r="L907" s="10">
        <f t="shared" si="116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 t="shared" si="112"/>
        <v>3.0153846153846153E-2</v>
      </c>
      <c r="R907" s="6">
        <f t="shared" si="113"/>
        <v>32.666666666666664</v>
      </c>
      <c r="S907" t="str">
        <f t="shared" si="117"/>
        <v>music</v>
      </c>
      <c r="T907" t="str">
        <f t="shared" si="118"/>
        <v>jazz</v>
      </c>
      <c r="U907" s="6">
        <f t="shared" si="114"/>
        <v>60</v>
      </c>
      <c r="V907" t="str">
        <f t="shared" si="119"/>
        <v>45&lt;x&lt;=60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 t="shared" si="115"/>
        <v>41710.939699074072</v>
      </c>
      <c r="K908">
        <v>1392093190</v>
      </c>
      <c r="L908" s="10">
        <f t="shared" si="116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 t="shared" si="112"/>
        <v>0</v>
      </c>
      <c r="R908" s="6" t="e">
        <f t="shared" si="113"/>
        <v>#DIV/0!</v>
      </c>
      <c r="S908" t="str">
        <f t="shared" si="117"/>
        <v>music</v>
      </c>
      <c r="T908" t="str">
        <f t="shared" si="118"/>
        <v>jazz</v>
      </c>
      <c r="U908" s="6">
        <f t="shared" si="114"/>
        <v>29.958333333335759</v>
      </c>
      <c r="V908" t="str">
        <f t="shared" si="119"/>
        <v>15&lt;x&lt;=30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 t="shared" si="115"/>
        <v>40796.9840625</v>
      </c>
      <c r="K909">
        <v>1313123823</v>
      </c>
      <c r="L909" s="10">
        <f t="shared" si="116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 t="shared" si="112"/>
        <v>0</v>
      </c>
      <c r="R909" s="6" t="e">
        <f t="shared" si="113"/>
        <v>#DIV/0!</v>
      </c>
      <c r="S909" t="str">
        <f t="shared" si="117"/>
        <v>music</v>
      </c>
      <c r="T909" t="str">
        <f t="shared" si="118"/>
        <v>jazz</v>
      </c>
      <c r="U909" s="6">
        <f t="shared" si="114"/>
        <v>30</v>
      </c>
      <c r="V909" t="str">
        <f t="shared" si="119"/>
        <v>15&lt;x&lt;=30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 t="shared" si="115"/>
        <v>40385.999305555553</v>
      </c>
      <c r="K910">
        <v>1276283655</v>
      </c>
      <c r="L910" s="10">
        <f t="shared" si="116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 t="shared" si="112"/>
        <v>0</v>
      </c>
      <c r="R910" s="6" t="e">
        <f t="shared" si="113"/>
        <v>#DIV/0!</v>
      </c>
      <c r="S910" t="str">
        <f t="shared" si="117"/>
        <v>music</v>
      </c>
      <c r="T910" t="str">
        <f t="shared" si="118"/>
        <v>jazz</v>
      </c>
      <c r="U910" s="6">
        <f t="shared" si="114"/>
        <v>45.406076388891961</v>
      </c>
      <c r="V910" t="str">
        <f t="shared" si="119"/>
        <v>45&lt;x&lt;=60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 t="shared" si="115"/>
        <v>41112.958333333328</v>
      </c>
      <c r="K911">
        <v>1340296440</v>
      </c>
      <c r="L911" s="10">
        <f t="shared" si="116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 t="shared" si="112"/>
        <v>3.2500000000000001E-2</v>
      </c>
      <c r="R911" s="6">
        <f t="shared" si="113"/>
        <v>65</v>
      </c>
      <c r="S911" t="str">
        <f t="shared" si="117"/>
        <v>music</v>
      </c>
      <c r="T911" t="str">
        <f t="shared" si="118"/>
        <v>jazz</v>
      </c>
      <c r="U911" s="6">
        <f t="shared" si="114"/>
        <v>31.476388888884685</v>
      </c>
      <c r="V911" t="str">
        <f t="shared" si="119"/>
        <v>30&lt;x&lt;=45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 t="shared" si="115"/>
        <v>42797.337025462963</v>
      </c>
      <c r="K912">
        <v>1483362319</v>
      </c>
      <c r="L912" s="10">
        <f t="shared" si="116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 t="shared" si="112"/>
        <v>0.22363636363636363</v>
      </c>
      <c r="R912" s="6">
        <f t="shared" si="113"/>
        <v>24.6</v>
      </c>
      <c r="S912" t="str">
        <f t="shared" si="117"/>
        <v>music</v>
      </c>
      <c r="T912" t="str">
        <f t="shared" si="118"/>
        <v>jazz</v>
      </c>
      <c r="U912" s="6">
        <f t="shared" si="114"/>
        <v>60</v>
      </c>
      <c r="V912" t="str">
        <f t="shared" si="119"/>
        <v>45&lt;x&lt;=60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 t="shared" si="115"/>
        <v>41662.796817129631</v>
      </c>
      <c r="K913">
        <v>1388707645</v>
      </c>
      <c r="L913" s="10">
        <f t="shared" si="116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 t="shared" si="112"/>
        <v>0</v>
      </c>
      <c r="R913" s="6" t="e">
        <f t="shared" si="113"/>
        <v>#DIV/0!</v>
      </c>
      <c r="S913" t="str">
        <f t="shared" si="117"/>
        <v>music</v>
      </c>
      <c r="T913" t="str">
        <f t="shared" si="118"/>
        <v>jazz</v>
      </c>
      <c r="U913" s="6">
        <f t="shared" si="114"/>
        <v>21</v>
      </c>
      <c r="V913" t="str">
        <f t="shared" si="119"/>
        <v>15&lt;x&lt;=30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 t="shared" si="115"/>
        <v>41253.942673611105</v>
      </c>
      <c r="K914">
        <v>1350009447</v>
      </c>
      <c r="L914" s="10">
        <f t="shared" si="116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112"/>
        <v>8.5714285714285719E-3</v>
      </c>
      <c r="R914" s="6">
        <f t="shared" si="113"/>
        <v>15</v>
      </c>
      <c r="S914" t="str">
        <f t="shared" si="117"/>
        <v>music</v>
      </c>
      <c r="T914" t="str">
        <f t="shared" si="118"/>
        <v>jazz</v>
      </c>
      <c r="U914" s="6">
        <f t="shared" si="114"/>
        <v>60.041666666664241</v>
      </c>
      <c r="V914" t="str">
        <f t="shared" si="119"/>
        <v>60&lt;x&lt;=75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 t="shared" si="115"/>
        <v>41033.930775462963</v>
      </c>
      <c r="K915">
        <v>1333596019</v>
      </c>
      <c r="L915" s="10">
        <f t="shared" si="116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 t="shared" si="112"/>
        <v>6.6066666666666662E-2</v>
      </c>
      <c r="R915" s="6">
        <f t="shared" si="113"/>
        <v>82.583333333333329</v>
      </c>
      <c r="S915" t="str">
        <f t="shared" si="117"/>
        <v>music</v>
      </c>
      <c r="T915" t="str">
        <f t="shared" si="118"/>
        <v>jazz</v>
      </c>
      <c r="U915" s="6">
        <f t="shared" si="114"/>
        <v>30</v>
      </c>
      <c r="V915" t="str">
        <f t="shared" si="119"/>
        <v>15&lt;x&lt;=30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 t="shared" si="115"/>
        <v>41146.554942129631</v>
      </c>
      <c r="K916">
        <v>1343326747</v>
      </c>
      <c r="L916" s="10">
        <f t="shared" si="116"/>
        <v>41116.554942129631</v>
      </c>
      <c r="M916" t="b">
        <v>0</v>
      </c>
      <c r="N916">
        <v>0</v>
      </c>
      <c r="O916" t="b">
        <v>0</v>
      </c>
      <c r="P916" t="s">
        <v>8278</v>
      </c>
      <c r="Q916" s="5">
        <f t="shared" si="112"/>
        <v>0</v>
      </c>
      <c r="R916" s="6" t="e">
        <f t="shared" si="113"/>
        <v>#DIV/0!</v>
      </c>
      <c r="S916" t="str">
        <f t="shared" si="117"/>
        <v>music</v>
      </c>
      <c r="T916" t="str">
        <f t="shared" si="118"/>
        <v>jazz</v>
      </c>
      <c r="U916" s="6">
        <f t="shared" si="114"/>
        <v>30</v>
      </c>
      <c r="V916" t="str">
        <f t="shared" si="119"/>
        <v>15&lt;x&lt;=30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 t="shared" si="115"/>
        <v>40968.999305555553</v>
      </c>
      <c r="K917">
        <v>1327853914</v>
      </c>
      <c r="L917" s="10">
        <f t="shared" si="116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 t="shared" si="112"/>
        <v>5.7692307692307696E-2</v>
      </c>
      <c r="R917" s="6">
        <f t="shared" si="113"/>
        <v>41.666666666666664</v>
      </c>
      <c r="S917" t="str">
        <f t="shared" si="117"/>
        <v>music</v>
      </c>
      <c r="T917" t="str">
        <f t="shared" si="118"/>
        <v>jazz</v>
      </c>
      <c r="U917" s="6">
        <f t="shared" si="114"/>
        <v>31.528078703704523</v>
      </c>
      <c r="V917" t="str">
        <f t="shared" si="119"/>
        <v>30&lt;x&lt;=45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 t="shared" si="115"/>
        <v>40473</v>
      </c>
      <c r="K918">
        <v>1284409734</v>
      </c>
      <c r="L918" s="10">
        <f t="shared" si="116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 t="shared" si="112"/>
        <v>0</v>
      </c>
      <c r="R918" s="6" t="e">
        <f t="shared" si="113"/>
        <v>#DIV/0!</v>
      </c>
      <c r="S918" t="str">
        <f t="shared" si="117"/>
        <v>music</v>
      </c>
      <c r="T918" t="str">
        <f t="shared" si="118"/>
        <v>jazz</v>
      </c>
      <c r="U918" s="6">
        <f t="shared" si="114"/>
        <v>38.354930555557075</v>
      </c>
      <c r="V918" t="str">
        <f t="shared" si="119"/>
        <v>30&lt;x&lt;=45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 t="shared" si="115"/>
        <v>41833.895833333328</v>
      </c>
      <c r="K919">
        <v>1402612730</v>
      </c>
      <c r="L919" s="10">
        <f t="shared" si="116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 t="shared" si="112"/>
        <v>6.0000000000000001E-3</v>
      </c>
      <c r="R919" s="6">
        <f t="shared" si="113"/>
        <v>30</v>
      </c>
      <c r="S919" t="str">
        <f t="shared" si="117"/>
        <v>music</v>
      </c>
      <c r="T919" t="str">
        <f t="shared" si="118"/>
        <v>jazz</v>
      </c>
      <c r="U919" s="6">
        <f t="shared" si="114"/>
        <v>31.160532407404389</v>
      </c>
      <c r="V919" t="str">
        <f t="shared" si="119"/>
        <v>30&lt;x&lt;=45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 t="shared" si="115"/>
        <v>41974.749548611107</v>
      </c>
      <c r="K920">
        <v>1414879161</v>
      </c>
      <c r="L920" s="10">
        <f t="shared" si="116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112"/>
        <v>5.0256410256410255E-2</v>
      </c>
      <c r="R920" s="6">
        <f t="shared" si="113"/>
        <v>19.600000000000001</v>
      </c>
      <c r="S920" t="str">
        <f t="shared" si="117"/>
        <v>music</v>
      </c>
      <c r="T920" t="str">
        <f t="shared" si="118"/>
        <v>jazz</v>
      </c>
      <c r="U920" s="6">
        <f t="shared" si="114"/>
        <v>30.041666666664241</v>
      </c>
      <c r="V920" t="str">
        <f t="shared" si="119"/>
        <v>30&lt;x&lt;=45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 t="shared" si="115"/>
        <v>41262.433391203704</v>
      </c>
      <c r="K921">
        <v>1352906645</v>
      </c>
      <c r="L921" s="10">
        <f t="shared" si="116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 t="shared" si="112"/>
        <v>5.0000000000000001E-3</v>
      </c>
      <c r="R921" s="6">
        <f t="shared" si="113"/>
        <v>100</v>
      </c>
      <c r="S921" t="str">
        <f t="shared" si="117"/>
        <v>music</v>
      </c>
      <c r="T921" t="str">
        <f t="shared" si="118"/>
        <v>jazz</v>
      </c>
      <c r="U921" s="6">
        <f t="shared" si="114"/>
        <v>35</v>
      </c>
      <c r="V921" t="str">
        <f t="shared" si="119"/>
        <v>30&lt;x&lt;=45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 t="shared" si="115"/>
        <v>41592.504884259259</v>
      </c>
      <c r="K922">
        <v>1381853222</v>
      </c>
      <c r="L922" s="10">
        <f t="shared" si="116"/>
        <v>41562.463217592594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112"/>
        <v>0</v>
      </c>
      <c r="R922" s="6" t="e">
        <f t="shared" si="113"/>
        <v>#DIV/0!</v>
      </c>
      <c r="S922" t="str">
        <f t="shared" si="117"/>
        <v>music</v>
      </c>
      <c r="T922" t="str">
        <f t="shared" si="118"/>
        <v>jazz</v>
      </c>
      <c r="U922" s="6">
        <f t="shared" si="114"/>
        <v>30.041666666664241</v>
      </c>
      <c r="V922" t="str">
        <f t="shared" si="119"/>
        <v>30&lt;x&lt;=45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 t="shared" si="115"/>
        <v>40889.004351851851</v>
      </c>
      <c r="K923">
        <v>1320033976</v>
      </c>
      <c r="L923" s="10">
        <f t="shared" si="116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5">
        <f t="shared" si="112"/>
        <v>0.309</v>
      </c>
      <c r="R923" s="6">
        <f t="shared" si="113"/>
        <v>231.75</v>
      </c>
      <c r="S923" t="str">
        <f t="shared" si="117"/>
        <v>music</v>
      </c>
      <c r="T923" t="str">
        <f t="shared" si="118"/>
        <v>jazz</v>
      </c>
      <c r="U923" s="6">
        <f t="shared" si="114"/>
        <v>42.041666666671517</v>
      </c>
      <c r="V923" t="str">
        <f t="shared" si="119"/>
        <v>30&lt;x&lt;=45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 t="shared" si="115"/>
        <v>41913.32167824074</v>
      </c>
      <c r="K924">
        <v>1409143393</v>
      </c>
      <c r="L924" s="10">
        <f t="shared" si="116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 t="shared" si="112"/>
        <v>0.21037037037037037</v>
      </c>
      <c r="R924" s="6">
        <f t="shared" si="113"/>
        <v>189.33333333333334</v>
      </c>
      <c r="S924" t="str">
        <f t="shared" si="117"/>
        <v>music</v>
      </c>
      <c r="T924" t="str">
        <f t="shared" si="118"/>
        <v>jazz</v>
      </c>
      <c r="U924" s="6">
        <f t="shared" si="114"/>
        <v>35</v>
      </c>
      <c r="V924" t="str">
        <f t="shared" si="119"/>
        <v>30&lt;x&lt;=45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 t="shared" si="115"/>
        <v>41964.793090277781</v>
      </c>
      <c r="K925">
        <v>1414018923</v>
      </c>
      <c r="L925" s="10">
        <f t="shared" si="116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 t="shared" si="112"/>
        <v>2.1999999999999999E-2</v>
      </c>
      <c r="R925" s="6">
        <f t="shared" si="113"/>
        <v>55</v>
      </c>
      <c r="S925" t="str">
        <f t="shared" si="117"/>
        <v>music</v>
      </c>
      <c r="T925" t="str">
        <f t="shared" si="118"/>
        <v>jazz</v>
      </c>
      <c r="U925" s="6">
        <f t="shared" si="114"/>
        <v>30.041666666671517</v>
      </c>
      <c r="V925" t="str">
        <f t="shared" si="119"/>
        <v>30&lt;x&lt;=45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 t="shared" si="115"/>
        <v>41318.734594907408</v>
      </c>
      <c r="K926">
        <v>1358203069</v>
      </c>
      <c r="L926" s="10">
        <f t="shared" si="116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5">
        <f t="shared" si="112"/>
        <v>0.109</v>
      </c>
      <c r="R926" s="6">
        <f t="shared" si="113"/>
        <v>21.8</v>
      </c>
      <c r="S926" t="str">
        <f t="shared" si="117"/>
        <v>music</v>
      </c>
      <c r="T926" t="str">
        <f t="shared" si="118"/>
        <v>jazz</v>
      </c>
      <c r="U926" s="6">
        <f t="shared" si="114"/>
        <v>30</v>
      </c>
      <c r="V926" t="str">
        <f t="shared" si="119"/>
        <v>15&lt;x&lt;=30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 t="shared" si="115"/>
        <v>41605.71424768518</v>
      </c>
      <c r="K927">
        <v>1382994511</v>
      </c>
      <c r="L927" s="10">
        <f t="shared" si="116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112"/>
        <v>2.6666666666666668E-2</v>
      </c>
      <c r="R927" s="6">
        <f t="shared" si="113"/>
        <v>32</v>
      </c>
      <c r="S927" t="str">
        <f t="shared" si="117"/>
        <v>music</v>
      </c>
      <c r="T927" t="str">
        <f t="shared" si="118"/>
        <v>jazz</v>
      </c>
      <c r="U927" s="6">
        <f t="shared" si="114"/>
        <v>30.041666666664241</v>
      </c>
      <c r="V927" t="str">
        <f t="shared" si="119"/>
        <v>30&lt;x&lt;=45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 t="shared" si="115"/>
        <v>40367.736111111109</v>
      </c>
      <c r="K928">
        <v>1276043330</v>
      </c>
      <c r="L928" s="10">
        <f t="shared" si="116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112"/>
        <v>0</v>
      </c>
      <c r="R928" s="6" t="e">
        <f t="shared" si="113"/>
        <v>#DIV/0!</v>
      </c>
      <c r="S928" t="str">
        <f t="shared" si="117"/>
        <v>music</v>
      </c>
      <c r="T928" t="str">
        <f t="shared" si="118"/>
        <v>jazz</v>
      </c>
      <c r="U928" s="6">
        <f t="shared" si="114"/>
        <v>29.924421296294895</v>
      </c>
      <c r="V928" t="str">
        <f t="shared" si="119"/>
        <v>15&lt;x&lt;=30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 t="shared" si="115"/>
        <v>41043.614525462959</v>
      </c>
      <c r="K929">
        <v>1334432695</v>
      </c>
      <c r="L929" s="10">
        <f t="shared" si="116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 t="shared" si="112"/>
        <v>0</v>
      </c>
      <c r="R929" s="6" t="e">
        <f t="shared" si="113"/>
        <v>#DIV/0!</v>
      </c>
      <c r="S929" t="str">
        <f t="shared" si="117"/>
        <v>music</v>
      </c>
      <c r="T929" t="str">
        <f t="shared" si="118"/>
        <v>jazz</v>
      </c>
      <c r="U929" s="6">
        <f t="shared" si="114"/>
        <v>30</v>
      </c>
      <c r="V929" t="str">
        <f t="shared" si="119"/>
        <v>15&lt;x&lt;=30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 t="shared" si="115"/>
        <v>41230.791666666664</v>
      </c>
      <c r="K930">
        <v>1348864913</v>
      </c>
      <c r="L930" s="10">
        <f t="shared" si="116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 t="shared" si="112"/>
        <v>0.10862068965517241</v>
      </c>
      <c r="R930" s="6">
        <f t="shared" si="113"/>
        <v>56.25</v>
      </c>
      <c r="S930" t="str">
        <f t="shared" si="117"/>
        <v>music</v>
      </c>
      <c r="T930" t="str">
        <f t="shared" si="118"/>
        <v>jazz</v>
      </c>
      <c r="U930" s="6">
        <f t="shared" si="114"/>
        <v>50.137581018519995</v>
      </c>
      <c r="V930" t="str">
        <f t="shared" si="119"/>
        <v>45&lt;x&lt;=60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 t="shared" si="115"/>
        <v>41007.988067129627</v>
      </c>
      <c r="K931">
        <v>1331358169</v>
      </c>
      <c r="L931" s="10">
        <f t="shared" si="116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 t="shared" si="112"/>
        <v>0</v>
      </c>
      <c r="R931" s="6" t="e">
        <f t="shared" si="113"/>
        <v>#DIV/0!</v>
      </c>
      <c r="S931" t="str">
        <f t="shared" si="117"/>
        <v>music</v>
      </c>
      <c r="T931" t="str">
        <f t="shared" si="118"/>
        <v>jazz</v>
      </c>
      <c r="U931" s="6">
        <f t="shared" si="114"/>
        <v>29.958333333335759</v>
      </c>
      <c r="V931" t="str">
        <f t="shared" si="119"/>
        <v>15&lt;x&lt;=30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 t="shared" si="115"/>
        <v>40354.688888888886</v>
      </c>
      <c r="K932">
        <v>1273874306</v>
      </c>
      <c r="L932" s="10">
        <f t="shared" si="116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 t="shared" si="112"/>
        <v>0.38333333333333336</v>
      </c>
      <c r="R932" s="6">
        <f t="shared" si="113"/>
        <v>69</v>
      </c>
      <c r="S932" t="str">
        <f t="shared" si="117"/>
        <v>music</v>
      </c>
      <c r="T932" t="str">
        <f t="shared" si="118"/>
        <v>jazz</v>
      </c>
      <c r="U932" s="6">
        <f t="shared" si="114"/>
        <v>41.981643518520286</v>
      </c>
      <c r="V932" t="str">
        <f t="shared" si="119"/>
        <v>30&lt;x&lt;=45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 t="shared" si="115"/>
        <v>41714.708333333328</v>
      </c>
      <c r="K933">
        <v>1392021502</v>
      </c>
      <c r="L933" s="10">
        <f t="shared" si="116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 t="shared" si="112"/>
        <v>6.5500000000000003E-2</v>
      </c>
      <c r="R933" s="6">
        <f t="shared" si="113"/>
        <v>18.714285714285715</v>
      </c>
      <c r="S933" t="str">
        <f t="shared" si="117"/>
        <v>music</v>
      </c>
      <c r="T933" t="str">
        <f t="shared" si="118"/>
        <v>jazz</v>
      </c>
      <c r="U933" s="6">
        <f t="shared" si="114"/>
        <v>34.556689814809943</v>
      </c>
      <c r="V933" t="str">
        <f t="shared" si="119"/>
        <v>30&lt;x&lt;=45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 t="shared" si="115"/>
        <v>41355.719270833331</v>
      </c>
      <c r="K934">
        <v>1360106145</v>
      </c>
      <c r="L934" s="10">
        <f t="shared" si="116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 t="shared" si="112"/>
        <v>0.14536842105263159</v>
      </c>
      <c r="R934" s="6">
        <f t="shared" si="113"/>
        <v>46.033333333333331</v>
      </c>
      <c r="S934" t="str">
        <f t="shared" si="117"/>
        <v>music</v>
      </c>
      <c r="T934" t="str">
        <f t="shared" si="118"/>
        <v>jazz</v>
      </c>
      <c r="U934" s="6">
        <f t="shared" si="114"/>
        <v>44.958333333335759</v>
      </c>
      <c r="V934" t="str">
        <f t="shared" si="119"/>
        <v>30&lt;x&lt;=45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 t="shared" si="115"/>
        <v>41770.960752314815</v>
      </c>
      <c r="K935">
        <v>1394683409</v>
      </c>
      <c r="L935" s="10">
        <f t="shared" si="116"/>
        <v>41710.960752314815</v>
      </c>
      <c r="M935" t="b">
        <v>0</v>
      </c>
      <c r="N935">
        <v>2</v>
      </c>
      <c r="O935" t="b">
        <v>0</v>
      </c>
      <c r="P935" t="s">
        <v>8278</v>
      </c>
      <c r="Q935" s="5">
        <f t="shared" si="112"/>
        <v>0.06</v>
      </c>
      <c r="R935" s="6">
        <f t="shared" si="113"/>
        <v>60</v>
      </c>
      <c r="S935" t="str">
        <f t="shared" si="117"/>
        <v>music</v>
      </c>
      <c r="T935" t="str">
        <f t="shared" si="118"/>
        <v>jazz</v>
      </c>
      <c r="U935" s="6">
        <f t="shared" si="114"/>
        <v>60</v>
      </c>
      <c r="V935" t="str">
        <f t="shared" si="119"/>
        <v>45&lt;x&lt;=60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 t="shared" si="115"/>
        <v>41763.041666666664</v>
      </c>
      <c r="K936">
        <v>1396633284</v>
      </c>
      <c r="L936" s="10">
        <f t="shared" si="116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 t="shared" si="112"/>
        <v>0.30399999999999999</v>
      </c>
      <c r="R936" s="6">
        <f t="shared" si="113"/>
        <v>50.666666666666664</v>
      </c>
      <c r="S936" t="str">
        <f t="shared" si="117"/>
        <v>music</v>
      </c>
      <c r="T936" t="str">
        <f t="shared" si="118"/>
        <v>jazz</v>
      </c>
      <c r="U936" s="6">
        <f t="shared" si="114"/>
        <v>29.51291666666657</v>
      </c>
      <c r="V936" t="str">
        <f t="shared" si="119"/>
        <v>15&lt;x&lt;=30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 t="shared" si="115"/>
        <v>42398.125335648147</v>
      </c>
      <c r="K937">
        <v>1451462429</v>
      </c>
      <c r="L937" s="10">
        <f t="shared" si="116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 t="shared" si="112"/>
        <v>1.4285714285714285E-2</v>
      </c>
      <c r="R937" s="6">
        <f t="shared" si="113"/>
        <v>25</v>
      </c>
      <c r="S937" t="str">
        <f t="shared" si="117"/>
        <v>music</v>
      </c>
      <c r="T937" t="str">
        <f t="shared" si="118"/>
        <v>jazz</v>
      </c>
      <c r="U937" s="6">
        <f t="shared" si="114"/>
        <v>30</v>
      </c>
      <c r="V937" t="str">
        <f t="shared" si="119"/>
        <v>15&lt;x&lt;=30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 t="shared" si="115"/>
        <v>40926.625</v>
      </c>
      <c r="K938">
        <v>1323131689</v>
      </c>
      <c r="L938" s="10">
        <f t="shared" si="116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 t="shared" si="112"/>
        <v>0</v>
      </c>
      <c r="R938" s="6" t="e">
        <f t="shared" si="113"/>
        <v>#DIV/0!</v>
      </c>
      <c r="S938" t="str">
        <f t="shared" si="117"/>
        <v>music</v>
      </c>
      <c r="T938" t="str">
        <f t="shared" si="118"/>
        <v>jazz</v>
      </c>
      <c r="U938" s="6">
        <f t="shared" si="114"/>
        <v>43.809155092596484</v>
      </c>
      <c r="V938" t="str">
        <f t="shared" si="119"/>
        <v>30&lt;x&lt;=45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 t="shared" si="115"/>
        <v>41581.63144675926</v>
      </c>
      <c r="K939">
        <v>1380913757</v>
      </c>
      <c r="L939" s="10">
        <f t="shared" si="116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 t="shared" si="112"/>
        <v>1.1428571428571429E-2</v>
      </c>
      <c r="R939" s="6">
        <f t="shared" si="113"/>
        <v>20</v>
      </c>
      <c r="S939" t="str">
        <f t="shared" si="117"/>
        <v>music</v>
      </c>
      <c r="T939" t="str">
        <f t="shared" si="118"/>
        <v>jazz</v>
      </c>
      <c r="U939" s="6">
        <f t="shared" si="114"/>
        <v>30.041666666671517</v>
      </c>
      <c r="V939" t="str">
        <f t="shared" si="119"/>
        <v>30&lt;x&lt;=45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 t="shared" si="115"/>
        <v>41154.27138888889</v>
      </c>
      <c r="K940">
        <v>1343993448</v>
      </c>
      <c r="L940" s="10">
        <f t="shared" si="116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 t="shared" si="112"/>
        <v>3.5714285714285713E-3</v>
      </c>
      <c r="R940" s="6">
        <f t="shared" si="113"/>
        <v>25</v>
      </c>
      <c r="S940" t="str">
        <f t="shared" si="117"/>
        <v>music</v>
      </c>
      <c r="T940" t="str">
        <f t="shared" si="118"/>
        <v>jazz</v>
      </c>
      <c r="U940" s="6">
        <f t="shared" si="114"/>
        <v>30</v>
      </c>
      <c r="V940" t="str">
        <f t="shared" si="119"/>
        <v>15&lt;x&lt;=30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 t="shared" si="115"/>
        <v>41455.623611111107</v>
      </c>
      <c r="K941">
        <v>1369246738</v>
      </c>
      <c r="L941" s="10">
        <f t="shared" si="116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 t="shared" si="112"/>
        <v>1.4545454545454545E-2</v>
      </c>
      <c r="R941" s="6">
        <f t="shared" si="113"/>
        <v>20</v>
      </c>
      <c r="S941" t="str">
        <f t="shared" si="117"/>
        <v>music</v>
      </c>
      <c r="T941" t="str">
        <f t="shared" si="118"/>
        <v>jazz</v>
      </c>
      <c r="U941" s="6">
        <f t="shared" si="114"/>
        <v>39.068773148144828</v>
      </c>
      <c r="V941" t="str">
        <f t="shared" si="119"/>
        <v>30&lt;x&lt;=45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 t="shared" si="115"/>
        <v>42226.800069444442</v>
      </c>
      <c r="K942">
        <v>1435363926</v>
      </c>
      <c r="L942" s="10">
        <f t="shared" si="116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 t="shared" si="112"/>
        <v>0.17155555555555554</v>
      </c>
      <c r="R942" s="6">
        <f t="shared" si="113"/>
        <v>110.28571428571429</v>
      </c>
      <c r="S942" t="str">
        <f t="shared" si="117"/>
        <v>technology</v>
      </c>
      <c r="T942" t="str">
        <f t="shared" si="118"/>
        <v>wearables</v>
      </c>
      <c r="U942" s="6">
        <f t="shared" si="114"/>
        <v>45</v>
      </c>
      <c r="V942" t="str">
        <f t="shared" si="119"/>
        <v>30&lt;x&lt;=45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 t="shared" si="115"/>
        <v>42775.888252314813</v>
      </c>
      <c r="K943">
        <v>1484101145</v>
      </c>
      <c r="L943" s="10">
        <f t="shared" si="116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 t="shared" si="112"/>
        <v>2.3220000000000001E-2</v>
      </c>
      <c r="R943" s="6">
        <f t="shared" si="113"/>
        <v>37.451612903225808</v>
      </c>
      <c r="S943" t="str">
        <f t="shared" si="117"/>
        <v>technology</v>
      </c>
      <c r="T943" t="str">
        <f t="shared" si="118"/>
        <v>wearables</v>
      </c>
      <c r="U943" s="6">
        <f t="shared" si="114"/>
        <v>30</v>
      </c>
      <c r="V943" t="str">
        <f t="shared" si="119"/>
        <v>15&lt;x&lt;=30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 t="shared" si="115"/>
        <v>42418.634953703695</v>
      </c>
      <c r="K944">
        <v>1452716060</v>
      </c>
      <c r="L944" s="10">
        <f t="shared" si="116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5">
        <f t="shared" si="112"/>
        <v>8.9066666666666669E-2</v>
      </c>
      <c r="R944" s="6">
        <f t="shared" si="113"/>
        <v>41.75</v>
      </c>
      <c r="S944" t="str">
        <f t="shared" si="117"/>
        <v>technology</v>
      </c>
      <c r="T944" t="str">
        <f t="shared" si="118"/>
        <v>wearables</v>
      </c>
      <c r="U944" s="6">
        <f t="shared" si="114"/>
        <v>36</v>
      </c>
      <c r="V944" t="str">
        <f t="shared" si="119"/>
        <v>30&lt;x&lt;=45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 t="shared" si="115"/>
        <v>42703.501215277771</v>
      </c>
      <c r="K945">
        <v>1477843305</v>
      </c>
      <c r="L945" s="10">
        <f t="shared" si="116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 t="shared" si="112"/>
        <v>9.633333333333334E-2</v>
      </c>
      <c r="R945" s="6">
        <f t="shared" si="113"/>
        <v>24.083333333333332</v>
      </c>
      <c r="S945" t="str">
        <f t="shared" si="117"/>
        <v>technology</v>
      </c>
      <c r="T945" t="str">
        <f t="shared" si="118"/>
        <v>wearables</v>
      </c>
      <c r="U945" s="6">
        <f t="shared" si="114"/>
        <v>30.041666666656965</v>
      </c>
      <c r="V945" t="str">
        <f t="shared" si="119"/>
        <v>30&lt;x&lt;=45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 t="shared" si="115"/>
        <v>42478.374999999993</v>
      </c>
      <c r="K946">
        <v>1458050450</v>
      </c>
      <c r="L946" s="10">
        <f t="shared" si="116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 t="shared" si="112"/>
        <v>0.13325999999999999</v>
      </c>
      <c r="R946" s="6">
        <f t="shared" si="113"/>
        <v>69.40625</v>
      </c>
      <c r="S946" t="str">
        <f t="shared" si="117"/>
        <v>technology</v>
      </c>
      <c r="T946" t="str">
        <f t="shared" si="118"/>
        <v>wearables</v>
      </c>
      <c r="U946" s="6">
        <f t="shared" si="114"/>
        <v>33.999421296291985</v>
      </c>
      <c r="V946" t="str">
        <f t="shared" si="119"/>
        <v>30&lt;x&lt;=45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 t="shared" si="115"/>
        <v>42784.790972222218</v>
      </c>
      <c r="K947">
        <v>1482958626</v>
      </c>
      <c r="L947" s="10">
        <f t="shared" si="116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5">
        <f t="shared" si="112"/>
        <v>2.4840000000000001E-2</v>
      </c>
      <c r="R947" s="6">
        <f t="shared" si="113"/>
        <v>155.25</v>
      </c>
      <c r="S947" t="str">
        <f t="shared" si="117"/>
        <v>technology</v>
      </c>
      <c r="T947" t="str">
        <f t="shared" si="118"/>
        <v>wearables</v>
      </c>
      <c r="U947" s="6">
        <f t="shared" si="114"/>
        <v>52.126319444440014</v>
      </c>
      <c r="V947" t="str">
        <f t="shared" si="119"/>
        <v>45&lt;x&lt;=60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 t="shared" si="115"/>
        <v>42622.542222222219</v>
      </c>
      <c r="K948">
        <v>1470852048</v>
      </c>
      <c r="L948" s="10">
        <f t="shared" si="116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 t="shared" si="112"/>
        <v>1.9066666666666666E-2</v>
      </c>
      <c r="R948" s="6">
        <f t="shared" si="113"/>
        <v>57.2</v>
      </c>
      <c r="S948" t="str">
        <f t="shared" si="117"/>
        <v>technology</v>
      </c>
      <c r="T948" t="str">
        <f t="shared" si="118"/>
        <v>wearables</v>
      </c>
      <c r="U948" s="6">
        <f t="shared" si="114"/>
        <v>30</v>
      </c>
      <c r="V948" t="str">
        <f t="shared" si="119"/>
        <v>15&lt;x&lt;=30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 t="shared" si="115"/>
        <v>42551.57298611111</v>
      </c>
      <c r="K949">
        <v>1462128306</v>
      </c>
      <c r="L949" s="10">
        <f t="shared" si="116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 t="shared" si="112"/>
        <v>0</v>
      </c>
      <c r="R949" s="6" t="e">
        <f t="shared" si="113"/>
        <v>#DIV/0!</v>
      </c>
      <c r="S949" t="str">
        <f t="shared" si="117"/>
        <v>technology</v>
      </c>
      <c r="T949" t="str">
        <f t="shared" si="118"/>
        <v>wearables</v>
      </c>
      <c r="U949" s="6">
        <f t="shared" si="114"/>
        <v>60</v>
      </c>
      <c r="V949" t="str">
        <f t="shared" si="119"/>
        <v>45&lt;x&lt;=60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 t="shared" si="115"/>
        <v>42441.619953703703</v>
      </c>
      <c r="K950">
        <v>1455220364</v>
      </c>
      <c r="L950" s="10">
        <f t="shared" si="116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 t="shared" si="112"/>
        <v>0.12</v>
      </c>
      <c r="R950" s="6">
        <f t="shared" si="113"/>
        <v>60</v>
      </c>
      <c r="S950" t="str">
        <f t="shared" si="117"/>
        <v>technology</v>
      </c>
      <c r="T950" t="str">
        <f t="shared" si="118"/>
        <v>wearables</v>
      </c>
      <c r="U950" s="6">
        <f t="shared" si="114"/>
        <v>30</v>
      </c>
      <c r="V950" t="str">
        <f t="shared" si="119"/>
        <v>15&lt;x&lt;=30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 t="shared" si="115"/>
        <v>42420.835370370369</v>
      </c>
      <c r="K951">
        <v>1450832576</v>
      </c>
      <c r="L951" s="10">
        <f t="shared" si="116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 t="shared" si="112"/>
        <v>1.3650000000000001E-2</v>
      </c>
      <c r="R951" s="6">
        <f t="shared" si="113"/>
        <v>39</v>
      </c>
      <c r="S951" t="str">
        <f t="shared" si="117"/>
        <v>technology</v>
      </c>
      <c r="T951" t="str">
        <f t="shared" si="118"/>
        <v>wearables</v>
      </c>
      <c r="U951" s="6">
        <f t="shared" si="114"/>
        <v>60</v>
      </c>
      <c r="V951" t="str">
        <f t="shared" si="119"/>
        <v>45&lt;x&lt;=60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 t="shared" si="115"/>
        <v>42386.54237268518</v>
      </c>
      <c r="K952">
        <v>1450461661</v>
      </c>
      <c r="L952" s="10">
        <f t="shared" si="116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 t="shared" si="112"/>
        <v>0.28039999999999998</v>
      </c>
      <c r="R952" s="6">
        <f t="shared" si="113"/>
        <v>58.416666666666664</v>
      </c>
      <c r="S952" t="str">
        <f t="shared" si="117"/>
        <v>technology</v>
      </c>
      <c r="T952" t="str">
        <f t="shared" si="118"/>
        <v>wearables</v>
      </c>
      <c r="U952" s="6">
        <f t="shared" si="114"/>
        <v>30</v>
      </c>
      <c r="V952" t="str">
        <f t="shared" si="119"/>
        <v>15&lt;x&lt;=30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 t="shared" si="115"/>
        <v>42525.44527777777</v>
      </c>
      <c r="K953">
        <v>1461166872</v>
      </c>
      <c r="L953" s="10">
        <f t="shared" si="116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5">
        <f t="shared" si="112"/>
        <v>0.38390000000000002</v>
      </c>
      <c r="R953" s="6">
        <f t="shared" si="113"/>
        <v>158.63636363636363</v>
      </c>
      <c r="S953" t="str">
        <f t="shared" si="117"/>
        <v>technology</v>
      </c>
      <c r="T953" t="str">
        <f t="shared" si="118"/>
        <v>wearables</v>
      </c>
      <c r="U953" s="6">
        <f t="shared" si="114"/>
        <v>45</v>
      </c>
      <c r="V953" t="str">
        <f t="shared" si="119"/>
        <v>30&lt;x&lt;=45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 t="shared" si="115"/>
        <v>42692.446898148148</v>
      </c>
      <c r="K954">
        <v>1476888212</v>
      </c>
      <c r="L954" s="10">
        <f t="shared" si="116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112"/>
        <v>0.39942857142857141</v>
      </c>
      <c r="R954" s="6">
        <f t="shared" si="113"/>
        <v>99.857142857142861</v>
      </c>
      <c r="S954" t="str">
        <f t="shared" si="117"/>
        <v>technology</v>
      </c>
      <c r="T954" t="str">
        <f t="shared" si="118"/>
        <v>wearables</v>
      </c>
      <c r="U954" s="6">
        <f t="shared" si="114"/>
        <v>30.041666666664241</v>
      </c>
      <c r="V954" t="str">
        <f t="shared" si="119"/>
        <v>30&lt;x&lt;=45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 t="shared" si="115"/>
        <v>42028.956006944441</v>
      </c>
      <c r="K955">
        <v>1419566199</v>
      </c>
      <c r="L955" s="10">
        <f t="shared" si="116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 t="shared" si="112"/>
        <v>8.3999999999999995E-3</v>
      </c>
      <c r="R955" s="6">
        <f t="shared" si="113"/>
        <v>25.2</v>
      </c>
      <c r="S955" t="str">
        <f t="shared" si="117"/>
        <v>technology</v>
      </c>
      <c r="T955" t="str">
        <f t="shared" si="118"/>
        <v>wearables</v>
      </c>
      <c r="U955" s="6">
        <f t="shared" si="114"/>
        <v>30</v>
      </c>
      <c r="V955" t="str">
        <f t="shared" si="119"/>
        <v>15&lt;x&lt;=30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 t="shared" si="115"/>
        <v>42236.625451388885</v>
      </c>
      <c r="K956">
        <v>1436472039</v>
      </c>
      <c r="L956" s="10">
        <f t="shared" si="116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 t="shared" si="112"/>
        <v>0.43406666666666666</v>
      </c>
      <c r="R956" s="6">
        <f t="shared" si="113"/>
        <v>89.191780821917803</v>
      </c>
      <c r="S956" t="str">
        <f t="shared" si="117"/>
        <v>technology</v>
      </c>
      <c r="T956" t="str">
        <f t="shared" si="118"/>
        <v>wearables</v>
      </c>
      <c r="U956" s="6">
        <f t="shared" si="114"/>
        <v>42</v>
      </c>
      <c r="V956" t="str">
        <f t="shared" si="119"/>
        <v>30&lt;x&lt;=45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 t="shared" si="115"/>
        <v>42626.086805555555</v>
      </c>
      <c r="K957">
        <v>1470294300</v>
      </c>
      <c r="L957" s="10">
        <f t="shared" si="116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 t="shared" si="112"/>
        <v>5.6613333333333335E-2</v>
      </c>
      <c r="R957" s="6">
        <f t="shared" si="113"/>
        <v>182.6236559139785</v>
      </c>
      <c r="S957" t="str">
        <f t="shared" si="117"/>
        <v>technology</v>
      </c>
      <c r="T957" t="str">
        <f t="shared" si="118"/>
        <v>wearables</v>
      </c>
      <c r="U957" s="6">
        <f t="shared" si="114"/>
        <v>40</v>
      </c>
      <c r="V957" t="str">
        <f t="shared" si="119"/>
        <v>30&lt;x&lt;=45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 t="shared" si="115"/>
        <v>42120.663877314808</v>
      </c>
      <c r="K958">
        <v>1424901359</v>
      </c>
      <c r="L958" s="10">
        <f t="shared" si="116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 t="shared" si="112"/>
        <v>1.7219999999999999E-2</v>
      </c>
      <c r="R958" s="6">
        <f t="shared" si="113"/>
        <v>50.647058823529413</v>
      </c>
      <c r="S958" t="str">
        <f t="shared" si="117"/>
        <v>technology</v>
      </c>
      <c r="T958" t="str">
        <f t="shared" si="118"/>
        <v>wearables</v>
      </c>
      <c r="U958" s="6">
        <f t="shared" si="114"/>
        <v>59.958333333328483</v>
      </c>
      <c r="V958" t="str">
        <f t="shared" si="119"/>
        <v>45&lt;x&lt;=60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 t="shared" si="115"/>
        <v>42691.385798611103</v>
      </c>
      <c r="K959">
        <v>1476710133</v>
      </c>
      <c r="L959" s="10">
        <f t="shared" si="116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 t="shared" si="112"/>
        <v>1.9416666666666665E-2</v>
      </c>
      <c r="R959" s="6">
        <f t="shared" si="113"/>
        <v>33.285714285714285</v>
      </c>
      <c r="S959" t="str">
        <f t="shared" si="117"/>
        <v>technology</v>
      </c>
      <c r="T959" t="str">
        <f t="shared" si="118"/>
        <v>wearables</v>
      </c>
      <c r="U959" s="6">
        <f t="shared" si="114"/>
        <v>31.041666666656965</v>
      </c>
      <c r="V959" t="str">
        <f t="shared" si="119"/>
        <v>30&lt;x&lt;=45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 t="shared" si="115"/>
        <v>42103.999305555553</v>
      </c>
      <c r="K960">
        <v>1426792563</v>
      </c>
      <c r="L960" s="10">
        <f t="shared" si="116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 t="shared" si="112"/>
        <v>0.11328275684711328</v>
      </c>
      <c r="R960" s="6">
        <f t="shared" si="113"/>
        <v>51.823529411764703</v>
      </c>
      <c r="S960" t="str">
        <f t="shared" si="117"/>
        <v>technology</v>
      </c>
      <c r="T960" t="str">
        <f t="shared" si="118"/>
        <v>wearables</v>
      </c>
      <c r="U960" s="6">
        <f t="shared" si="114"/>
        <v>21.404826388890797</v>
      </c>
      <c r="V960" t="str">
        <f t="shared" si="119"/>
        <v>15&lt;x&lt;=30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 t="shared" si="115"/>
        <v>42022.96603009259</v>
      </c>
      <c r="K961">
        <v>1419048665</v>
      </c>
      <c r="L961" s="10">
        <f t="shared" si="116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 t="shared" si="112"/>
        <v>0.3886</v>
      </c>
      <c r="R961" s="6">
        <f t="shared" si="113"/>
        <v>113.62573099415205</v>
      </c>
      <c r="S961" t="str">
        <f t="shared" si="117"/>
        <v>technology</v>
      </c>
      <c r="T961" t="str">
        <f t="shared" si="118"/>
        <v>wearables</v>
      </c>
      <c r="U961" s="6">
        <f t="shared" si="114"/>
        <v>30</v>
      </c>
      <c r="V961" t="str">
        <f t="shared" si="119"/>
        <v>15&lt;x&lt;=30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 t="shared" si="115"/>
        <v>42808.376793981479</v>
      </c>
      <c r="K962">
        <v>1485874955</v>
      </c>
      <c r="L962" s="10">
        <f t="shared" si="116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120">E962/D962</f>
        <v>0.46100628930817611</v>
      </c>
      <c r="R962" s="6">
        <f t="shared" ref="R962:R1025" si="121">E962/N962</f>
        <v>136.46276595744681</v>
      </c>
      <c r="S962" t="str">
        <f t="shared" si="117"/>
        <v>technology</v>
      </c>
      <c r="T962" t="str">
        <f t="shared" si="118"/>
        <v>wearables</v>
      </c>
      <c r="U962" s="6">
        <f t="shared" ref="U962:U1025" si="122">J962-L962</f>
        <v>41.958333333328483</v>
      </c>
      <c r="V962" t="str">
        <f t="shared" si="119"/>
        <v>30&lt;x&lt;=45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 t="shared" ref="J963:J1026" si="123">(((I963/60)/60)/24)+DATE(1970,1,1)+(-5/24)</f>
        <v>42786.583333333336</v>
      </c>
      <c r="K963">
        <v>1483634335</v>
      </c>
      <c r="L963" s="10">
        <f t="shared" ref="L963:L1026" si="124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 t="shared" si="120"/>
        <v>0.42188421052631581</v>
      </c>
      <c r="R963" s="6">
        <f t="shared" si="121"/>
        <v>364.35454545454547</v>
      </c>
      <c r="S963" t="str">
        <f t="shared" ref="S963:S1026" si="125">TRIM(LEFT(P963,SEARCH("/",P963)-1))</f>
        <v>technology</v>
      </c>
      <c r="T963" t="str">
        <f t="shared" ref="T963:T1026" si="126">TRIM(RIGHT(P963,LEN(P963)-SEARCH("/",P963)))</f>
        <v>wearables</v>
      </c>
      <c r="U963" s="6">
        <f t="shared" si="122"/>
        <v>46.097974537042319</v>
      </c>
      <c r="V963" t="str">
        <f t="shared" ref="V963:V1026" si="127">IF(U963&lt;=15, "&lt;=15", IF(U963&lt;=30, "15&lt;x&lt;=30", IF(U963&lt;=45, "30&lt;x&lt;=45", IF(U963&lt;=60, "45&lt;x&lt;=60", IF(U963&lt;=75, "60&lt;x&lt;=75","75&lt;x&lt;=90")))))</f>
        <v>45&lt;x&lt;=60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 t="shared" si="123"/>
        <v>42411.504085648143</v>
      </c>
      <c r="K964">
        <v>1451927153</v>
      </c>
      <c r="L964" s="10">
        <f t="shared" si="124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 t="shared" si="120"/>
        <v>0.2848</v>
      </c>
      <c r="R964" s="6">
        <f t="shared" si="121"/>
        <v>19.243243243243242</v>
      </c>
      <c r="S964" t="str">
        <f t="shared" si="125"/>
        <v>technology</v>
      </c>
      <c r="T964" t="str">
        <f t="shared" si="126"/>
        <v>wearables</v>
      </c>
      <c r="U964" s="6">
        <f t="shared" si="122"/>
        <v>38</v>
      </c>
      <c r="V964" t="str">
        <f t="shared" si="127"/>
        <v>30&lt;x&lt;=45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 t="shared" si="123"/>
        <v>42660.427303240744</v>
      </c>
      <c r="K965">
        <v>1473693319</v>
      </c>
      <c r="L965" s="10">
        <f t="shared" si="124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 t="shared" si="120"/>
        <v>1.0771428571428571E-2</v>
      </c>
      <c r="R965" s="6">
        <f t="shared" si="121"/>
        <v>41.888888888888886</v>
      </c>
      <c r="S965" t="str">
        <f t="shared" si="125"/>
        <v>technology</v>
      </c>
      <c r="T965" t="str">
        <f t="shared" si="126"/>
        <v>wearables</v>
      </c>
      <c r="U965" s="6">
        <f t="shared" si="122"/>
        <v>35</v>
      </c>
      <c r="V965" t="str">
        <f t="shared" si="127"/>
        <v>30&lt;x&lt;=45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 t="shared" si="123"/>
        <v>42248.420358796291</v>
      </c>
      <c r="K966">
        <v>1437663919</v>
      </c>
      <c r="L966" s="10">
        <f t="shared" si="124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 t="shared" si="120"/>
        <v>7.9909090909090902E-3</v>
      </c>
      <c r="R966" s="6">
        <f t="shared" si="121"/>
        <v>30.310344827586206</v>
      </c>
      <c r="S966" t="str">
        <f t="shared" si="125"/>
        <v>technology</v>
      </c>
      <c r="T966" t="str">
        <f t="shared" si="126"/>
        <v>wearables</v>
      </c>
      <c r="U966" s="6">
        <f t="shared" si="122"/>
        <v>40</v>
      </c>
      <c r="V966" t="str">
        <f t="shared" si="127"/>
        <v>30&lt;x&lt;=45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 t="shared" si="123"/>
        <v>42668.957638888889</v>
      </c>
      <c r="K967">
        <v>1474676646</v>
      </c>
      <c r="L967" s="10">
        <f t="shared" si="124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 t="shared" si="120"/>
        <v>1.192E-2</v>
      </c>
      <c r="R967" s="6">
        <f t="shared" si="121"/>
        <v>49.666666666666664</v>
      </c>
      <c r="S967" t="str">
        <f t="shared" si="125"/>
        <v>technology</v>
      </c>
      <c r="T967" t="str">
        <f t="shared" si="126"/>
        <v>wearables</v>
      </c>
      <c r="U967" s="6">
        <f t="shared" si="122"/>
        <v>32.149236111115897</v>
      </c>
      <c r="V967" t="str">
        <f t="shared" si="127"/>
        <v>30&lt;x&lt;=45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 t="shared" si="123"/>
        <v>42649.427453703705</v>
      </c>
      <c r="K968">
        <v>1473174932</v>
      </c>
      <c r="L968" s="10">
        <f t="shared" si="124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 t="shared" si="120"/>
        <v>0.14799999999999999</v>
      </c>
      <c r="R968" s="6">
        <f t="shared" si="121"/>
        <v>59.2</v>
      </c>
      <c r="S968" t="str">
        <f t="shared" si="125"/>
        <v>technology</v>
      </c>
      <c r="T968" t="str">
        <f t="shared" si="126"/>
        <v>wearables</v>
      </c>
      <c r="U968" s="6">
        <f t="shared" si="122"/>
        <v>30</v>
      </c>
      <c r="V968" t="str">
        <f t="shared" si="127"/>
        <v>15&lt;x&lt;=30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 t="shared" si="123"/>
        <v>42482.004328703704</v>
      </c>
      <c r="K969">
        <v>1456121174</v>
      </c>
      <c r="L969" s="10">
        <f t="shared" si="124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 t="shared" si="120"/>
        <v>0.17810000000000001</v>
      </c>
      <c r="R969" s="6">
        <f t="shared" si="121"/>
        <v>43.97530864197531</v>
      </c>
      <c r="S969" t="str">
        <f t="shared" si="125"/>
        <v>technology</v>
      </c>
      <c r="T969" t="str">
        <f t="shared" si="126"/>
        <v>wearables</v>
      </c>
      <c r="U969" s="6">
        <f t="shared" si="122"/>
        <v>59.958333333335759</v>
      </c>
      <c r="V969" t="str">
        <f t="shared" si="127"/>
        <v>45&lt;x&lt;=60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 t="shared" si="123"/>
        <v>41866.639282407406</v>
      </c>
      <c r="K970">
        <v>1405542034</v>
      </c>
      <c r="L970" s="10">
        <f t="shared" si="124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 t="shared" si="120"/>
        <v>1.325E-2</v>
      </c>
      <c r="R970" s="6">
        <f t="shared" si="121"/>
        <v>26.5</v>
      </c>
      <c r="S970" t="str">
        <f t="shared" si="125"/>
        <v>technology</v>
      </c>
      <c r="T970" t="str">
        <f t="shared" si="126"/>
        <v>wearables</v>
      </c>
      <c r="U970" s="6">
        <f t="shared" si="122"/>
        <v>30</v>
      </c>
      <c r="V970" t="str">
        <f t="shared" si="127"/>
        <v>15&lt;x&lt;=30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 t="shared" si="123"/>
        <v>42775.094988425924</v>
      </c>
      <c r="K971">
        <v>1483773407</v>
      </c>
      <c r="L971" s="10">
        <f t="shared" si="124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 t="shared" si="120"/>
        <v>0.46666666666666667</v>
      </c>
      <c r="R971" s="6">
        <f t="shared" si="121"/>
        <v>1272.7272727272727</v>
      </c>
      <c r="S971" t="str">
        <f t="shared" si="125"/>
        <v>technology</v>
      </c>
      <c r="T971" t="str">
        <f t="shared" si="126"/>
        <v>wearables</v>
      </c>
      <c r="U971" s="6">
        <f t="shared" si="122"/>
        <v>33</v>
      </c>
      <c r="V971" t="str">
        <f t="shared" si="127"/>
        <v>30&lt;x&lt;=45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 t="shared" si="123"/>
        <v>42757.999305555553</v>
      </c>
      <c r="K972">
        <v>1481951853</v>
      </c>
      <c r="L972" s="10">
        <f t="shared" si="124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 t="shared" si="120"/>
        <v>0.4592</v>
      </c>
      <c r="R972" s="6">
        <f t="shared" si="121"/>
        <v>164</v>
      </c>
      <c r="S972" t="str">
        <f t="shared" si="125"/>
        <v>technology</v>
      </c>
      <c r="T972" t="str">
        <f t="shared" si="126"/>
        <v>wearables</v>
      </c>
      <c r="U972" s="6">
        <f t="shared" si="122"/>
        <v>36.987118055556493</v>
      </c>
      <c r="V972" t="str">
        <f t="shared" si="127"/>
        <v>30&lt;x&lt;=45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 t="shared" si="123"/>
        <v>42156.500694444439</v>
      </c>
      <c r="K973">
        <v>1429290060</v>
      </c>
      <c r="L973" s="10">
        <f t="shared" si="124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 t="shared" si="120"/>
        <v>2.2599999999999999E-3</v>
      </c>
      <c r="R973" s="6">
        <f t="shared" si="121"/>
        <v>45.2</v>
      </c>
      <c r="S973" t="str">
        <f t="shared" si="125"/>
        <v>technology</v>
      </c>
      <c r="T973" t="str">
        <f t="shared" si="126"/>
        <v>wearables</v>
      </c>
      <c r="U973" s="6">
        <f t="shared" si="122"/>
        <v>45</v>
      </c>
      <c r="V973" t="str">
        <f t="shared" si="127"/>
        <v>30&lt;x&lt;=45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 t="shared" si="123"/>
        <v>41886.082638888889</v>
      </c>
      <c r="K974">
        <v>1407271598</v>
      </c>
      <c r="L974" s="10">
        <f t="shared" si="124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 t="shared" si="120"/>
        <v>0.34625</v>
      </c>
      <c r="R974" s="6">
        <f t="shared" si="121"/>
        <v>153.88888888888889</v>
      </c>
      <c r="S974" t="str">
        <f t="shared" si="125"/>
        <v>technology</v>
      </c>
      <c r="T974" t="str">
        <f t="shared" si="126"/>
        <v>wearables</v>
      </c>
      <c r="U974" s="6">
        <f t="shared" si="122"/>
        <v>29.425254629633855</v>
      </c>
      <c r="V974" t="str">
        <f t="shared" si="127"/>
        <v>15&lt;x&lt;=30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 t="shared" si="123"/>
        <v>42316.848298611112</v>
      </c>
      <c r="K975">
        <v>1441844493</v>
      </c>
      <c r="L975" s="10">
        <f t="shared" si="124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 t="shared" si="120"/>
        <v>2.0549999999999999E-2</v>
      </c>
      <c r="R975" s="6">
        <f t="shared" si="121"/>
        <v>51.375</v>
      </c>
      <c r="S975" t="str">
        <f t="shared" si="125"/>
        <v>technology</v>
      </c>
      <c r="T975" t="str">
        <f t="shared" si="126"/>
        <v>wearables</v>
      </c>
      <c r="U975" s="6">
        <f t="shared" si="122"/>
        <v>60.041666666671517</v>
      </c>
      <c r="V975" t="str">
        <f t="shared" si="127"/>
        <v>60&lt;x&lt;=75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 t="shared" si="123"/>
        <v>42454.499490740738</v>
      </c>
      <c r="K976">
        <v>1456336756</v>
      </c>
      <c r="L976" s="10">
        <f t="shared" si="124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 t="shared" si="120"/>
        <v>5.5999999999999999E-3</v>
      </c>
      <c r="R976" s="6">
        <f t="shared" si="121"/>
        <v>93.333333333333329</v>
      </c>
      <c r="S976" t="str">
        <f t="shared" si="125"/>
        <v>technology</v>
      </c>
      <c r="T976" t="str">
        <f t="shared" si="126"/>
        <v>wearables</v>
      </c>
      <c r="U976" s="6">
        <f t="shared" si="122"/>
        <v>29.958333333335759</v>
      </c>
      <c r="V976" t="str">
        <f t="shared" si="127"/>
        <v>15&lt;x&lt;=30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 t="shared" si="123"/>
        <v>42549.488252314812</v>
      </c>
      <c r="K977">
        <v>1461948185</v>
      </c>
      <c r="L977" s="10">
        <f t="shared" si="124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 t="shared" si="120"/>
        <v>2.6069999999999999E-2</v>
      </c>
      <c r="R977" s="6">
        <f t="shared" si="121"/>
        <v>108.625</v>
      </c>
      <c r="S977" t="str">
        <f t="shared" si="125"/>
        <v>technology</v>
      </c>
      <c r="T977" t="str">
        <f t="shared" si="126"/>
        <v>wearables</v>
      </c>
      <c r="U977" s="6">
        <f t="shared" si="122"/>
        <v>60</v>
      </c>
      <c r="V977" t="str">
        <f t="shared" si="127"/>
        <v>45&lt;x&lt;=60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 t="shared" si="123"/>
        <v>42229.850659722222</v>
      </c>
      <c r="K978">
        <v>1435627497</v>
      </c>
      <c r="L978" s="10">
        <f t="shared" si="124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 t="shared" si="120"/>
        <v>1.9259999999999999E-2</v>
      </c>
      <c r="R978" s="6">
        <f t="shared" si="121"/>
        <v>160.5</v>
      </c>
      <c r="S978" t="str">
        <f t="shared" si="125"/>
        <v>technology</v>
      </c>
      <c r="T978" t="str">
        <f t="shared" si="126"/>
        <v>wearables</v>
      </c>
      <c r="U978" s="6">
        <f t="shared" si="122"/>
        <v>45</v>
      </c>
      <c r="V978" t="str">
        <f t="shared" si="127"/>
        <v>30&lt;x&lt;=45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 t="shared" si="123"/>
        <v>42421.733761574076</v>
      </c>
      <c r="K979">
        <v>1453502197</v>
      </c>
      <c r="L979" s="10">
        <f t="shared" si="124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 t="shared" si="120"/>
        <v>0.33666666666666667</v>
      </c>
      <c r="R979" s="6">
        <f t="shared" si="121"/>
        <v>75.75</v>
      </c>
      <c r="S979" t="str">
        <f t="shared" si="125"/>
        <v>technology</v>
      </c>
      <c r="T979" t="str">
        <f t="shared" si="126"/>
        <v>wearables</v>
      </c>
      <c r="U979" s="6">
        <f t="shared" si="122"/>
        <v>30</v>
      </c>
      <c r="V979" t="str">
        <f t="shared" si="127"/>
        <v>15&lt;x&lt;=30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 t="shared" si="123"/>
        <v>42425.100706018515</v>
      </c>
      <c r="K980">
        <v>1453793101</v>
      </c>
      <c r="L980" s="10">
        <f t="shared" si="124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 t="shared" si="120"/>
        <v>0.5626326718299024</v>
      </c>
      <c r="R980" s="6">
        <f t="shared" si="121"/>
        <v>790.83739837398377</v>
      </c>
      <c r="S980" t="str">
        <f t="shared" si="125"/>
        <v>technology</v>
      </c>
      <c r="T980" t="str">
        <f t="shared" si="126"/>
        <v>wearables</v>
      </c>
      <c r="U980" s="6">
        <f t="shared" si="122"/>
        <v>30</v>
      </c>
      <c r="V980" t="str">
        <f t="shared" si="127"/>
        <v>15&lt;x&lt;=30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 t="shared" si="123"/>
        <v>42541.582638888889</v>
      </c>
      <c r="K981">
        <v>1463392828</v>
      </c>
      <c r="L981" s="10">
        <f t="shared" si="124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5">
        <f t="shared" si="120"/>
        <v>0.82817600000000002</v>
      </c>
      <c r="R981" s="6">
        <f t="shared" si="121"/>
        <v>301.93916666666667</v>
      </c>
      <c r="S981" t="str">
        <f t="shared" si="125"/>
        <v>technology</v>
      </c>
      <c r="T981" t="str">
        <f t="shared" si="126"/>
        <v>wearables</v>
      </c>
      <c r="U981" s="6">
        <f t="shared" si="122"/>
        <v>35.373981481490773</v>
      </c>
      <c r="V981" t="str">
        <f t="shared" si="127"/>
        <v>30&lt;x&lt;=45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 t="shared" si="123"/>
        <v>41973.737523148149</v>
      </c>
      <c r="K982">
        <v>1413495722</v>
      </c>
      <c r="L982" s="10">
        <f t="shared" si="124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 t="shared" si="120"/>
        <v>0.14860000000000001</v>
      </c>
      <c r="R982" s="6">
        <f t="shared" si="121"/>
        <v>47.935483870967744</v>
      </c>
      <c r="S982" t="str">
        <f t="shared" si="125"/>
        <v>technology</v>
      </c>
      <c r="T982" t="str">
        <f t="shared" si="126"/>
        <v>wearables</v>
      </c>
      <c r="U982" s="6">
        <f t="shared" si="122"/>
        <v>45.041666666671517</v>
      </c>
      <c r="V982" t="str">
        <f t="shared" si="127"/>
        <v>45&lt;x&lt;=60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 t="shared" si="123"/>
        <v>41860.738680555551</v>
      </c>
      <c r="K983">
        <v>1405032222</v>
      </c>
      <c r="L983" s="10">
        <f t="shared" si="124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 t="shared" si="120"/>
        <v>1.2375123751237513E-4</v>
      </c>
      <c r="R983" s="6">
        <f t="shared" si="121"/>
        <v>2.75</v>
      </c>
      <c r="S983" t="str">
        <f t="shared" si="125"/>
        <v>technology</v>
      </c>
      <c r="T983" t="str">
        <f t="shared" si="126"/>
        <v>wearables</v>
      </c>
      <c r="U983" s="6">
        <f t="shared" si="122"/>
        <v>30</v>
      </c>
      <c r="V983" t="str">
        <f t="shared" si="127"/>
        <v>15&lt;x&lt;=30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 t="shared" si="123"/>
        <v>42645.544976851852</v>
      </c>
      <c r="K984">
        <v>1472839486</v>
      </c>
      <c r="L984" s="10">
        <f t="shared" si="124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 t="shared" si="120"/>
        <v>1.7142857142857143E-4</v>
      </c>
      <c r="R984" s="6">
        <f t="shared" si="121"/>
        <v>1</v>
      </c>
      <c r="S984" t="str">
        <f t="shared" si="125"/>
        <v>technology</v>
      </c>
      <c r="T984" t="str">
        <f t="shared" si="126"/>
        <v>wearables</v>
      </c>
      <c r="U984" s="6">
        <f t="shared" si="122"/>
        <v>30</v>
      </c>
      <c r="V984" t="str">
        <f t="shared" si="127"/>
        <v>15&lt;x&lt;=30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 t="shared" si="123"/>
        <v>42605.662499999999</v>
      </c>
      <c r="K985">
        <v>1469289685</v>
      </c>
      <c r="L985" s="10">
        <f t="shared" si="124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5">
        <f t="shared" si="120"/>
        <v>0.2950613611721471</v>
      </c>
      <c r="R985" s="6">
        <f t="shared" si="121"/>
        <v>171.79329608938548</v>
      </c>
      <c r="S985" t="str">
        <f t="shared" si="125"/>
        <v>technology</v>
      </c>
      <c r="T985" t="str">
        <f t="shared" si="126"/>
        <v>wearables</v>
      </c>
      <c r="U985" s="6">
        <f t="shared" si="122"/>
        <v>31.203182870369346</v>
      </c>
      <c r="V985" t="str">
        <f t="shared" si="127"/>
        <v>30&lt;x&lt;=45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 t="shared" si="123"/>
        <v>42090.865833333337</v>
      </c>
      <c r="K986">
        <v>1424918808</v>
      </c>
      <c r="L986" s="10">
        <f t="shared" si="124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 t="shared" si="120"/>
        <v>1.06E-2</v>
      </c>
      <c r="R986" s="6">
        <f t="shared" si="121"/>
        <v>35.333333333333336</v>
      </c>
      <c r="S986" t="str">
        <f t="shared" si="125"/>
        <v>technology</v>
      </c>
      <c r="T986" t="str">
        <f t="shared" si="126"/>
        <v>wearables</v>
      </c>
      <c r="U986" s="6">
        <f t="shared" si="122"/>
        <v>29.958333333343035</v>
      </c>
      <c r="V986" t="str">
        <f t="shared" si="127"/>
        <v>15&lt;x&lt;=30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 t="shared" si="123"/>
        <v>42369.749999999993</v>
      </c>
      <c r="K987">
        <v>1449011610</v>
      </c>
      <c r="L987" s="10">
        <f t="shared" si="124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 t="shared" si="120"/>
        <v>6.2933333333333327E-2</v>
      </c>
      <c r="R987" s="6">
        <f t="shared" si="121"/>
        <v>82.086956521739125</v>
      </c>
      <c r="S987" t="str">
        <f t="shared" si="125"/>
        <v>technology</v>
      </c>
      <c r="T987" t="str">
        <f t="shared" si="126"/>
        <v>wearables</v>
      </c>
      <c r="U987" s="6">
        <f t="shared" si="122"/>
        <v>29.990624999991269</v>
      </c>
      <c r="V987" t="str">
        <f t="shared" si="127"/>
        <v>15&lt;x&lt;=30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 t="shared" si="123"/>
        <v>42378.791666666664</v>
      </c>
      <c r="K988">
        <v>1447698300</v>
      </c>
      <c r="L988" s="10">
        <f t="shared" si="124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 t="shared" si="120"/>
        <v>0.1275</v>
      </c>
      <c r="R988" s="6">
        <f t="shared" si="121"/>
        <v>110.8695652173913</v>
      </c>
      <c r="S988" t="str">
        <f t="shared" si="125"/>
        <v>technology</v>
      </c>
      <c r="T988" t="str">
        <f t="shared" si="126"/>
        <v>wearables</v>
      </c>
      <c r="U988" s="6">
        <f t="shared" si="122"/>
        <v>54.232638888890506</v>
      </c>
      <c r="V988" t="str">
        <f t="shared" si="127"/>
        <v>45&lt;x&lt;=60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 t="shared" si="123"/>
        <v>41813.086226851847</v>
      </c>
      <c r="K989">
        <v>1400051050</v>
      </c>
      <c r="L989" s="10">
        <f t="shared" si="124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 t="shared" si="120"/>
        <v>0.13220000000000001</v>
      </c>
      <c r="R989" s="6">
        <f t="shared" si="121"/>
        <v>161.21951219512195</v>
      </c>
      <c r="S989" t="str">
        <f t="shared" si="125"/>
        <v>technology</v>
      </c>
      <c r="T989" t="str">
        <f t="shared" si="126"/>
        <v>wearables</v>
      </c>
      <c r="U989" s="6">
        <f t="shared" si="122"/>
        <v>40</v>
      </c>
      <c r="V989" t="str">
        <f t="shared" si="127"/>
        <v>30&lt;x&lt;=45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 t="shared" si="123"/>
        <v>42644.148437499993</v>
      </c>
      <c r="K990">
        <v>1472718825</v>
      </c>
      <c r="L990" s="10">
        <f t="shared" si="124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 t="shared" si="120"/>
        <v>0</v>
      </c>
      <c r="R990" s="6" t="e">
        <f t="shared" si="121"/>
        <v>#DIV/0!</v>
      </c>
      <c r="S990" t="str">
        <f t="shared" si="125"/>
        <v>technology</v>
      </c>
      <c r="T990" t="str">
        <f t="shared" si="126"/>
        <v>wearables</v>
      </c>
      <c r="U990" s="6">
        <f t="shared" si="122"/>
        <v>30</v>
      </c>
      <c r="V990" t="str">
        <f t="shared" si="127"/>
        <v>15&lt;x&lt;=30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 t="shared" si="123"/>
        <v>42641.725636574069</v>
      </c>
      <c r="K991">
        <v>1472509495</v>
      </c>
      <c r="L991" s="10">
        <f t="shared" si="124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 t="shared" si="120"/>
        <v>0.16769999999999999</v>
      </c>
      <c r="R991" s="6">
        <f t="shared" si="121"/>
        <v>52.40625</v>
      </c>
      <c r="S991" t="str">
        <f t="shared" si="125"/>
        <v>technology</v>
      </c>
      <c r="T991" t="str">
        <f t="shared" si="126"/>
        <v>wearables</v>
      </c>
      <c r="U991" s="6">
        <f t="shared" si="122"/>
        <v>30</v>
      </c>
      <c r="V991" t="str">
        <f t="shared" si="127"/>
        <v>15&lt;x&lt;=30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 t="shared" si="123"/>
        <v>41885.575972222221</v>
      </c>
      <c r="K992">
        <v>1407178164</v>
      </c>
      <c r="L992" s="10">
        <f t="shared" si="124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 t="shared" si="120"/>
        <v>1.0399999999999999E-3</v>
      </c>
      <c r="R992" s="6">
        <f t="shared" si="121"/>
        <v>13</v>
      </c>
      <c r="S992" t="str">
        <f t="shared" si="125"/>
        <v>technology</v>
      </c>
      <c r="T992" t="str">
        <f t="shared" si="126"/>
        <v>wearables</v>
      </c>
      <c r="U992" s="6">
        <f t="shared" si="122"/>
        <v>30</v>
      </c>
      <c r="V992" t="str">
        <f t="shared" si="127"/>
        <v>15&lt;x&lt;=30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 t="shared" si="123"/>
        <v>42563.57708333333</v>
      </c>
      <c r="K993">
        <v>1466186988</v>
      </c>
      <c r="L993" s="10">
        <f t="shared" si="124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 t="shared" si="120"/>
        <v>4.24E-2</v>
      </c>
      <c r="R993" s="6">
        <f t="shared" si="121"/>
        <v>30.285714285714285</v>
      </c>
      <c r="S993" t="str">
        <f t="shared" si="125"/>
        <v>technology</v>
      </c>
      <c r="T993" t="str">
        <f t="shared" si="126"/>
        <v>wearables</v>
      </c>
      <c r="U993" s="6">
        <f t="shared" si="122"/>
        <v>25.02861111110542</v>
      </c>
      <c r="V993" t="str">
        <f t="shared" si="127"/>
        <v>15&lt;x&lt;=30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 t="shared" si="123"/>
        <v>42497.674988425926</v>
      </c>
      <c r="K994">
        <v>1457475119</v>
      </c>
      <c r="L994" s="10">
        <f t="shared" si="124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 t="shared" si="120"/>
        <v>4.6699999999999997E-3</v>
      </c>
      <c r="R994" s="6">
        <f t="shared" si="121"/>
        <v>116.75</v>
      </c>
      <c r="S994" t="str">
        <f t="shared" si="125"/>
        <v>technology</v>
      </c>
      <c r="T994" t="str">
        <f t="shared" si="126"/>
        <v>wearables</v>
      </c>
      <c r="U994" s="6">
        <f t="shared" si="122"/>
        <v>59.958333333335759</v>
      </c>
      <c r="V994" t="str">
        <f t="shared" si="127"/>
        <v>45&lt;x&lt;=60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 t="shared" si="123"/>
        <v>42685.999999999993</v>
      </c>
      <c r="K995">
        <v>1476054568</v>
      </c>
      <c r="L995" s="10">
        <f t="shared" si="124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 t="shared" si="120"/>
        <v>0.25087142857142858</v>
      </c>
      <c r="R995" s="6">
        <f t="shared" si="121"/>
        <v>89.59693877551021</v>
      </c>
      <c r="S995" t="str">
        <f t="shared" si="125"/>
        <v>technology</v>
      </c>
      <c r="T995" t="str">
        <f t="shared" si="126"/>
        <v>wearables</v>
      </c>
      <c r="U995" s="6">
        <f t="shared" si="122"/>
        <v>33.243425925917109</v>
      </c>
      <c r="V995" t="str">
        <f t="shared" si="127"/>
        <v>30&lt;x&lt;=45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 t="shared" si="123"/>
        <v>41973.749305555553</v>
      </c>
      <c r="K996">
        <v>1412835530</v>
      </c>
      <c r="L996" s="10">
        <f t="shared" si="124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 t="shared" si="120"/>
        <v>2.3345000000000001E-2</v>
      </c>
      <c r="R996" s="6">
        <f t="shared" si="121"/>
        <v>424.45454545454544</v>
      </c>
      <c r="S996" t="str">
        <f t="shared" si="125"/>
        <v>technology</v>
      </c>
      <c r="T996" t="str">
        <f t="shared" si="126"/>
        <v>wearables</v>
      </c>
      <c r="U996" s="6">
        <f t="shared" si="122"/>
        <v>52.694560185183946</v>
      </c>
      <c r="V996" t="str">
        <f t="shared" si="127"/>
        <v>45&lt;x&lt;=60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 t="shared" si="123"/>
        <v>41972.458333333336</v>
      </c>
      <c r="K997">
        <v>1415140480</v>
      </c>
      <c r="L997" s="10">
        <f t="shared" si="124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 t="shared" si="120"/>
        <v>7.2599999999999998E-2</v>
      </c>
      <c r="R997" s="6">
        <f t="shared" si="121"/>
        <v>80.666666666666671</v>
      </c>
      <c r="S997" t="str">
        <f t="shared" si="125"/>
        <v>technology</v>
      </c>
      <c r="T997" t="str">
        <f t="shared" si="126"/>
        <v>wearables</v>
      </c>
      <c r="U997" s="6">
        <f t="shared" si="122"/>
        <v>24.725925925929914</v>
      </c>
      <c r="V997" t="str">
        <f t="shared" si="127"/>
        <v>15&lt;x&lt;=30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 t="shared" si="123"/>
        <v>41847.435416666667</v>
      </c>
      <c r="K998">
        <v>1403902060</v>
      </c>
      <c r="L998" s="10">
        <f t="shared" si="124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 t="shared" si="120"/>
        <v>1.6250000000000001E-2</v>
      </c>
      <c r="R998" s="6">
        <f t="shared" si="121"/>
        <v>13</v>
      </c>
      <c r="S998" t="str">
        <f t="shared" si="125"/>
        <v>technology</v>
      </c>
      <c r="T998" t="str">
        <f t="shared" si="126"/>
        <v>wearables</v>
      </c>
      <c r="U998" s="6">
        <f t="shared" si="122"/>
        <v>29.777314814818965</v>
      </c>
      <c r="V998" t="str">
        <f t="shared" si="127"/>
        <v>15&lt;x&lt;=30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 t="shared" si="123"/>
        <v>41970.936307870368</v>
      </c>
      <c r="K999">
        <v>1414549697</v>
      </c>
      <c r="L999" s="10">
        <f t="shared" si="124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120"/>
        <v>1.2999999999999999E-2</v>
      </c>
      <c r="R999" s="6">
        <f t="shared" si="121"/>
        <v>8.125</v>
      </c>
      <c r="S999" t="str">
        <f t="shared" si="125"/>
        <v>technology</v>
      </c>
      <c r="T999" t="str">
        <f t="shared" si="126"/>
        <v>wearables</v>
      </c>
      <c r="U999" s="6">
        <f t="shared" si="122"/>
        <v>30.041666666664241</v>
      </c>
      <c r="V999" t="str">
        <f t="shared" si="127"/>
        <v>30&lt;x&lt;=45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 t="shared" si="123"/>
        <v>42327.002326388887</v>
      </c>
      <c r="K1000">
        <v>1444017801</v>
      </c>
      <c r="L1000" s="10">
        <f t="shared" si="124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120"/>
        <v>0.58558333333333334</v>
      </c>
      <c r="R1000" s="6">
        <f t="shared" si="121"/>
        <v>153.42794759825327</v>
      </c>
      <c r="S1000" t="str">
        <f t="shared" si="125"/>
        <v>technology</v>
      </c>
      <c r="T1000" t="str">
        <f t="shared" si="126"/>
        <v>wearables</v>
      </c>
      <c r="U1000" s="6">
        <f t="shared" si="122"/>
        <v>45.041666666664241</v>
      </c>
      <c r="V1000" t="str">
        <f t="shared" si="127"/>
        <v>45&lt;x&lt;=60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 t="shared" si="123"/>
        <v>41956.126388888886</v>
      </c>
      <c r="K1001">
        <v>1413270690</v>
      </c>
      <c r="L1001" s="10">
        <f t="shared" si="124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120"/>
        <v>7.7886666666666673E-2</v>
      </c>
      <c r="R1001" s="6">
        <f t="shared" si="121"/>
        <v>292.07499999999999</v>
      </c>
      <c r="S1001" t="str">
        <f t="shared" si="125"/>
        <v>technology</v>
      </c>
      <c r="T1001" t="str">
        <f t="shared" si="126"/>
        <v>wearables</v>
      </c>
      <c r="U1001" s="6">
        <f t="shared" si="122"/>
        <v>30.035069444442343</v>
      </c>
      <c r="V1001" t="str">
        <f t="shared" si="127"/>
        <v>30&lt;x&lt;=45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 t="shared" si="123"/>
        <v>42808.80972222222</v>
      </c>
      <c r="K1002">
        <v>1484357160</v>
      </c>
      <c r="L1002" s="10">
        <f t="shared" si="124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120"/>
        <v>2.2157147647256063E-2</v>
      </c>
      <c r="R1002" s="6">
        <f t="shared" si="121"/>
        <v>3304</v>
      </c>
      <c r="S1002" t="str">
        <f t="shared" si="125"/>
        <v>technology</v>
      </c>
      <c r="T1002" t="str">
        <f t="shared" si="126"/>
        <v>wearables</v>
      </c>
      <c r="U1002" s="6">
        <f t="shared" si="122"/>
        <v>59.958333333328483</v>
      </c>
      <c r="V1002" t="str">
        <f t="shared" si="127"/>
        <v>45&lt;x&lt;=60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 t="shared" si="123"/>
        <v>42765.511724537035</v>
      </c>
      <c r="K1003">
        <v>1481908613</v>
      </c>
      <c r="L1003" s="10">
        <f t="shared" si="124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120"/>
        <v>1.04</v>
      </c>
      <c r="R1003" s="6">
        <f t="shared" si="121"/>
        <v>1300</v>
      </c>
      <c r="S1003" t="str">
        <f t="shared" si="125"/>
        <v>technology</v>
      </c>
      <c r="T1003" t="str">
        <f t="shared" si="126"/>
        <v>wearables</v>
      </c>
      <c r="U1003" s="6">
        <f t="shared" si="122"/>
        <v>45</v>
      </c>
      <c r="V1003" t="str">
        <f t="shared" si="127"/>
        <v>30&lt;x&lt;=45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 t="shared" si="123"/>
        <v>42355.040972222218</v>
      </c>
      <c r="K1004">
        <v>1447777514</v>
      </c>
      <c r="L1004" s="10">
        <f t="shared" si="124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120"/>
        <v>0.29602960296029601</v>
      </c>
      <c r="R1004" s="6">
        <f t="shared" si="121"/>
        <v>134.54545454545453</v>
      </c>
      <c r="S1004" t="str">
        <f t="shared" si="125"/>
        <v>technology</v>
      </c>
      <c r="T1004" t="str">
        <f t="shared" si="126"/>
        <v>wearables</v>
      </c>
      <c r="U1004" s="6">
        <f t="shared" si="122"/>
        <v>29.565115740741021</v>
      </c>
      <c r="V1004" t="str">
        <f t="shared" si="127"/>
        <v>15&lt;x&lt;=30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 t="shared" si="123"/>
        <v>42810.459039351852</v>
      </c>
      <c r="K1005">
        <v>1487091661</v>
      </c>
      <c r="L1005" s="10">
        <f t="shared" si="124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120"/>
        <v>0.16055</v>
      </c>
      <c r="R1005" s="6">
        <f t="shared" si="121"/>
        <v>214.06666666666666</v>
      </c>
      <c r="S1005" t="str">
        <f t="shared" si="125"/>
        <v>technology</v>
      </c>
      <c r="T1005" t="str">
        <f t="shared" si="126"/>
        <v>wearables</v>
      </c>
      <c r="U1005" s="6">
        <f t="shared" si="122"/>
        <v>29.958333333335759</v>
      </c>
      <c r="V1005" t="str">
        <f t="shared" si="127"/>
        <v>15&lt;x&lt;=30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 t="shared" si="123"/>
        <v>42418.5003125</v>
      </c>
      <c r="K1006">
        <v>1453222827</v>
      </c>
      <c r="L1006" s="10">
        <f t="shared" si="124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120"/>
        <v>0.82208000000000003</v>
      </c>
      <c r="R1006" s="6">
        <f t="shared" si="121"/>
        <v>216.33684210526314</v>
      </c>
      <c r="S1006" t="str">
        <f t="shared" si="125"/>
        <v>technology</v>
      </c>
      <c r="T1006" t="str">
        <f t="shared" si="126"/>
        <v>wearables</v>
      </c>
      <c r="U1006" s="6">
        <f t="shared" si="122"/>
        <v>30</v>
      </c>
      <c r="V1006" t="str">
        <f t="shared" si="127"/>
        <v>15&lt;x&lt;=30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 t="shared" si="123"/>
        <v>42307.416469907403</v>
      </c>
      <c r="K1007">
        <v>1443538783</v>
      </c>
      <c r="L1007" s="10">
        <f t="shared" si="124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120"/>
        <v>0.75051000000000001</v>
      </c>
      <c r="R1007" s="6">
        <f t="shared" si="121"/>
        <v>932.31055900621118</v>
      </c>
      <c r="S1007" t="str">
        <f t="shared" si="125"/>
        <v>technology</v>
      </c>
      <c r="T1007" t="str">
        <f t="shared" si="126"/>
        <v>wearables</v>
      </c>
      <c r="U1007" s="6">
        <f t="shared" si="122"/>
        <v>31</v>
      </c>
      <c r="V1007" t="str">
        <f t="shared" si="127"/>
        <v>30&lt;x&lt;=45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 t="shared" si="123"/>
        <v>41985.09097222222</v>
      </c>
      <c r="K1008">
        <v>1417654672</v>
      </c>
      <c r="L1008" s="10">
        <f t="shared" si="124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120"/>
        <v>5.8500000000000003E-2</v>
      </c>
      <c r="R1008" s="6">
        <f t="shared" si="121"/>
        <v>29.25</v>
      </c>
      <c r="S1008" t="str">
        <f t="shared" si="125"/>
        <v>technology</v>
      </c>
      <c r="T1008" t="str">
        <f t="shared" si="126"/>
        <v>wearables</v>
      </c>
      <c r="U1008" s="6">
        <f t="shared" si="122"/>
        <v>8.2591203703705105</v>
      </c>
      <c r="V1008" t="str">
        <f t="shared" si="127"/>
        <v>&lt;=15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 t="shared" si="123"/>
        <v>42718.416932870365</v>
      </c>
      <c r="K1009">
        <v>1478095223</v>
      </c>
      <c r="L1009" s="10">
        <f t="shared" si="124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120"/>
        <v>0.44319999999999998</v>
      </c>
      <c r="R1009" s="6">
        <f t="shared" si="121"/>
        <v>174.94736842105263</v>
      </c>
      <c r="S1009" t="str">
        <f t="shared" si="125"/>
        <v>technology</v>
      </c>
      <c r="T1009" t="str">
        <f t="shared" si="126"/>
        <v>wearables</v>
      </c>
      <c r="U1009" s="6">
        <f t="shared" si="122"/>
        <v>42.041666666664241</v>
      </c>
      <c r="V1009" t="str">
        <f t="shared" si="127"/>
        <v>30&lt;x&lt;=45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 t="shared" si="123"/>
        <v>42732.600868055553</v>
      </c>
      <c r="K1010">
        <v>1480361115</v>
      </c>
      <c r="L1010" s="10">
        <f t="shared" si="124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120"/>
        <v>2.6737967914438501E-3</v>
      </c>
      <c r="R1010" s="6">
        <f t="shared" si="121"/>
        <v>250</v>
      </c>
      <c r="S1010" t="str">
        <f t="shared" si="125"/>
        <v>technology</v>
      </c>
      <c r="T1010" t="str">
        <f t="shared" si="126"/>
        <v>wearables</v>
      </c>
      <c r="U1010" s="6">
        <f t="shared" si="122"/>
        <v>30</v>
      </c>
      <c r="V1010" t="str">
        <f t="shared" si="127"/>
        <v>15&lt;x&lt;=30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 t="shared" si="123"/>
        <v>42540.396365740737</v>
      </c>
      <c r="K1011">
        <v>1463754646</v>
      </c>
      <c r="L1011" s="10">
        <f t="shared" si="124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120"/>
        <v>0.1313</v>
      </c>
      <c r="R1011" s="6">
        <f t="shared" si="121"/>
        <v>65</v>
      </c>
      <c r="S1011" t="str">
        <f t="shared" si="125"/>
        <v>technology</v>
      </c>
      <c r="T1011" t="str">
        <f t="shared" si="126"/>
        <v>wearables</v>
      </c>
      <c r="U1011" s="6">
        <f t="shared" si="122"/>
        <v>30</v>
      </c>
      <c r="V1011" t="str">
        <f t="shared" si="127"/>
        <v>15&lt;x&lt;=30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 t="shared" si="123"/>
        <v>42617.915972222218</v>
      </c>
      <c r="K1012">
        <v>1468180462</v>
      </c>
      <c r="L1012" s="10">
        <f t="shared" si="124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120"/>
        <v>1.9088937093275488E-3</v>
      </c>
      <c r="R1012" s="6">
        <f t="shared" si="121"/>
        <v>55</v>
      </c>
      <c r="S1012" t="str">
        <f t="shared" si="125"/>
        <v>technology</v>
      </c>
      <c r="T1012" t="str">
        <f t="shared" si="126"/>
        <v>wearables</v>
      </c>
      <c r="U1012" s="6">
        <f t="shared" si="122"/>
        <v>56.294884259259561</v>
      </c>
      <c r="V1012" t="str">
        <f t="shared" si="127"/>
        <v>45&lt;x&lt;=60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 t="shared" si="123"/>
        <v>41991.689756944441</v>
      </c>
      <c r="K1013">
        <v>1415050395</v>
      </c>
      <c r="L1013" s="10">
        <f t="shared" si="124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120"/>
        <v>3.7499999999999999E-3</v>
      </c>
      <c r="R1013" s="6">
        <f t="shared" si="121"/>
        <v>75</v>
      </c>
      <c r="S1013" t="str">
        <f t="shared" si="125"/>
        <v>technology</v>
      </c>
      <c r="T1013" t="str">
        <f t="shared" si="126"/>
        <v>wearables</v>
      </c>
      <c r="U1013" s="6">
        <f t="shared" si="122"/>
        <v>45</v>
      </c>
      <c r="V1013" t="str">
        <f t="shared" si="127"/>
        <v>30&lt;x&lt;=45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 t="shared" si="123"/>
        <v>42759.232083333329</v>
      </c>
      <c r="K1014">
        <v>1481366052</v>
      </c>
      <c r="L1014" s="10">
        <f t="shared" si="124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120"/>
        <v>215.35021</v>
      </c>
      <c r="R1014" s="6">
        <f t="shared" si="121"/>
        <v>1389.3561935483872</v>
      </c>
      <c r="S1014" t="str">
        <f t="shared" si="125"/>
        <v>technology</v>
      </c>
      <c r="T1014" t="str">
        <f t="shared" si="126"/>
        <v>wearables</v>
      </c>
      <c r="U1014" s="6">
        <f t="shared" si="122"/>
        <v>45</v>
      </c>
      <c r="V1014" t="str">
        <f t="shared" si="127"/>
        <v>30&lt;x&lt;=45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 t="shared" si="123"/>
        <v>42367.624999999993</v>
      </c>
      <c r="K1015">
        <v>1449000056</v>
      </c>
      <c r="L1015" s="10">
        <f t="shared" si="124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120"/>
        <v>0.34527999999999998</v>
      </c>
      <c r="R1015" s="6">
        <f t="shared" si="121"/>
        <v>95.911111111111111</v>
      </c>
      <c r="S1015" t="str">
        <f t="shared" si="125"/>
        <v>technology</v>
      </c>
      <c r="T1015" t="str">
        <f t="shared" si="126"/>
        <v>wearables</v>
      </c>
      <c r="U1015" s="6">
        <f t="shared" si="122"/>
        <v>27.999351851845859</v>
      </c>
      <c r="V1015" t="str">
        <f t="shared" si="127"/>
        <v>15&lt;x&lt;=30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 t="shared" si="123"/>
        <v>42004.79415509259</v>
      </c>
      <c r="K1016">
        <v>1415750615</v>
      </c>
      <c r="L1016" s="10">
        <f t="shared" si="124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120"/>
        <v>0.30599999999999999</v>
      </c>
      <c r="R1016" s="6">
        <f t="shared" si="121"/>
        <v>191.25</v>
      </c>
      <c r="S1016" t="str">
        <f t="shared" si="125"/>
        <v>technology</v>
      </c>
      <c r="T1016" t="str">
        <f t="shared" si="126"/>
        <v>wearables</v>
      </c>
      <c r="U1016" s="6">
        <f t="shared" si="122"/>
        <v>50</v>
      </c>
      <c r="V1016" t="str">
        <f t="shared" si="127"/>
        <v>45&lt;x&lt;=60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 t="shared" si="123"/>
        <v>42333.711747685178</v>
      </c>
      <c r="K1017">
        <v>1445893495</v>
      </c>
      <c r="L1017" s="10">
        <f t="shared" si="124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120"/>
        <v>2.6666666666666668E-2</v>
      </c>
      <c r="R1017" s="6">
        <f t="shared" si="121"/>
        <v>40</v>
      </c>
      <c r="S1017" t="str">
        <f t="shared" si="125"/>
        <v>technology</v>
      </c>
      <c r="T1017" t="str">
        <f t="shared" si="126"/>
        <v>wearables</v>
      </c>
      <c r="U1017" s="6">
        <f t="shared" si="122"/>
        <v>30.041666666656965</v>
      </c>
      <c r="V1017" t="str">
        <f t="shared" si="127"/>
        <v>30&lt;x&lt;=45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 t="shared" si="123"/>
        <v>42466.857129629621</v>
      </c>
      <c r="K1018">
        <v>1456108456</v>
      </c>
      <c r="L1018" s="10">
        <f t="shared" si="124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120"/>
        <v>2.8420000000000001E-2</v>
      </c>
      <c r="R1018" s="6">
        <f t="shared" si="121"/>
        <v>74.78947368421052</v>
      </c>
      <c r="S1018" t="str">
        <f t="shared" si="125"/>
        <v>technology</v>
      </c>
      <c r="T1018" t="str">
        <f t="shared" si="126"/>
        <v>wearables</v>
      </c>
      <c r="U1018" s="6">
        <f t="shared" si="122"/>
        <v>44.958333333328483</v>
      </c>
      <c r="V1018" t="str">
        <f t="shared" si="127"/>
        <v>30&lt;x&lt;=45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 t="shared" si="123"/>
        <v>42329.508506944439</v>
      </c>
      <c r="K1019">
        <v>1444666335</v>
      </c>
      <c r="L1019" s="10">
        <f t="shared" si="124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120"/>
        <v>0.22878799999999999</v>
      </c>
      <c r="R1019" s="6">
        <f t="shared" si="121"/>
        <v>161.11830985915492</v>
      </c>
      <c r="S1019" t="str">
        <f t="shared" si="125"/>
        <v>technology</v>
      </c>
      <c r="T1019" t="str">
        <f t="shared" si="126"/>
        <v>wearables</v>
      </c>
      <c r="U1019" s="6">
        <f t="shared" si="122"/>
        <v>40.041666666664241</v>
      </c>
      <c r="V1019" t="str">
        <f t="shared" si="127"/>
        <v>30&lt;x&lt;=45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 t="shared" si="123"/>
        <v>42565.283946759257</v>
      </c>
      <c r="K1020">
        <v>1465904933</v>
      </c>
      <c r="L1020" s="10">
        <f t="shared" si="124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120"/>
        <v>3.1050000000000001E-2</v>
      </c>
      <c r="R1020" s="6">
        <f t="shared" si="121"/>
        <v>88.714285714285708</v>
      </c>
      <c r="S1020" t="str">
        <f t="shared" si="125"/>
        <v>technology</v>
      </c>
      <c r="T1020" t="str">
        <f t="shared" si="126"/>
        <v>wearables</v>
      </c>
      <c r="U1020" s="6">
        <f t="shared" si="122"/>
        <v>30</v>
      </c>
      <c r="V1020" t="str">
        <f t="shared" si="127"/>
        <v>15&lt;x&lt;=30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 t="shared" si="123"/>
        <v>42039.765613425923</v>
      </c>
      <c r="K1021">
        <v>1420500149</v>
      </c>
      <c r="L1021" s="10">
        <f t="shared" si="124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120"/>
        <v>0.47333333333333333</v>
      </c>
      <c r="R1021" s="6">
        <f t="shared" si="121"/>
        <v>53.25</v>
      </c>
      <c r="S1021" t="str">
        <f t="shared" si="125"/>
        <v>technology</v>
      </c>
      <c r="T1021" t="str">
        <f t="shared" si="126"/>
        <v>wearables</v>
      </c>
      <c r="U1021" s="6">
        <f t="shared" si="122"/>
        <v>30</v>
      </c>
      <c r="V1021" t="str">
        <f t="shared" si="127"/>
        <v>15&lt;x&lt;=30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 t="shared" si="123"/>
        <v>42156.824305555558</v>
      </c>
      <c r="K1022">
        <v>1430617209</v>
      </c>
      <c r="L1022" s="10">
        <f t="shared" si="124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120"/>
        <v>2.0554838709677421</v>
      </c>
      <c r="R1022" s="6">
        <f t="shared" si="121"/>
        <v>106.2</v>
      </c>
      <c r="S1022" t="str">
        <f t="shared" si="125"/>
        <v>music</v>
      </c>
      <c r="T1022" t="str">
        <f t="shared" si="126"/>
        <v>electronic music</v>
      </c>
      <c r="U1022" s="6">
        <f t="shared" si="122"/>
        <v>29.96309027778625</v>
      </c>
      <c r="V1022" t="str">
        <f t="shared" si="127"/>
        <v>15&lt;x&lt;=30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 t="shared" si="123"/>
        <v>42293.958333333336</v>
      </c>
      <c r="K1023">
        <v>1443074571</v>
      </c>
      <c r="L1023" s="10">
        <f t="shared" si="124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120"/>
        <v>3.5180366666666667</v>
      </c>
      <c r="R1023" s="6">
        <f t="shared" si="121"/>
        <v>22.079728033472804</v>
      </c>
      <c r="S1023" t="str">
        <f t="shared" si="125"/>
        <v>music</v>
      </c>
      <c r="T1023" t="str">
        <f t="shared" si="126"/>
        <v>electronic music</v>
      </c>
      <c r="U1023" s="6">
        <f t="shared" si="122"/>
        <v>22.914687500000582</v>
      </c>
      <c r="V1023" t="str">
        <f t="shared" si="127"/>
        <v>15&lt;x&lt;=30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 t="shared" si="123"/>
        <v>42141.438391203708</v>
      </c>
      <c r="K1024">
        <v>1429284677</v>
      </c>
      <c r="L1024" s="10">
        <f t="shared" si="124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120"/>
        <v>1.149</v>
      </c>
      <c r="R1024" s="6">
        <f t="shared" si="121"/>
        <v>31.054054054054053</v>
      </c>
      <c r="S1024" t="str">
        <f t="shared" si="125"/>
        <v>music</v>
      </c>
      <c r="T1024" t="str">
        <f t="shared" si="126"/>
        <v>electronic music</v>
      </c>
      <c r="U1024" s="6">
        <f t="shared" si="122"/>
        <v>30</v>
      </c>
      <c r="V1024" t="str">
        <f t="shared" si="127"/>
        <v>15&lt;x&lt;=30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 t="shared" si="123"/>
        <v>42175.711354166669</v>
      </c>
      <c r="K1025">
        <v>1432245861</v>
      </c>
      <c r="L1025" s="10">
        <f t="shared" si="124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120"/>
        <v>2.3715000000000002</v>
      </c>
      <c r="R1025" s="6">
        <f t="shared" si="121"/>
        <v>36.206106870229007</v>
      </c>
      <c r="S1025" t="str">
        <f t="shared" si="125"/>
        <v>music</v>
      </c>
      <c r="T1025" t="str">
        <f t="shared" si="126"/>
        <v>electronic music</v>
      </c>
      <c r="U1025" s="6">
        <f t="shared" si="122"/>
        <v>30</v>
      </c>
      <c r="V1025" t="str">
        <f t="shared" si="127"/>
        <v>15&lt;x&lt;=30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 t="shared" si="123"/>
        <v>42400.372256944444</v>
      </c>
      <c r="K1026">
        <v>1451656563</v>
      </c>
      <c r="L1026" s="10">
        <f t="shared" si="124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128">E1026/D1026</f>
        <v>1.1863774999999999</v>
      </c>
      <c r="R1026" s="6">
        <f t="shared" ref="R1026:R1089" si="129">E1026/N1026</f>
        <v>388.9762295081967</v>
      </c>
      <c r="S1026" t="str">
        <f t="shared" si="125"/>
        <v>music</v>
      </c>
      <c r="T1026" t="str">
        <f t="shared" si="126"/>
        <v>electronic music</v>
      </c>
      <c r="U1026" s="6">
        <f t="shared" ref="U1026:U1089" si="130">J1026-L1026</f>
        <v>30</v>
      </c>
      <c r="V1026" t="str">
        <f t="shared" si="127"/>
        <v>15&lt;x&lt;=30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 t="shared" ref="J1027:J1090" si="131">(((I1027/60)/60)/24)+DATE(1970,1,1)+(-5/24)</f>
        <v>42079.583761574067</v>
      </c>
      <c r="K1027">
        <v>1423944037</v>
      </c>
      <c r="L1027" s="10">
        <f t="shared" ref="L1027:L1090" si="132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128"/>
        <v>1.099283142857143</v>
      </c>
      <c r="R1027" s="6">
        <f t="shared" si="129"/>
        <v>71.848571428571432</v>
      </c>
      <c r="S1027" t="str">
        <f t="shared" ref="S1027:S1090" si="133">TRIM(LEFT(P1027,SEARCH("/",P1027)-1))</f>
        <v>music</v>
      </c>
      <c r="T1027" t="str">
        <f t="shared" ref="T1027:T1090" si="134">TRIM(RIGHT(P1027,LEN(P1027)-SEARCH("/",P1027)))</f>
        <v>electronic music</v>
      </c>
      <c r="U1027" s="6">
        <f t="shared" si="130"/>
        <v>29.958333333328483</v>
      </c>
      <c r="V1027" t="str">
        <f t="shared" ref="V1027:V1090" si="135">IF(U1027&lt;=15, "&lt;=15", IF(U1027&lt;=30, "15&lt;x&lt;=30", IF(U1027&lt;=45, "30&lt;x&lt;=45", IF(U1027&lt;=60, "45&lt;x&lt;=60", IF(U1027&lt;=75, "60&lt;x&lt;=75","75&lt;x&lt;=90")))))</f>
        <v>15&lt;x&lt;=30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 t="shared" si="131"/>
        <v>42460.157592592594</v>
      </c>
      <c r="K1028">
        <v>1456480016</v>
      </c>
      <c r="L1028" s="10">
        <f t="shared" si="132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128"/>
        <v>1.0000828571428571</v>
      </c>
      <c r="R1028" s="6">
        <f t="shared" si="129"/>
        <v>57.381803278688523</v>
      </c>
      <c r="S1028" t="str">
        <f t="shared" si="133"/>
        <v>music</v>
      </c>
      <c r="T1028" t="str">
        <f t="shared" si="134"/>
        <v>electronic music</v>
      </c>
      <c r="U1028" s="6">
        <f t="shared" si="130"/>
        <v>33.958333333335759</v>
      </c>
      <c r="V1028" t="str">
        <f t="shared" si="135"/>
        <v>30&lt;x&lt;=45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 t="shared" si="131"/>
        <v>41934.825775462959</v>
      </c>
      <c r="K1029">
        <v>1411433347</v>
      </c>
      <c r="L1029" s="10">
        <f t="shared" si="132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128"/>
        <v>1.0309292094387414</v>
      </c>
      <c r="R1029" s="6">
        <f t="shared" si="129"/>
        <v>69.666666666666671</v>
      </c>
      <c r="S1029" t="str">
        <f t="shared" si="133"/>
        <v>music</v>
      </c>
      <c r="T1029" t="str">
        <f t="shared" si="134"/>
        <v>electronic music</v>
      </c>
      <c r="U1029" s="6">
        <f t="shared" si="130"/>
        <v>30</v>
      </c>
      <c r="V1029" t="str">
        <f t="shared" si="135"/>
        <v>15&lt;x&lt;=30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 t="shared" si="131"/>
        <v>42800.624999999993</v>
      </c>
      <c r="K1030">
        <v>1484924605</v>
      </c>
      <c r="L1030" s="10">
        <f t="shared" si="132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128"/>
        <v>1.1727000000000001</v>
      </c>
      <c r="R1030" s="6">
        <f t="shared" si="129"/>
        <v>45.988235294117644</v>
      </c>
      <c r="S1030" t="str">
        <f t="shared" si="133"/>
        <v>music</v>
      </c>
      <c r="T1030" t="str">
        <f t="shared" si="134"/>
        <v>electronic music</v>
      </c>
      <c r="U1030" s="6">
        <f t="shared" si="130"/>
        <v>45.205960648141627</v>
      </c>
      <c r="V1030" t="str">
        <f t="shared" si="135"/>
        <v>45&lt;x&lt;=60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 t="shared" si="131"/>
        <v>42098.707638888889</v>
      </c>
      <c r="K1031">
        <v>1423501507</v>
      </c>
      <c r="L1031" s="10">
        <f t="shared" si="132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128"/>
        <v>1.1175999999999999</v>
      </c>
      <c r="R1031" s="6">
        <f t="shared" si="129"/>
        <v>79.262411347517727</v>
      </c>
      <c r="S1031" t="str">
        <f t="shared" si="133"/>
        <v>music</v>
      </c>
      <c r="T1031" t="str">
        <f t="shared" si="134"/>
        <v>electronic music</v>
      </c>
      <c r="U1031" s="6">
        <f t="shared" si="130"/>
        <v>54.204085648147156</v>
      </c>
      <c r="V1031" t="str">
        <f t="shared" si="135"/>
        <v>45&lt;x&lt;=60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 t="shared" si="131"/>
        <v>42625.274872685179</v>
      </c>
      <c r="K1032">
        <v>1472470549</v>
      </c>
      <c r="L1032" s="10">
        <f t="shared" si="132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128"/>
        <v>3.4209999999999998</v>
      </c>
      <c r="R1032" s="6">
        <f t="shared" si="129"/>
        <v>43.031446540880502</v>
      </c>
      <c r="S1032" t="str">
        <f t="shared" si="133"/>
        <v>music</v>
      </c>
      <c r="T1032" t="str">
        <f t="shared" si="134"/>
        <v>electronic music</v>
      </c>
      <c r="U1032" s="6">
        <f t="shared" si="130"/>
        <v>14</v>
      </c>
      <c r="V1032" t="str">
        <f t="shared" si="135"/>
        <v>&lt;=15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 t="shared" si="131"/>
        <v>42354.555671296293</v>
      </c>
      <c r="K1033">
        <v>1447698010</v>
      </c>
      <c r="L1033" s="10">
        <f t="shared" si="132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128"/>
        <v>1.0740000000000001</v>
      </c>
      <c r="R1033" s="6">
        <f t="shared" si="129"/>
        <v>108.48484848484848</v>
      </c>
      <c r="S1033" t="str">
        <f t="shared" si="133"/>
        <v>music</v>
      </c>
      <c r="T1033" t="str">
        <f t="shared" si="134"/>
        <v>electronic music</v>
      </c>
      <c r="U1033" s="6">
        <f t="shared" si="130"/>
        <v>30</v>
      </c>
      <c r="V1033" t="str">
        <f t="shared" si="135"/>
        <v>15&lt;x&lt;=30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 t="shared" si="131"/>
        <v>42544.458622685182</v>
      </c>
      <c r="K1034">
        <v>1464105625</v>
      </c>
      <c r="L1034" s="10">
        <f t="shared" si="132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128"/>
        <v>1.0849703703703704</v>
      </c>
      <c r="R1034" s="6">
        <f t="shared" si="129"/>
        <v>61.029583333333335</v>
      </c>
      <c r="S1034" t="str">
        <f t="shared" si="133"/>
        <v>music</v>
      </c>
      <c r="T1034" t="str">
        <f t="shared" si="134"/>
        <v>electronic music</v>
      </c>
      <c r="U1034" s="6">
        <f t="shared" si="130"/>
        <v>30</v>
      </c>
      <c r="V1034" t="str">
        <f t="shared" si="135"/>
        <v>15&lt;x&lt;=30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 t="shared" si="131"/>
        <v>42716.524074074077</v>
      </c>
      <c r="K1035">
        <v>1479144880</v>
      </c>
      <c r="L1035" s="10">
        <f t="shared" si="132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128"/>
        <v>1.0286144578313252</v>
      </c>
      <c r="R1035" s="6">
        <f t="shared" si="129"/>
        <v>50.592592592592595</v>
      </c>
      <c r="S1035" t="str">
        <f t="shared" si="133"/>
        <v>music</v>
      </c>
      <c r="T1035" t="str">
        <f t="shared" si="134"/>
        <v>electronic music</v>
      </c>
      <c r="U1035" s="6">
        <f t="shared" si="130"/>
        <v>28</v>
      </c>
      <c r="V1035" t="str">
        <f t="shared" si="135"/>
        <v>15&lt;x&lt;=30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 t="shared" si="131"/>
        <v>42586.957638888889</v>
      </c>
      <c r="K1036">
        <v>1467604804</v>
      </c>
      <c r="L1036" s="10">
        <f t="shared" si="132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128"/>
        <v>1.3000180000000001</v>
      </c>
      <c r="R1036" s="6">
        <f t="shared" si="129"/>
        <v>39.157168674698795</v>
      </c>
      <c r="S1036" t="str">
        <f t="shared" si="133"/>
        <v>music</v>
      </c>
      <c r="T1036" t="str">
        <f t="shared" si="134"/>
        <v>electronic music</v>
      </c>
      <c r="U1036" s="6">
        <f t="shared" si="130"/>
        <v>31.999259259260725</v>
      </c>
      <c r="V1036" t="str">
        <f t="shared" si="135"/>
        <v>30&lt;x&lt;=45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 t="shared" si="131"/>
        <v>42046.43310185185</v>
      </c>
      <c r="K1037">
        <v>1421076220</v>
      </c>
      <c r="L1037" s="10">
        <f t="shared" si="132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128"/>
        <v>1.0765217391304347</v>
      </c>
      <c r="R1037" s="6">
        <f t="shared" si="129"/>
        <v>65.15789473684211</v>
      </c>
      <c r="S1037" t="str">
        <f t="shared" si="133"/>
        <v>music</v>
      </c>
      <c r="T1037" t="str">
        <f t="shared" si="134"/>
        <v>electronic music</v>
      </c>
      <c r="U1037" s="6">
        <f t="shared" si="130"/>
        <v>30</v>
      </c>
      <c r="V1037" t="str">
        <f t="shared" si="135"/>
        <v>15&lt;x&lt;=30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 t="shared" si="131"/>
        <v>41281.125</v>
      </c>
      <c r="K1038">
        <v>1354790790</v>
      </c>
      <c r="L1038" s="10">
        <f t="shared" si="132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128"/>
        <v>1.1236044444444444</v>
      </c>
      <c r="R1038" s="6">
        <f t="shared" si="129"/>
        <v>23.963127962085309</v>
      </c>
      <c r="S1038" t="str">
        <f t="shared" si="133"/>
        <v>music</v>
      </c>
      <c r="T1038" t="str">
        <f t="shared" si="134"/>
        <v>electronic music</v>
      </c>
      <c r="U1038" s="6">
        <f t="shared" si="130"/>
        <v>31.884375000001455</v>
      </c>
      <c r="V1038" t="str">
        <f t="shared" si="135"/>
        <v>30&lt;x&lt;=45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 t="shared" si="131"/>
        <v>42141.999999999993</v>
      </c>
      <c r="K1039">
        <v>1429991062</v>
      </c>
      <c r="L1039" s="10">
        <f t="shared" si="132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128"/>
        <v>1.0209999999999999</v>
      </c>
      <c r="R1039" s="6">
        <f t="shared" si="129"/>
        <v>48.61904761904762</v>
      </c>
      <c r="S1039" t="str">
        <f t="shared" si="133"/>
        <v>music</v>
      </c>
      <c r="T1039" t="str">
        <f t="shared" si="134"/>
        <v>electronic music</v>
      </c>
      <c r="U1039" s="6">
        <f t="shared" si="130"/>
        <v>22.385856481472729</v>
      </c>
      <c r="V1039" t="str">
        <f t="shared" si="135"/>
        <v>15&lt;x&lt;=30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 t="shared" si="131"/>
        <v>42447.981747685182</v>
      </c>
      <c r="K1040">
        <v>1455773623</v>
      </c>
      <c r="L1040" s="10">
        <f t="shared" si="132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128"/>
        <v>1.4533333333333334</v>
      </c>
      <c r="R1040" s="6">
        <f t="shared" si="129"/>
        <v>35.73770491803279</v>
      </c>
      <c r="S1040" t="str">
        <f t="shared" si="133"/>
        <v>music</v>
      </c>
      <c r="T1040" t="str">
        <f t="shared" si="134"/>
        <v>electronic music</v>
      </c>
      <c r="U1040" s="6">
        <f t="shared" si="130"/>
        <v>29.958333333328483</v>
      </c>
      <c r="V1040" t="str">
        <f t="shared" si="135"/>
        <v>15&lt;x&lt;=30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 t="shared" si="131"/>
        <v>42717.124305555553</v>
      </c>
      <c r="K1041">
        <v>1479436646</v>
      </c>
      <c r="L1041" s="10">
        <f t="shared" si="132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128"/>
        <v>1.282</v>
      </c>
      <c r="R1041" s="6">
        <f t="shared" si="129"/>
        <v>21.366666666666667</v>
      </c>
      <c r="S1041" t="str">
        <f t="shared" si="133"/>
        <v>music</v>
      </c>
      <c r="T1041" t="str">
        <f t="shared" si="134"/>
        <v>electronic music</v>
      </c>
      <c r="U1041" s="6">
        <f t="shared" si="130"/>
        <v>25.223310185181617</v>
      </c>
      <c r="V1041" t="str">
        <f t="shared" si="135"/>
        <v>15&lt;x&lt;=30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 t="shared" si="131"/>
        <v>42609.500104166662</v>
      </c>
      <c r="K1042">
        <v>1469725209</v>
      </c>
      <c r="L1042" s="10">
        <f t="shared" si="132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128"/>
        <v>2.9411764705882353E-3</v>
      </c>
      <c r="R1042" s="6">
        <f t="shared" si="129"/>
        <v>250</v>
      </c>
      <c r="S1042" t="str">
        <f t="shared" si="133"/>
        <v>journalism</v>
      </c>
      <c r="T1042" t="str">
        <f t="shared" si="134"/>
        <v>audio</v>
      </c>
      <c r="U1042" s="6">
        <f t="shared" si="130"/>
        <v>30</v>
      </c>
      <c r="V1042" t="str">
        <f t="shared" si="135"/>
        <v>15&lt;x&lt;=30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 t="shared" si="131"/>
        <v>41850.851759259262</v>
      </c>
      <c r="K1043">
        <v>1405041992</v>
      </c>
      <c r="L1043" s="10">
        <f t="shared" si="132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128"/>
        <v>0</v>
      </c>
      <c r="R1043" s="6" t="e">
        <f t="shared" si="129"/>
        <v>#DIV/0!</v>
      </c>
      <c r="S1043" t="str">
        <f t="shared" si="133"/>
        <v>journalism</v>
      </c>
      <c r="T1043" t="str">
        <f t="shared" si="134"/>
        <v>audio</v>
      </c>
      <c r="U1043" s="6">
        <f t="shared" si="130"/>
        <v>20</v>
      </c>
      <c r="V1043" t="str">
        <f t="shared" si="135"/>
        <v>15&lt;x&lt;=30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 t="shared" si="131"/>
        <v>41894.208333333328</v>
      </c>
      <c r="K1044">
        <v>1406824948</v>
      </c>
      <c r="L1044" s="10">
        <f t="shared" si="132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128"/>
        <v>1.5384615384615385E-2</v>
      </c>
      <c r="R1044" s="6">
        <f t="shared" si="129"/>
        <v>10</v>
      </c>
      <c r="S1044" t="str">
        <f t="shared" si="133"/>
        <v>journalism</v>
      </c>
      <c r="T1044" t="str">
        <f t="shared" si="134"/>
        <v>audio</v>
      </c>
      <c r="U1044" s="6">
        <f t="shared" si="130"/>
        <v>42.720509259255778</v>
      </c>
      <c r="V1044" t="str">
        <f t="shared" si="135"/>
        <v>30&lt;x&lt;=45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 t="shared" si="131"/>
        <v>42144.044618055552</v>
      </c>
      <c r="K1045">
        <v>1429509855</v>
      </c>
      <c r="L1045" s="10">
        <f t="shared" si="132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128"/>
        <v>8.5370000000000001E-2</v>
      </c>
      <c r="R1045" s="6">
        <f t="shared" si="129"/>
        <v>29.236301369863014</v>
      </c>
      <c r="S1045" t="str">
        <f t="shared" si="133"/>
        <v>journalism</v>
      </c>
      <c r="T1045" t="str">
        <f t="shared" si="134"/>
        <v>audio</v>
      </c>
      <c r="U1045" s="6">
        <f t="shared" si="130"/>
        <v>30</v>
      </c>
      <c r="V1045" t="str">
        <f t="shared" si="135"/>
        <v>15&lt;x&lt;=30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 t="shared" si="131"/>
        <v>42068.643749999996</v>
      </c>
      <c r="K1046">
        <v>1420668801</v>
      </c>
      <c r="L1046" s="10">
        <f t="shared" si="132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128"/>
        <v>8.571428571428571E-4</v>
      </c>
      <c r="R1046" s="6">
        <f t="shared" si="129"/>
        <v>3</v>
      </c>
      <c r="S1046" t="str">
        <f t="shared" si="133"/>
        <v>journalism</v>
      </c>
      <c r="T1046" t="str">
        <f t="shared" si="134"/>
        <v>audio</v>
      </c>
      <c r="U1046" s="6">
        <f t="shared" si="130"/>
        <v>56.926145833334886</v>
      </c>
      <c r="V1046" t="str">
        <f t="shared" si="135"/>
        <v>45&lt;x&lt;=60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 t="shared" si="131"/>
        <v>41874.666087962964</v>
      </c>
      <c r="K1047">
        <v>1406235550</v>
      </c>
      <c r="L1047" s="10">
        <f t="shared" si="132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128"/>
        <v>2.6599999999999999E-2</v>
      </c>
      <c r="R1047" s="6">
        <f t="shared" si="129"/>
        <v>33.25</v>
      </c>
      <c r="S1047" t="str">
        <f t="shared" si="133"/>
        <v>journalism</v>
      </c>
      <c r="T1047" t="str">
        <f t="shared" si="134"/>
        <v>audio</v>
      </c>
      <c r="U1047" s="6">
        <f t="shared" si="130"/>
        <v>30</v>
      </c>
      <c r="V1047" t="str">
        <f t="shared" si="135"/>
        <v>15&lt;x&lt;=30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 t="shared" si="131"/>
        <v>42364.643055555549</v>
      </c>
      <c r="K1048">
        <v>1447273560</v>
      </c>
      <c r="L1048" s="10">
        <f t="shared" si="132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128"/>
        <v>0</v>
      </c>
      <c r="R1048" s="6" t="e">
        <f t="shared" si="129"/>
        <v>#DIV/0!</v>
      </c>
      <c r="S1048" t="str">
        <f t="shared" si="133"/>
        <v>journalism</v>
      </c>
      <c r="T1048" t="str">
        <f t="shared" si="134"/>
        <v>audio</v>
      </c>
      <c r="U1048" s="6">
        <f t="shared" si="130"/>
        <v>45</v>
      </c>
      <c r="V1048" t="str">
        <f t="shared" si="135"/>
        <v>30&lt;x&lt;=45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 t="shared" si="131"/>
        <v>41948.65179398148</v>
      </c>
      <c r="K1049">
        <v>1412624315</v>
      </c>
      <c r="L1049" s="10">
        <f t="shared" si="132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128"/>
        <v>5.0000000000000001E-4</v>
      </c>
      <c r="R1049" s="6">
        <f t="shared" si="129"/>
        <v>1</v>
      </c>
      <c r="S1049" t="str">
        <f t="shared" si="133"/>
        <v>journalism</v>
      </c>
      <c r="T1049" t="str">
        <f t="shared" si="134"/>
        <v>audio</v>
      </c>
      <c r="U1049" s="6">
        <f t="shared" si="130"/>
        <v>30.041666666671517</v>
      </c>
      <c r="V1049" t="str">
        <f t="shared" si="135"/>
        <v>30&lt;x&lt;=45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 t="shared" si="131"/>
        <v>42637.844780092586</v>
      </c>
      <c r="K1050">
        <v>1471310189</v>
      </c>
      <c r="L1050" s="10">
        <f t="shared" si="132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128"/>
        <v>1.4133333333333333E-2</v>
      </c>
      <c r="R1050" s="6">
        <f t="shared" si="129"/>
        <v>53</v>
      </c>
      <c r="S1050" t="str">
        <f t="shared" si="133"/>
        <v>journalism</v>
      </c>
      <c r="T1050" t="str">
        <f t="shared" si="134"/>
        <v>audio</v>
      </c>
      <c r="U1050" s="6">
        <f t="shared" si="130"/>
        <v>40</v>
      </c>
      <c r="V1050" t="str">
        <f t="shared" si="135"/>
        <v>30&lt;x&lt;=45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 t="shared" si="131"/>
        <v>42412.222743055558</v>
      </c>
      <c r="K1051">
        <v>1452680445</v>
      </c>
      <c r="L1051" s="10">
        <f t="shared" si="132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128"/>
        <v>0</v>
      </c>
      <c r="R1051" s="6" t="e">
        <f t="shared" si="129"/>
        <v>#DIV/0!</v>
      </c>
      <c r="S1051" t="str">
        <f t="shared" si="133"/>
        <v>journalism</v>
      </c>
      <c r="T1051" t="str">
        <f t="shared" si="134"/>
        <v>audio</v>
      </c>
      <c r="U1051" s="6">
        <f t="shared" si="130"/>
        <v>30</v>
      </c>
      <c r="V1051" t="str">
        <f t="shared" si="135"/>
        <v>15&lt;x&lt;=30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 t="shared" si="131"/>
        <v>42261.588854166665</v>
      </c>
      <c r="K1052">
        <v>1439665677</v>
      </c>
      <c r="L1052" s="10">
        <f t="shared" si="132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128"/>
        <v>0</v>
      </c>
      <c r="R1052" s="6" t="e">
        <f t="shared" si="129"/>
        <v>#DIV/0!</v>
      </c>
      <c r="S1052" t="str">
        <f t="shared" si="133"/>
        <v>journalism</v>
      </c>
      <c r="T1052" t="str">
        <f t="shared" si="134"/>
        <v>audio</v>
      </c>
      <c r="U1052" s="6">
        <f t="shared" si="130"/>
        <v>30</v>
      </c>
      <c r="V1052" t="str">
        <f t="shared" si="135"/>
        <v>15&lt;x&lt;=30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 t="shared" si="131"/>
        <v>41877.805844907409</v>
      </c>
      <c r="K1053">
        <v>1406679625</v>
      </c>
      <c r="L1053" s="10">
        <f t="shared" si="132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128"/>
        <v>0</v>
      </c>
      <c r="R1053" s="6" t="e">
        <f t="shared" si="129"/>
        <v>#DIV/0!</v>
      </c>
      <c r="S1053" t="str">
        <f t="shared" si="133"/>
        <v>journalism</v>
      </c>
      <c r="T1053" t="str">
        <f t="shared" si="134"/>
        <v>audio</v>
      </c>
      <c r="U1053" s="6">
        <f t="shared" si="130"/>
        <v>28</v>
      </c>
      <c r="V1053" t="str">
        <f t="shared" si="135"/>
        <v>15&lt;x&lt;=30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 t="shared" si="131"/>
        <v>42527.631249999999</v>
      </c>
      <c r="K1054">
        <v>1461438495</v>
      </c>
      <c r="L1054" s="10">
        <f t="shared" si="132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128"/>
        <v>0</v>
      </c>
      <c r="R1054" s="6" t="e">
        <f t="shared" si="129"/>
        <v>#DIV/0!</v>
      </c>
      <c r="S1054" t="str">
        <f t="shared" si="133"/>
        <v>journalism</v>
      </c>
      <c r="T1054" t="str">
        <f t="shared" si="134"/>
        <v>audio</v>
      </c>
      <c r="U1054" s="6">
        <f t="shared" si="130"/>
        <v>44.04218750000291</v>
      </c>
      <c r="V1054" t="str">
        <f t="shared" si="135"/>
        <v>30&lt;x&lt;=45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 t="shared" si="131"/>
        <v>42799.964490740742</v>
      </c>
      <c r="K1055">
        <v>1486613332</v>
      </c>
      <c r="L1055" s="10">
        <f t="shared" si="132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128"/>
        <v>0.01</v>
      </c>
      <c r="R1055" s="6">
        <f t="shared" si="129"/>
        <v>15</v>
      </c>
      <c r="S1055" t="str">
        <f t="shared" si="133"/>
        <v>journalism</v>
      </c>
      <c r="T1055" t="str">
        <f t="shared" si="134"/>
        <v>audio</v>
      </c>
      <c r="U1055" s="6">
        <f t="shared" si="130"/>
        <v>25</v>
      </c>
      <c r="V1055" t="str">
        <f t="shared" si="135"/>
        <v>15&lt;x&lt;=30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 t="shared" si="131"/>
        <v>41861.708333333328</v>
      </c>
      <c r="K1056">
        <v>1405110399</v>
      </c>
      <c r="L1056" s="10">
        <f t="shared" si="132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128"/>
        <v>0</v>
      </c>
      <c r="R1056" s="6" t="e">
        <f t="shared" si="129"/>
        <v>#DIV/0!</v>
      </c>
      <c r="S1056" t="str">
        <f t="shared" si="133"/>
        <v>journalism</v>
      </c>
      <c r="T1056" t="str">
        <f t="shared" si="134"/>
        <v>audio</v>
      </c>
      <c r="U1056" s="6">
        <f t="shared" si="130"/>
        <v>30.064826388887013</v>
      </c>
      <c r="V1056" t="str">
        <f t="shared" si="135"/>
        <v>30&lt;x&lt;=45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 t="shared" si="131"/>
        <v>42436.784085648142</v>
      </c>
      <c r="K1057">
        <v>1454802545</v>
      </c>
      <c r="L1057" s="10">
        <f t="shared" si="132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128"/>
        <v>0</v>
      </c>
      <c r="R1057" s="6" t="e">
        <f t="shared" si="129"/>
        <v>#DIV/0!</v>
      </c>
      <c r="S1057" t="str">
        <f t="shared" si="133"/>
        <v>journalism</v>
      </c>
      <c r="T1057" t="str">
        <f t="shared" si="134"/>
        <v>audio</v>
      </c>
      <c r="U1057" s="6">
        <f t="shared" si="130"/>
        <v>30</v>
      </c>
      <c r="V1057" t="str">
        <f t="shared" si="135"/>
        <v>15&lt;x&lt;=30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 t="shared" si="131"/>
        <v>42118.469641203708</v>
      </c>
      <c r="K1058">
        <v>1424711777</v>
      </c>
      <c r="L1058" s="10">
        <f t="shared" si="132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128"/>
        <v>0</v>
      </c>
      <c r="R1058" s="6" t="e">
        <f t="shared" si="129"/>
        <v>#DIV/0!</v>
      </c>
      <c r="S1058" t="str">
        <f t="shared" si="133"/>
        <v>journalism</v>
      </c>
      <c r="T1058" t="str">
        <f t="shared" si="134"/>
        <v>audio</v>
      </c>
      <c r="U1058" s="6">
        <f t="shared" si="130"/>
        <v>59.958333333343035</v>
      </c>
      <c r="V1058" t="str">
        <f t="shared" si="135"/>
        <v>45&lt;x&lt;=60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 t="shared" si="131"/>
        <v>42708.704664351848</v>
      </c>
      <c r="K1059">
        <v>1478292883</v>
      </c>
      <c r="L1059" s="10">
        <f t="shared" si="132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128"/>
        <v>0</v>
      </c>
      <c r="R1059" s="6" t="e">
        <f t="shared" si="129"/>
        <v>#DIV/0!</v>
      </c>
      <c r="S1059" t="str">
        <f t="shared" si="133"/>
        <v>journalism</v>
      </c>
      <c r="T1059" t="str">
        <f t="shared" si="134"/>
        <v>audio</v>
      </c>
      <c r="U1059" s="6">
        <f t="shared" si="130"/>
        <v>30.041666666671517</v>
      </c>
      <c r="V1059" t="str">
        <f t="shared" si="135"/>
        <v>30&lt;x&lt;=45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 t="shared" si="131"/>
        <v>42088.791666666664</v>
      </c>
      <c r="K1060">
        <v>1423777043</v>
      </c>
      <c r="L1060" s="10">
        <f t="shared" si="132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128"/>
        <v>0</v>
      </c>
      <c r="R1060" s="6" t="e">
        <f t="shared" si="129"/>
        <v>#DIV/0!</v>
      </c>
      <c r="S1060" t="str">
        <f t="shared" si="133"/>
        <v>journalism</v>
      </c>
      <c r="T1060" t="str">
        <f t="shared" si="134"/>
        <v>audio</v>
      </c>
      <c r="U1060" s="6">
        <f t="shared" si="130"/>
        <v>41.099039351851388</v>
      </c>
      <c r="V1060" t="str">
        <f t="shared" si="135"/>
        <v>30&lt;x&lt;=45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 t="shared" si="131"/>
        <v>42076.54</v>
      </c>
      <c r="K1061">
        <v>1423681056</v>
      </c>
      <c r="L1061" s="10">
        <f t="shared" si="132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128"/>
        <v>0</v>
      </c>
      <c r="R1061" s="6" t="e">
        <f t="shared" si="129"/>
        <v>#DIV/0!</v>
      </c>
      <c r="S1061" t="str">
        <f t="shared" si="133"/>
        <v>journalism</v>
      </c>
      <c r="T1061" t="str">
        <f t="shared" si="134"/>
        <v>audio</v>
      </c>
      <c r="U1061" s="6">
        <f t="shared" si="130"/>
        <v>29.958333333335759</v>
      </c>
      <c r="V1061" t="str">
        <f t="shared" si="135"/>
        <v>15&lt;x&lt;=30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 t="shared" si="131"/>
        <v>42109.704780092587</v>
      </c>
      <c r="K1062">
        <v>1426542893</v>
      </c>
      <c r="L1062" s="10">
        <f t="shared" si="132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128"/>
        <v>0.01</v>
      </c>
      <c r="R1062" s="6">
        <f t="shared" si="129"/>
        <v>50</v>
      </c>
      <c r="S1062" t="str">
        <f t="shared" si="133"/>
        <v>journalism</v>
      </c>
      <c r="T1062" t="str">
        <f t="shared" si="134"/>
        <v>audio</v>
      </c>
      <c r="U1062" s="6">
        <f t="shared" si="130"/>
        <v>30</v>
      </c>
      <c r="V1062" t="str">
        <f t="shared" si="135"/>
        <v>15&lt;x&lt;=30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 t="shared" si="131"/>
        <v>42491.833333333336</v>
      </c>
      <c r="K1063">
        <v>1456987108</v>
      </c>
      <c r="L1063" s="10">
        <f t="shared" si="132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128"/>
        <v>0</v>
      </c>
      <c r="R1063" s="6" t="e">
        <f t="shared" si="129"/>
        <v>#DIV/0!</v>
      </c>
      <c r="S1063" t="str">
        <f t="shared" si="133"/>
        <v>journalism</v>
      </c>
      <c r="T1063" t="str">
        <f t="shared" si="134"/>
        <v>audio</v>
      </c>
      <c r="U1063" s="6">
        <f t="shared" si="130"/>
        <v>59.764953703706851</v>
      </c>
      <c r="V1063" t="str">
        <f t="shared" si="135"/>
        <v>45&lt;x&lt;=60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 t="shared" si="131"/>
        <v>42563.598854166667</v>
      </c>
      <c r="K1064">
        <v>1467746541</v>
      </c>
      <c r="L1064" s="10">
        <f t="shared" si="132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128"/>
        <v>0.95477386934673369</v>
      </c>
      <c r="R1064" s="6">
        <f t="shared" si="129"/>
        <v>47.5</v>
      </c>
      <c r="S1064" t="str">
        <f t="shared" si="133"/>
        <v>journalism</v>
      </c>
      <c r="T1064" t="str">
        <f t="shared" si="134"/>
        <v>audio</v>
      </c>
      <c r="U1064" s="6">
        <f t="shared" si="130"/>
        <v>7</v>
      </c>
      <c r="V1064" t="str">
        <f t="shared" si="135"/>
        <v>&lt;=15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 t="shared" si="131"/>
        <v>42612.822476851848</v>
      </c>
      <c r="K1065">
        <v>1470012262</v>
      </c>
      <c r="L1065" s="10">
        <f t="shared" si="132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128"/>
        <v>0</v>
      </c>
      <c r="R1065" s="6" t="e">
        <f t="shared" si="129"/>
        <v>#DIV/0!</v>
      </c>
      <c r="S1065" t="str">
        <f t="shared" si="133"/>
        <v>journalism</v>
      </c>
      <c r="T1065" t="str">
        <f t="shared" si="134"/>
        <v>audio</v>
      </c>
      <c r="U1065" s="6">
        <f t="shared" si="130"/>
        <v>30</v>
      </c>
      <c r="V1065" t="str">
        <f t="shared" si="135"/>
        <v>15&lt;x&lt;=30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 t="shared" si="131"/>
        <v>41462.019710648143</v>
      </c>
      <c r="K1066">
        <v>1369286903</v>
      </c>
      <c r="L1066" s="10">
        <f t="shared" si="132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128"/>
        <v>8.9744444444444446E-2</v>
      </c>
      <c r="R1066" s="6">
        <f t="shared" si="129"/>
        <v>65.666666666666671</v>
      </c>
      <c r="S1066" t="str">
        <f t="shared" si="133"/>
        <v>games</v>
      </c>
      <c r="T1066" t="str">
        <f t="shared" si="134"/>
        <v>video games</v>
      </c>
      <c r="U1066" s="6">
        <f t="shared" si="130"/>
        <v>45</v>
      </c>
      <c r="V1066" t="str">
        <f t="shared" si="135"/>
        <v>30&lt;x&lt;=45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 t="shared" si="131"/>
        <v>41689.172708333332</v>
      </c>
      <c r="K1067">
        <v>1390381722</v>
      </c>
      <c r="L1067" s="10">
        <f t="shared" si="132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128"/>
        <v>2.7E-2</v>
      </c>
      <c r="R1067" s="6">
        <f t="shared" si="129"/>
        <v>16.2</v>
      </c>
      <c r="S1067" t="str">
        <f t="shared" si="133"/>
        <v>games</v>
      </c>
      <c r="T1067" t="str">
        <f t="shared" si="134"/>
        <v>video games</v>
      </c>
      <c r="U1067" s="6">
        <f t="shared" si="130"/>
        <v>28</v>
      </c>
      <c r="V1067" t="str">
        <f t="shared" si="135"/>
        <v>15&lt;x&lt;=30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 t="shared" si="131"/>
        <v>41490.754421296297</v>
      </c>
      <c r="K1068">
        <v>1371769582</v>
      </c>
      <c r="L1068" s="10">
        <f t="shared" si="132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128"/>
        <v>3.3673333333333333E-2</v>
      </c>
      <c r="R1068" s="6">
        <f t="shared" si="129"/>
        <v>34.128378378378379</v>
      </c>
      <c r="S1068" t="str">
        <f t="shared" si="133"/>
        <v>games</v>
      </c>
      <c r="T1068" t="str">
        <f t="shared" si="134"/>
        <v>video games</v>
      </c>
      <c r="U1068" s="6">
        <f t="shared" si="130"/>
        <v>45</v>
      </c>
      <c r="V1068" t="str">
        <f t="shared" si="135"/>
        <v>30&lt;x&lt;=45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 t="shared" si="131"/>
        <v>41629.647349537037</v>
      </c>
      <c r="K1069">
        <v>1385065931</v>
      </c>
      <c r="L1069" s="10">
        <f t="shared" si="132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128"/>
        <v>0.26</v>
      </c>
      <c r="R1069" s="6">
        <f t="shared" si="129"/>
        <v>13</v>
      </c>
      <c r="S1069" t="str">
        <f t="shared" si="133"/>
        <v>games</v>
      </c>
      <c r="T1069" t="str">
        <f t="shared" si="134"/>
        <v>video games</v>
      </c>
      <c r="U1069" s="6">
        <f t="shared" si="130"/>
        <v>30</v>
      </c>
      <c r="V1069" t="str">
        <f t="shared" si="135"/>
        <v>15&lt;x&lt;=30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 t="shared" si="131"/>
        <v>42470.121111111112</v>
      </c>
      <c r="K1070">
        <v>1457686464</v>
      </c>
      <c r="L1070" s="10">
        <f t="shared" si="132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128"/>
        <v>1.5E-3</v>
      </c>
      <c r="R1070" s="6">
        <f t="shared" si="129"/>
        <v>11.25</v>
      </c>
      <c r="S1070" t="str">
        <f t="shared" si="133"/>
        <v>games</v>
      </c>
      <c r="T1070" t="str">
        <f t="shared" si="134"/>
        <v>video games</v>
      </c>
      <c r="U1070" s="6">
        <f t="shared" si="130"/>
        <v>29.958333333343035</v>
      </c>
      <c r="V1070" t="str">
        <f t="shared" si="135"/>
        <v>15&lt;x&lt;=30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 t="shared" si="131"/>
        <v>41604.06318287037</v>
      </c>
      <c r="K1071">
        <v>1382679059</v>
      </c>
      <c r="L1071" s="10">
        <f t="shared" si="132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128"/>
        <v>0.38636363636363635</v>
      </c>
      <c r="R1071" s="6">
        <f t="shared" si="129"/>
        <v>40.476190476190474</v>
      </c>
      <c r="S1071" t="str">
        <f t="shared" si="133"/>
        <v>games</v>
      </c>
      <c r="T1071" t="str">
        <f t="shared" si="134"/>
        <v>video games</v>
      </c>
      <c r="U1071" s="6">
        <f t="shared" si="130"/>
        <v>32.041666666671517</v>
      </c>
      <c r="V1071" t="str">
        <f t="shared" si="135"/>
        <v>30&lt;x&lt;=45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 t="shared" si="131"/>
        <v>41182.803495370368</v>
      </c>
      <c r="K1072">
        <v>1347322622</v>
      </c>
      <c r="L1072" s="10">
        <f t="shared" si="132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128"/>
        <v>7.0000000000000001E-3</v>
      </c>
      <c r="R1072" s="6">
        <f t="shared" si="129"/>
        <v>35</v>
      </c>
      <c r="S1072" t="str">
        <f t="shared" si="133"/>
        <v>games</v>
      </c>
      <c r="T1072" t="str">
        <f t="shared" si="134"/>
        <v>video games</v>
      </c>
      <c r="U1072" s="6">
        <f t="shared" si="130"/>
        <v>20</v>
      </c>
      <c r="V1072" t="str">
        <f t="shared" si="135"/>
        <v>15&lt;x&lt;=30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 t="shared" si="131"/>
        <v>42325.586724537039</v>
      </c>
      <c r="K1073">
        <v>1445191493</v>
      </c>
      <c r="L1073" s="10">
        <f t="shared" si="132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128"/>
        <v>0</v>
      </c>
      <c r="R1073" s="6" t="e">
        <f t="shared" si="129"/>
        <v>#DIV/0!</v>
      </c>
      <c r="S1073" t="str">
        <f t="shared" si="133"/>
        <v>games</v>
      </c>
      <c r="T1073" t="str">
        <f t="shared" si="134"/>
        <v>video games</v>
      </c>
      <c r="U1073" s="6">
        <f t="shared" si="130"/>
        <v>30.041666666671517</v>
      </c>
      <c r="V1073" t="str">
        <f t="shared" si="135"/>
        <v>30&lt;x&lt;=45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 t="shared" si="131"/>
        <v>41675.623807870368</v>
      </c>
      <c r="K1074">
        <v>1389038297</v>
      </c>
      <c r="L1074" s="10">
        <f t="shared" si="132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128"/>
        <v>6.8000000000000005E-4</v>
      </c>
      <c r="R1074" s="6">
        <f t="shared" si="129"/>
        <v>12.75</v>
      </c>
      <c r="S1074" t="str">
        <f t="shared" si="133"/>
        <v>games</v>
      </c>
      <c r="T1074" t="str">
        <f t="shared" si="134"/>
        <v>video games</v>
      </c>
      <c r="U1074" s="6">
        <f t="shared" si="130"/>
        <v>30</v>
      </c>
      <c r="V1074" t="str">
        <f t="shared" si="135"/>
        <v>15&lt;x&lt;=30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 t="shared" si="131"/>
        <v>40832.756261574068</v>
      </c>
      <c r="K1075">
        <v>1316214541</v>
      </c>
      <c r="L1075" s="10">
        <f t="shared" si="132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128"/>
        <v>1.3333333333333334E-2</v>
      </c>
      <c r="R1075" s="6">
        <f t="shared" si="129"/>
        <v>10</v>
      </c>
      <c r="S1075" t="str">
        <f t="shared" si="133"/>
        <v>games</v>
      </c>
      <c r="T1075" t="str">
        <f t="shared" si="134"/>
        <v>video games</v>
      </c>
      <c r="U1075" s="6">
        <f t="shared" si="130"/>
        <v>30</v>
      </c>
      <c r="V1075" t="str">
        <f t="shared" si="135"/>
        <v>15&lt;x&lt;=30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 t="shared" si="131"/>
        <v>41642.964641203704</v>
      </c>
      <c r="K1076">
        <v>1386216545</v>
      </c>
      <c r="L1076" s="10">
        <f t="shared" si="132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128"/>
        <v>6.3092592592592589E-2</v>
      </c>
      <c r="R1076" s="6">
        <f t="shared" si="129"/>
        <v>113.56666666666666</v>
      </c>
      <c r="S1076" t="str">
        <f t="shared" si="133"/>
        <v>games</v>
      </c>
      <c r="T1076" t="str">
        <f t="shared" si="134"/>
        <v>video games</v>
      </c>
      <c r="U1076" s="6">
        <f t="shared" si="130"/>
        <v>30</v>
      </c>
      <c r="V1076" t="str">
        <f t="shared" si="135"/>
        <v>15&lt;x&lt;=30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 t="shared" si="131"/>
        <v>41035.695787037032</v>
      </c>
      <c r="K1077">
        <v>1333748516</v>
      </c>
      <c r="L1077" s="10">
        <f t="shared" si="132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128"/>
        <v>4.4999999999999998E-2</v>
      </c>
      <c r="R1077" s="6">
        <f t="shared" si="129"/>
        <v>15</v>
      </c>
      <c r="S1077" t="str">
        <f t="shared" si="133"/>
        <v>games</v>
      </c>
      <c r="T1077" t="str">
        <f t="shared" si="134"/>
        <v>video games</v>
      </c>
      <c r="U1077" s="6">
        <f t="shared" si="130"/>
        <v>30</v>
      </c>
      <c r="V1077" t="str">
        <f t="shared" si="135"/>
        <v>15&lt;x&lt;=30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 t="shared" si="131"/>
        <v>41893.169560185182</v>
      </c>
      <c r="K1078">
        <v>1405674250</v>
      </c>
      <c r="L1078" s="10">
        <f t="shared" si="132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128"/>
        <v>0.62765333333333329</v>
      </c>
      <c r="R1078" s="6">
        <f t="shared" si="129"/>
        <v>48.281025641025643</v>
      </c>
      <c r="S1078" t="str">
        <f t="shared" si="133"/>
        <v>games</v>
      </c>
      <c r="T1078" t="str">
        <f t="shared" si="134"/>
        <v>video games</v>
      </c>
      <c r="U1078" s="6">
        <f t="shared" si="130"/>
        <v>55</v>
      </c>
      <c r="V1078" t="str">
        <f t="shared" si="135"/>
        <v>45&lt;x&lt;=60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 t="shared" si="131"/>
        <v>42382.958460648144</v>
      </c>
      <c r="K1079">
        <v>1450152011</v>
      </c>
      <c r="L1079" s="10">
        <f t="shared" si="132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128"/>
        <v>0.29376000000000002</v>
      </c>
      <c r="R1079" s="6">
        <f t="shared" si="129"/>
        <v>43.976047904191617</v>
      </c>
      <c r="S1079" t="str">
        <f t="shared" si="133"/>
        <v>games</v>
      </c>
      <c r="T1079" t="str">
        <f t="shared" si="134"/>
        <v>video games</v>
      </c>
      <c r="U1079" s="6">
        <f t="shared" si="130"/>
        <v>30</v>
      </c>
      <c r="V1079" t="str">
        <f t="shared" si="135"/>
        <v>15&lt;x&lt;=30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 t="shared" si="131"/>
        <v>40745.987511574072</v>
      </c>
      <c r="K1080">
        <v>1307421721</v>
      </c>
      <c r="L1080" s="10">
        <f t="shared" si="132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128"/>
        <v>7.4999999999999997E-2</v>
      </c>
      <c r="R1080" s="6">
        <f t="shared" si="129"/>
        <v>9</v>
      </c>
      <c r="S1080" t="str">
        <f t="shared" si="133"/>
        <v>games</v>
      </c>
      <c r="T1080" t="str">
        <f t="shared" si="134"/>
        <v>video games</v>
      </c>
      <c r="U1080" s="6">
        <f t="shared" si="130"/>
        <v>45</v>
      </c>
      <c r="V1080" t="str">
        <f t="shared" si="135"/>
        <v>30&lt;x&lt;=45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 t="shared" si="131"/>
        <v>42504.35805555556</v>
      </c>
      <c r="K1081">
        <v>1461072936</v>
      </c>
      <c r="L1081" s="10">
        <f t="shared" si="132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128"/>
        <v>2.6076923076923077E-2</v>
      </c>
      <c r="R1081" s="6">
        <f t="shared" si="129"/>
        <v>37.666666666666664</v>
      </c>
      <c r="S1081" t="str">
        <f t="shared" si="133"/>
        <v>games</v>
      </c>
      <c r="T1081" t="str">
        <f t="shared" si="134"/>
        <v>video games</v>
      </c>
      <c r="U1081" s="6">
        <f t="shared" si="130"/>
        <v>25</v>
      </c>
      <c r="V1081" t="str">
        <f t="shared" si="135"/>
        <v>15&lt;x&lt;=30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 t="shared" si="131"/>
        <v>41769.929780092592</v>
      </c>
      <c r="K1082">
        <v>1397186333</v>
      </c>
      <c r="L1082" s="10">
        <f t="shared" si="132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128"/>
        <v>9.1050000000000006E-2</v>
      </c>
      <c r="R1082" s="6">
        <f t="shared" si="129"/>
        <v>18.581632653061224</v>
      </c>
      <c r="S1082" t="str">
        <f t="shared" si="133"/>
        <v>games</v>
      </c>
      <c r="T1082" t="str">
        <f t="shared" si="134"/>
        <v>video games</v>
      </c>
      <c r="U1082" s="6">
        <f t="shared" si="130"/>
        <v>30</v>
      </c>
      <c r="V1082" t="str">
        <f t="shared" si="135"/>
        <v>15&lt;x&lt;=30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 t="shared" si="131"/>
        <v>42032.718657407408</v>
      </c>
      <c r="K1083">
        <v>1419891292</v>
      </c>
      <c r="L1083" s="10">
        <f t="shared" si="132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128"/>
        <v>1.7647058823529413E-4</v>
      </c>
      <c r="R1083" s="6">
        <f t="shared" si="129"/>
        <v>3</v>
      </c>
      <c r="S1083" t="str">
        <f t="shared" si="133"/>
        <v>games</v>
      </c>
      <c r="T1083" t="str">
        <f t="shared" si="134"/>
        <v>video games</v>
      </c>
      <c r="U1083" s="6">
        <f t="shared" si="130"/>
        <v>30</v>
      </c>
      <c r="V1083" t="str">
        <f t="shared" si="135"/>
        <v>15&lt;x&lt;=30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 t="shared" si="131"/>
        <v>41131.697777777779</v>
      </c>
      <c r="K1084">
        <v>1342043088</v>
      </c>
      <c r="L1084" s="10">
        <f t="shared" si="132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128"/>
        <v>5.5999999999999999E-3</v>
      </c>
      <c r="R1084" s="6">
        <f t="shared" si="129"/>
        <v>18.666666666666668</v>
      </c>
      <c r="S1084" t="str">
        <f t="shared" si="133"/>
        <v>games</v>
      </c>
      <c r="T1084" t="str">
        <f t="shared" si="134"/>
        <v>video games</v>
      </c>
      <c r="U1084" s="6">
        <f t="shared" si="130"/>
        <v>30</v>
      </c>
      <c r="V1084" t="str">
        <f t="shared" si="135"/>
        <v>15&lt;x&lt;=30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 t="shared" si="131"/>
        <v>41853.451192129629</v>
      </c>
      <c r="K1085">
        <v>1401810583</v>
      </c>
      <c r="L1085" s="10">
        <f t="shared" si="132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128"/>
        <v>8.2000000000000007E-3</v>
      </c>
      <c r="R1085" s="6">
        <f t="shared" si="129"/>
        <v>410</v>
      </c>
      <c r="S1085" t="str">
        <f t="shared" si="133"/>
        <v>games</v>
      </c>
      <c r="T1085" t="str">
        <f t="shared" si="134"/>
        <v>video games</v>
      </c>
      <c r="U1085" s="6">
        <f t="shared" si="130"/>
        <v>60</v>
      </c>
      <c r="V1085" t="str">
        <f t="shared" si="135"/>
        <v>45&lt;x&lt;=60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 t="shared" si="131"/>
        <v>41859.703749999993</v>
      </c>
      <c r="K1086">
        <v>1404942804</v>
      </c>
      <c r="L1086" s="10">
        <f t="shared" si="132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128"/>
        <v>0</v>
      </c>
      <c r="R1086" s="6" t="e">
        <f t="shared" si="129"/>
        <v>#DIV/0!</v>
      </c>
      <c r="S1086" t="str">
        <f t="shared" si="133"/>
        <v>games</v>
      </c>
      <c r="T1086" t="str">
        <f t="shared" si="134"/>
        <v>video games</v>
      </c>
      <c r="U1086" s="6">
        <f t="shared" si="130"/>
        <v>30</v>
      </c>
      <c r="V1086" t="str">
        <f t="shared" si="135"/>
        <v>15&lt;x&lt;=30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 t="shared" si="131"/>
        <v>42443.421006944445</v>
      </c>
      <c r="K1087">
        <v>1455379575</v>
      </c>
      <c r="L1087" s="10">
        <f t="shared" si="132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128"/>
        <v>3.4200000000000001E-2</v>
      </c>
      <c r="R1087" s="6">
        <f t="shared" si="129"/>
        <v>114</v>
      </c>
      <c r="S1087" t="str">
        <f t="shared" si="133"/>
        <v>games</v>
      </c>
      <c r="T1087" t="str">
        <f t="shared" si="134"/>
        <v>video games</v>
      </c>
      <c r="U1087" s="6">
        <f t="shared" si="130"/>
        <v>29.958333333335759</v>
      </c>
      <c r="V1087" t="str">
        <f t="shared" si="135"/>
        <v>15&lt;x&lt;=30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 t="shared" si="131"/>
        <v>41875.658460648148</v>
      </c>
      <c r="K1088">
        <v>1406321291</v>
      </c>
      <c r="L1088" s="10">
        <f t="shared" si="132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128"/>
        <v>8.3333333333333339E-4</v>
      </c>
      <c r="R1088" s="6">
        <f t="shared" si="129"/>
        <v>7.5</v>
      </c>
      <c r="S1088" t="str">
        <f t="shared" si="133"/>
        <v>games</v>
      </c>
      <c r="T1088" t="str">
        <f t="shared" si="134"/>
        <v>video games</v>
      </c>
      <c r="U1088" s="6">
        <f t="shared" si="130"/>
        <v>30</v>
      </c>
      <c r="V1088" t="str">
        <f t="shared" si="135"/>
        <v>15&lt;x&lt;=30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 t="shared" si="131"/>
        <v>41805.505636574075</v>
      </c>
      <c r="K1089">
        <v>1400260087</v>
      </c>
      <c r="L1089" s="10">
        <f t="shared" si="132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128"/>
        <v>0</v>
      </c>
      <c r="R1089" s="6" t="e">
        <f t="shared" si="129"/>
        <v>#DIV/0!</v>
      </c>
      <c r="S1089" t="str">
        <f t="shared" si="133"/>
        <v>games</v>
      </c>
      <c r="T1089" t="str">
        <f t="shared" si="134"/>
        <v>video games</v>
      </c>
      <c r="U1089" s="6">
        <f t="shared" si="130"/>
        <v>30</v>
      </c>
      <c r="V1089" t="str">
        <f t="shared" si="135"/>
        <v>15&lt;x&lt;=30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 t="shared" si="131"/>
        <v>41753.591053240736</v>
      </c>
      <c r="K1090">
        <v>1395774667</v>
      </c>
      <c r="L1090" s="10">
        <f t="shared" si="132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36">E1090/D1090</f>
        <v>0.14182977777777778</v>
      </c>
      <c r="R1090" s="6">
        <f t="shared" ref="R1090:R1153" si="137">E1090/N1090</f>
        <v>43.41727891156463</v>
      </c>
      <c r="S1090" t="str">
        <f t="shared" si="133"/>
        <v>games</v>
      </c>
      <c r="T1090" t="str">
        <f t="shared" si="134"/>
        <v>video games</v>
      </c>
      <c r="U1090" s="6">
        <f t="shared" ref="U1090:U1153" si="138">J1090-L1090</f>
        <v>30</v>
      </c>
      <c r="V1090" t="str">
        <f t="shared" si="135"/>
        <v>15&lt;x&lt;=30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 t="shared" ref="J1091:J1154" si="139">(((I1091/60)/60)/24)+DATE(1970,1,1)+(-5/24)</f>
        <v>42180.981192129628</v>
      </c>
      <c r="K1091">
        <v>1432701175</v>
      </c>
      <c r="L1091" s="10">
        <f t="shared" ref="L1091:L1154" si="140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36"/>
        <v>7.8266666666666665E-2</v>
      </c>
      <c r="R1091" s="6">
        <f t="shared" si="137"/>
        <v>23.959183673469386</v>
      </c>
      <c r="S1091" t="str">
        <f t="shared" ref="S1091:S1154" si="141">TRIM(LEFT(P1091,SEARCH("/",P1091)-1))</f>
        <v>games</v>
      </c>
      <c r="T1091" t="str">
        <f t="shared" ref="T1091:T1154" si="142">TRIM(RIGHT(P1091,LEN(P1091)-SEARCH("/",P1091)))</f>
        <v>video games</v>
      </c>
      <c r="U1091" s="6">
        <f t="shared" si="138"/>
        <v>30</v>
      </c>
      <c r="V1091" t="str">
        <f t="shared" ref="V1091:V1154" si="143">IF(U1091&lt;=15, "&lt;=15", IF(U1091&lt;=30, "15&lt;x&lt;=30", IF(U1091&lt;=45, "30&lt;x&lt;=45", IF(U1091&lt;=60, "45&lt;x&lt;=60", IF(U1091&lt;=75, "60&lt;x&lt;=75","75&lt;x&lt;=90")))))</f>
        <v>15&lt;x&lt;=30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 t="shared" si="139"/>
        <v>42152.977465277778</v>
      </c>
      <c r="K1092">
        <v>1430281653</v>
      </c>
      <c r="L1092" s="10">
        <f t="shared" si="140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36"/>
        <v>3.8464497269020693E-4</v>
      </c>
      <c r="R1092" s="6">
        <f t="shared" si="137"/>
        <v>5</v>
      </c>
      <c r="S1092" t="str">
        <f t="shared" si="141"/>
        <v>games</v>
      </c>
      <c r="T1092" t="str">
        <f t="shared" si="142"/>
        <v>video games</v>
      </c>
      <c r="U1092" s="6">
        <f t="shared" si="138"/>
        <v>30</v>
      </c>
      <c r="V1092" t="str">
        <f t="shared" si="143"/>
        <v>15&lt;x&lt;=30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 t="shared" si="139"/>
        <v>42470.57027777777</v>
      </c>
      <c r="K1093">
        <v>1457725272</v>
      </c>
      <c r="L1093" s="10">
        <f t="shared" si="140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36"/>
        <v>0.125</v>
      </c>
      <c r="R1093" s="6">
        <f t="shared" si="137"/>
        <v>12.5</v>
      </c>
      <c r="S1093" t="str">
        <f t="shared" si="141"/>
        <v>games</v>
      </c>
      <c r="T1093" t="str">
        <f t="shared" si="142"/>
        <v>video games</v>
      </c>
      <c r="U1093" s="6">
        <f t="shared" si="138"/>
        <v>29.958333333328483</v>
      </c>
      <c r="V1093" t="str">
        <f t="shared" si="143"/>
        <v>15&lt;x&lt;=30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 t="shared" si="139"/>
        <v>41279.817569444444</v>
      </c>
      <c r="K1094">
        <v>1354840638</v>
      </c>
      <c r="L1094" s="10">
        <f t="shared" si="140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36"/>
        <v>1.0500000000000001E-2</v>
      </c>
      <c r="R1094" s="6">
        <f t="shared" si="137"/>
        <v>3</v>
      </c>
      <c r="S1094" t="str">
        <f t="shared" si="141"/>
        <v>games</v>
      </c>
      <c r="T1094" t="str">
        <f t="shared" si="142"/>
        <v>video games</v>
      </c>
      <c r="U1094" s="6">
        <f t="shared" si="138"/>
        <v>30</v>
      </c>
      <c r="V1094" t="str">
        <f t="shared" si="143"/>
        <v>15&lt;x&lt;=30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 t="shared" si="139"/>
        <v>42411.765474537031</v>
      </c>
      <c r="K1095">
        <v>1453936937</v>
      </c>
      <c r="L1095" s="10">
        <f t="shared" si="140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36"/>
        <v>0.14083333333333334</v>
      </c>
      <c r="R1095" s="6">
        <f t="shared" si="137"/>
        <v>10.5625</v>
      </c>
      <c r="S1095" t="str">
        <f t="shared" si="141"/>
        <v>games</v>
      </c>
      <c r="T1095" t="str">
        <f t="shared" si="142"/>
        <v>video games</v>
      </c>
      <c r="U1095" s="6">
        <f t="shared" si="138"/>
        <v>15</v>
      </c>
      <c r="V1095" t="str">
        <f t="shared" si="143"/>
        <v>&lt;=15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 t="shared" si="139"/>
        <v>40825.505011574067</v>
      </c>
      <c r="K1096">
        <v>1315588033</v>
      </c>
      <c r="L1096" s="10">
        <f t="shared" si="140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36"/>
        <v>0.18300055555555556</v>
      </c>
      <c r="R1096" s="6">
        <f t="shared" si="137"/>
        <v>122.00037037037038</v>
      </c>
      <c r="S1096" t="str">
        <f t="shared" si="141"/>
        <v>games</v>
      </c>
      <c r="T1096" t="str">
        <f t="shared" si="142"/>
        <v>video games</v>
      </c>
      <c r="U1096" s="6">
        <f t="shared" si="138"/>
        <v>30</v>
      </c>
      <c r="V1096" t="str">
        <f t="shared" si="143"/>
        <v>15&lt;x&lt;=30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 t="shared" si="139"/>
        <v>41516.328935185185</v>
      </c>
      <c r="K1097">
        <v>1375275220</v>
      </c>
      <c r="L1097" s="10">
        <f t="shared" si="140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36"/>
        <v>5.0347999999999997E-2</v>
      </c>
      <c r="R1097" s="6">
        <f t="shared" si="137"/>
        <v>267.80851063829789</v>
      </c>
      <c r="S1097" t="str">
        <f t="shared" si="141"/>
        <v>games</v>
      </c>
      <c r="T1097" t="str">
        <f t="shared" si="142"/>
        <v>video games</v>
      </c>
      <c r="U1097" s="6">
        <f t="shared" si="138"/>
        <v>30</v>
      </c>
      <c r="V1097" t="str">
        <f t="shared" si="143"/>
        <v>15&lt;x&lt;=30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 t="shared" si="139"/>
        <v>41915.9375</v>
      </c>
      <c r="K1098">
        <v>1409747154</v>
      </c>
      <c r="L1098" s="10">
        <f t="shared" si="140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36"/>
        <v>0.17933333333333334</v>
      </c>
      <c r="R1098" s="6">
        <f t="shared" si="137"/>
        <v>74.206896551724142</v>
      </c>
      <c r="S1098" t="str">
        <f t="shared" si="141"/>
        <v>games</v>
      </c>
      <c r="T1098" t="str">
        <f t="shared" si="142"/>
        <v>video games</v>
      </c>
      <c r="U1098" s="6">
        <f t="shared" si="138"/>
        <v>30.627847222225682</v>
      </c>
      <c r="V1098" t="str">
        <f t="shared" si="143"/>
        <v>30&lt;x&lt;=45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 t="shared" si="139"/>
        <v>41700.584224537037</v>
      </c>
      <c r="K1099">
        <v>1390330877</v>
      </c>
      <c r="L1099" s="10">
        <f t="shared" si="140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36"/>
        <v>4.6999999999999999E-4</v>
      </c>
      <c r="R1099" s="6">
        <f t="shared" si="137"/>
        <v>6.7142857142857144</v>
      </c>
      <c r="S1099" t="str">
        <f t="shared" si="141"/>
        <v>games</v>
      </c>
      <c r="T1099" t="str">
        <f t="shared" si="142"/>
        <v>video games</v>
      </c>
      <c r="U1099" s="6">
        <f t="shared" si="138"/>
        <v>40</v>
      </c>
      <c r="V1099" t="str">
        <f t="shared" si="143"/>
        <v>30&lt;x&lt;=45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 t="shared" si="139"/>
        <v>41742.554340277777</v>
      </c>
      <c r="K1100">
        <v>1394821095</v>
      </c>
      <c r="L1100" s="10">
        <f t="shared" si="140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36"/>
        <v>7.2120000000000004E-2</v>
      </c>
      <c r="R1100" s="6">
        <f t="shared" si="137"/>
        <v>81.954545454545453</v>
      </c>
      <c r="S1100" t="str">
        <f t="shared" si="141"/>
        <v>games</v>
      </c>
      <c r="T1100" t="str">
        <f t="shared" si="142"/>
        <v>video games</v>
      </c>
      <c r="U1100" s="6">
        <f t="shared" si="138"/>
        <v>30</v>
      </c>
      <c r="V1100" t="str">
        <f t="shared" si="143"/>
        <v>15&lt;x&lt;=30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 t="shared" si="139"/>
        <v>42137.628101851849</v>
      </c>
      <c r="K1101">
        <v>1428955468</v>
      </c>
      <c r="L1101" s="10">
        <f t="shared" si="140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36"/>
        <v>5.0000000000000001E-3</v>
      </c>
      <c r="R1101" s="6">
        <f t="shared" si="137"/>
        <v>25</v>
      </c>
      <c r="S1101" t="str">
        <f t="shared" si="141"/>
        <v>games</v>
      </c>
      <c r="T1101" t="str">
        <f t="shared" si="142"/>
        <v>video games</v>
      </c>
      <c r="U1101" s="6">
        <f t="shared" si="138"/>
        <v>30</v>
      </c>
      <c r="V1101" t="str">
        <f t="shared" si="143"/>
        <v>15&lt;x&lt;=30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 t="shared" si="139"/>
        <v>42413.902442129627</v>
      </c>
      <c r="K1102">
        <v>1452825571</v>
      </c>
      <c r="L1102" s="10">
        <f t="shared" si="140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36"/>
        <v>2.5000000000000001E-2</v>
      </c>
      <c r="R1102" s="6">
        <f t="shared" si="137"/>
        <v>10</v>
      </c>
      <c r="S1102" t="str">
        <f t="shared" si="141"/>
        <v>games</v>
      </c>
      <c r="T1102" t="str">
        <f t="shared" si="142"/>
        <v>video games</v>
      </c>
      <c r="U1102" s="6">
        <f t="shared" si="138"/>
        <v>30</v>
      </c>
      <c r="V1102" t="str">
        <f t="shared" si="143"/>
        <v>15&lt;x&lt;=30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 t="shared" si="139"/>
        <v>42565.549999999996</v>
      </c>
      <c r="K1103">
        <v>1466188338</v>
      </c>
      <c r="L1103" s="10">
        <f t="shared" si="140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36"/>
        <v>4.0999999999999999E-4</v>
      </c>
      <c r="R1103" s="6">
        <f t="shared" si="137"/>
        <v>6.833333333333333</v>
      </c>
      <c r="S1103" t="str">
        <f t="shared" si="141"/>
        <v>games</v>
      </c>
      <c r="T1103" t="str">
        <f t="shared" si="142"/>
        <v>video games</v>
      </c>
      <c r="U1103" s="6">
        <f t="shared" si="138"/>
        <v>26.985902777771116</v>
      </c>
      <c r="V1103" t="str">
        <f t="shared" si="143"/>
        <v>15&lt;x&lt;=30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 t="shared" si="139"/>
        <v>41617.040972222218</v>
      </c>
      <c r="K1104">
        <v>1383095125</v>
      </c>
      <c r="L1104" s="10">
        <f t="shared" si="140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36"/>
        <v>5.3124999999999999E-2</v>
      </c>
      <c r="R1104" s="6">
        <f t="shared" si="137"/>
        <v>17.708333333333332</v>
      </c>
      <c r="S1104" t="str">
        <f t="shared" si="141"/>
        <v>games</v>
      </c>
      <c r="T1104" t="str">
        <f t="shared" si="142"/>
        <v>video games</v>
      </c>
      <c r="U1104" s="6">
        <f t="shared" si="138"/>
        <v>40.203877314808778</v>
      </c>
      <c r="V1104" t="str">
        <f t="shared" si="143"/>
        <v>30&lt;x&lt;=45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 t="shared" si="139"/>
        <v>42539.013773148145</v>
      </c>
      <c r="K1105">
        <v>1461043190</v>
      </c>
      <c r="L1105" s="10">
        <f t="shared" si="140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36"/>
        <v>1.6199999999999999E-2</v>
      </c>
      <c r="R1105" s="6">
        <f t="shared" si="137"/>
        <v>16.2</v>
      </c>
      <c r="S1105" t="str">
        <f t="shared" si="141"/>
        <v>games</v>
      </c>
      <c r="T1105" t="str">
        <f t="shared" si="142"/>
        <v>video games</v>
      </c>
      <c r="U1105" s="6">
        <f t="shared" si="138"/>
        <v>60</v>
      </c>
      <c r="V1105" t="str">
        <f t="shared" si="143"/>
        <v>45&lt;x&lt;=60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 t="shared" si="139"/>
        <v>41801.201631944445</v>
      </c>
      <c r="K1106">
        <v>1399888221</v>
      </c>
      <c r="L1106" s="10">
        <f t="shared" si="140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36"/>
        <v>4.9516666666666667E-2</v>
      </c>
      <c r="R1106" s="6">
        <f t="shared" si="137"/>
        <v>80.297297297297291</v>
      </c>
      <c r="S1106" t="str">
        <f t="shared" si="141"/>
        <v>games</v>
      </c>
      <c r="T1106" t="str">
        <f t="shared" si="142"/>
        <v>video games</v>
      </c>
      <c r="U1106" s="6">
        <f t="shared" si="138"/>
        <v>30</v>
      </c>
      <c r="V1106" t="str">
        <f t="shared" si="143"/>
        <v>15&lt;x&lt;=30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 t="shared" si="139"/>
        <v>41721.885729166665</v>
      </c>
      <c r="K1107">
        <v>1393038927</v>
      </c>
      <c r="L1107" s="10">
        <f t="shared" si="140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36"/>
        <v>1.5900000000000001E-3</v>
      </c>
      <c r="R1107" s="6">
        <f t="shared" si="137"/>
        <v>71.55</v>
      </c>
      <c r="S1107" t="str">
        <f t="shared" si="141"/>
        <v>games</v>
      </c>
      <c r="T1107" t="str">
        <f t="shared" si="142"/>
        <v>video games</v>
      </c>
      <c r="U1107" s="6">
        <f t="shared" si="138"/>
        <v>29.958333333335759</v>
      </c>
      <c r="V1107" t="str">
        <f t="shared" si="143"/>
        <v>15&lt;x&lt;=30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 t="shared" si="139"/>
        <v>41003.490451388883</v>
      </c>
      <c r="K1108">
        <v>1330969575</v>
      </c>
      <c r="L1108" s="10">
        <f t="shared" si="140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36"/>
        <v>0.41249999999999998</v>
      </c>
      <c r="R1108" s="6">
        <f t="shared" si="137"/>
        <v>23.571428571428573</v>
      </c>
      <c r="S1108" t="str">
        <f t="shared" si="141"/>
        <v>games</v>
      </c>
      <c r="T1108" t="str">
        <f t="shared" si="142"/>
        <v>video games</v>
      </c>
      <c r="U1108" s="6">
        <f t="shared" si="138"/>
        <v>29.958333333328483</v>
      </c>
      <c r="V1108" t="str">
        <f t="shared" si="143"/>
        <v>15&lt;x&lt;=30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 t="shared" si="139"/>
        <v>41843.653055555551</v>
      </c>
      <c r="K1109">
        <v>1403556024</v>
      </c>
      <c r="L1109" s="10">
        <f t="shared" si="140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36"/>
        <v>0</v>
      </c>
      <c r="R1109" s="6" t="e">
        <f t="shared" si="137"/>
        <v>#DIV/0!</v>
      </c>
      <c r="S1109" t="str">
        <f t="shared" si="141"/>
        <v>games</v>
      </c>
      <c r="T1109" t="str">
        <f t="shared" si="142"/>
        <v>video games</v>
      </c>
      <c r="U1109" s="6">
        <f t="shared" si="138"/>
        <v>30</v>
      </c>
      <c r="V1109" t="str">
        <f t="shared" si="143"/>
        <v>15&lt;x&lt;=30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 t="shared" si="139"/>
        <v>41012.386979166666</v>
      </c>
      <c r="K1110">
        <v>1329146235</v>
      </c>
      <c r="L1110" s="10">
        <f t="shared" si="140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36"/>
        <v>2.93E-2</v>
      </c>
      <c r="R1110" s="6">
        <f t="shared" si="137"/>
        <v>34.88095238095238</v>
      </c>
      <c r="S1110" t="str">
        <f t="shared" si="141"/>
        <v>games</v>
      </c>
      <c r="T1110" t="str">
        <f t="shared" si="142"/>
        <v>video games</v>
      </c>
      <c r="U1110" s="6">
        <f t="shared" si="138"/>
        <v>59.958333333335759</v>
      </c>
      <c r="V1110" t="str">
        <f t="shared" si="143"/>
        <v>45&lt;x&lt;=60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 t="shared" si="139"/>
        <v>42692.5855324074</v>
      </c>
      <c r="K1111">
        <v>1476900190</v>
      </c>
      <c r="L1111" s="10">
        <f t="shared" si="140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36"/>
        <v>4.4999999999999997E-3</v>
      </c>
      <c r="R1111" s="6">
        <f t="shared" si="137"/>
        <v>15</v>
      </c>
      <c r="S1111" t="str">
        <f t="shared" si="141"/>
        <v>games</v>
      </c>
      <c r="T1111" t="str">
        <f t="shared" si="142"/>
        <v>video games</v>
      </c>
      <c r="U1111" s="6">
        <f t="shared" si="138"/>
        <v>30.041666666656965</v>
      </c>
      <c r="V1111" t="str">
        <f t="shared" si="143"/>
        <v>30&lt;x&lt;=45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 t="shared" si="139"/>
        <v>41250.72479166666</v>
      </c>
      <c r="K1112">
        <v>1352327022</v>
      </c>
      <c r="L1112" s="10">
        <f t="shared" si="140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36"/>
        <v>5.1000000000000004E-3</v>
      </c>
      <c r="R1112" s="6">
        <f t="shared" si="137"/>
        <v>23.181818181818183</v>
      </c>
      <c r="S1112" t="str">
        <f t="shared" si="141"/>
        <v>games</v>
      </c>
      <c r="T1112" t="str">
        <f t="shared" si="142"/>
        <v>video games</v>
      </c>
      <c r="U1112" s="6">
        <f t="shared" si="138"/>
        <v>30</v>
      </c>
      <c r="V1112" t="str">
        <f t="shared" si="143"/>
        <v>15&lt;x&lt;=30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 t="shared" si="139"/>
        <v>42376.995254629634</v>
      </c>
      <c r="K1113">
        <v>1449636790</v>
      </c>
      <c r="L1113" s="10">
        <f t="shared" si="140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36"/>
        <v>4.0000000000000002E-4</v>
      </c>
      <c r="R1113" s="6">
        <f t="shared" si="137"/>
        <v>1</v>
      </c>
      <c r="S1113" t="str">
        <f t="shared" si="141"/>
        <v>games</v>
      </c>
      <c r="T1113" t="str">
        <f t="shared" si="142"/>
        <v>video games</v>
      </c>
      <c r="U1113" s="6">
        <f t="shared" si="138"/>
        <v>30</v>
      </c>
      <c r="V1113" t="str">
        <f t="shared" si="143"/>
        <v>15&lt;x&lt;=30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 t="shared" si="139"/>
        <v>42023.145833333336</v>
      </c>
      <c r="K1114">
        <v>1416507211</v>
      </c>
      <c r="L1114" s="10">
        <f t="shared" si="140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36"/>
        <v>0.35537409090909089</v>
      </c>
      <c r="R1114" s="6">
        <f t="shared" si="137"/>
        <v>100.23371794871794</v>
      </c>
      <c r="S1114" t="str">
        <f t="shared" si="141"/>
        <v>games</v>
      </c>
      <c r="T1114" t="str">
        <f t="shared" si="142"/>
        <v>video games</v>
      </c>
      <c r="U1114" s="6">
        <f t="shared" si="138"/>
        <v>59.594780092593282</v>
      </c>
      <c r="V1114" t="str">
        <f t="shared" si="143"/>
        <v>45&lt;x&lt;=60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 t="shared" si="139"/>
        <v>41865.768749999996</v>
      </c>
      <c r="K1115">
        <v>1405466820</v>
      </c>
      <c r="L1115" s="10">
        <f t="shared" si="140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36"/>
        <v>5.0000000000000001E-3</v>
      </c>
      <c r="R1115" s="6">
        <f t="shared" si="137"/>
        <v>5</v>
      </c>
      <c r="S1115" t="str">
        <f t="shared" si="141"/>
        <v>games</v>
      </c>
      <c r="T1115" t="str">
        <f t="shared" si="142"/>
        <v>video games</v>
      </c>
      <c r="U1115" s="6">
        <f t="shared" si="138"/>
        <v>30</v>
      </c>
      <c r="V1115" t="str">
        <f t="shared" si="143"/>
        <v>15&lt;x&lt;=30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 t="shared" si="139"/>
        <v>41556.13758101852</v>
      </c>
      <c r="K1116">
        <v>1378714687</v>
      </c>
      <c r="L1116" s="10">
        <f t="shared" si="140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36"/>
        <v>1.6666666666666668E-3</v>
      </c>
      <c r="R1116" s="6">
        <f t="shared" si="137"/>
        <v>3.3333333333333335</v>
      </c>
      <c r="S1116" t="str">
        <f t="shared" si="141"/>
        <v>games</v>
      </c>
      <c r="T1116" t="str">
        <f t="shared" si="142"/>
        <v>video games</v>
      </c>
      <c r="U1116" s="6">
        <f t="shared" si="138"/>
        <v>30</v>
      </c>
      <c r="V1116" t="str">
        <f t="shared" si="143"/>
        <v>15&lt;x&lt;=30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 t="shared" si="139"/>
        <v>42459.445543981477</v>
      </c>
      <c r="K1117">
        <v>1456764095</v>
      </c>
      <c r="L1117" s="10">
        <f t="shared" si="140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36"/>
        <v>1.325E-3</v>
      </c>
      <c r="R1117" s="6">
        <f t="shared" si="137"/>
        <v>13.25</v>
      </c>
      <c r="S1117" t="str">
        <f t="shared" si="141"/>
        <v>games</v>
      </c>
      <c r="T1117" t="str">
        <f t="shared" si="142"/>
        <v>video games</v>
      </c>
      <c r="U1117" s="6">
        <f t="shared" si="138"/>
        <v>29.958333333335759</v>
      </c>
      <c r="V1117" t="str">
        <f t="shared" si="143"/>
        <v>15&lt;x&lt;=30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 t="shared" si="139"/>
        <v>41069.638981481476</v>
      </c>
      <c r="K1118">
        <v>1334089208</v>
      </c>
      <c r="L1118" s="10">
        <f t="shared" si="140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36"/>
        <v>3.5704000000000004E-4</v>
      </c>
      <c r="R1118" s="6">
        <f t="shared" si="137"/>
        <v>17.852</v>
      </c>
      <c r="S1118" t="str">
        <f t="shared" si="141"/>
        <v>games</v>
      </c>
      <c r="T1118" t="str">
        <f t="shared" si="142"/>
        <v>video games</v>
      </c>
      <c r="U1118" s="6">
        <f t="shared" si="138"/>
        <v>60</v>
      </c>
      <c r="V1118" t="str">
        <f t="shared" si="143"/>
        <v>45&lt;x&lt;=60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 t="shared" si="139"/>
        <v>42363.390196759261</v>
      </c>
      <c r="K1119">
        <v>1448461313</v>
      </c>
      <c r="L1119" s="10">
        <f t="shared" si="140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36"/>
        <v>8.3000000000000004E-2</v>
      </c>
      <c r="R1119" s="6">
        <f t="shared" si="137"/>
        <v>10.375</v>
      </c>
      <c r="S1119" t="str">
        <f t="shared" si="141"/>
        <v>games</v>
      </c>
      <c r="T1119" t="str">
        <f t="shared" si="142"/>
        <v>video games</v>
      </c>
      <c r="U1119" s="6">
        <f t="shared" si="138"/>
        <v>30</v>
      </c>
      <c r="V1119" t="str">
        <f t="shared" si="143"/>
        <v>15&lt;x&lt;=30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 t="shared" si="139"/>
        <v>41733.91642361111</v>
      </c>
      <c r="K1120">
        <v>1394078379</v>
      </c>
      <c r="L1120" s="10">
        <f t="shared" si="140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36"/>
        <v>2.4222222222222221E-2</v>
      </c>
      <c r="R1120" s="6">
        <f t="shared" si="137"/>
        <v>36.333333333333336</v>
      </c>
      <c r="S1120" t="str">
        <f t="shared" si="141"/>
        <v>games</v>
      </c>
      <c r="T1120" t="str">
        <f t="shared" si="142"/>
        <v>video games</v>
      </c>
      <c r="U1120" s="6">
        <f t="shared" si="138"/>
        <v>29.958333333335759</v>
      </c>
      <c r="V1120" t="str">
        <f t="shared" si="143"/>
        <v>15&lt;x&lt;=30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 t="shared" si="139"/>
        <v>41735.584074074075</v>
      </c>
      <c r="K1121">
        <v>1395687664</v>
      </c>
      <c r="L1121" s="10">
        <f t="shared" si="140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36"/>
        <v>2.3809523809523812E-3</v>
      </c>
      <c r="R1121" s="6">
        <f t="shared" si="137"/>
        <v>5</v>
      </c>
      <c r="S1121" t="str">
        <f t="shared" si="141"/>
        <v>games</v>
      </c>
      <c r="T1121" t="str">
        <f t="shared" si="142"/>
        <v>video games</v>
      </c>
      <c r="U1121" s="6">
        <f t="shared" si="138"/>
        <v>13</v>
      </c>
      <c r="V1121" t="str">
        <f t="shared" si="143"/>
        <v>&lt;=15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 t="shared" si="139"/>
        <v>40844.664351851847</v>
      </c>
      <c r="K1122">
        <v>1315947400</v>
      </c>
      <c r="L1122" s="10">
        <f t="shared" si="140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36"/>
        <v>0</v>
      </c>
      <c r="R1122" s="6" t="e">
        <f t="shared" si="137"/>
        <v>#DIV/0!</v>
      </c>
      <c r="S1122" t="str">
        <f t="shared" si="141"/>
        <v>games</v>
      </c>
      <c r="T1122" t="str">
        <f t="shared" si="142"/>
        <v>video games</v>
      </c>
      <c r="U1122" s="6">
        <f t="shared" si="138"/>
        <v>45</v>
      </c>
      <c r="V1122" t="str">
        <f t="shared" si="143"/>
        <v>30&lt;x&lt;=45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 t="shared" si="139"/>
        <v>42442.684212962959</v>
      </c>
      <c r="K1123">
        <v>1455315916</v>
      </c>
      <c r="L1123" s="10">
        <f t="shared" si="140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36"/>
        <v>1.16E-4</v>
      </c>
      <c r="R1123" s="6">
        <f t="shared" si="137"/>
        <v>5.8</v>
      </c>
      <c r="S1123" t="str">
        <f t="shared" si="141"/>
        <v>games</v>
      </c>
      <c r="T1123" t="str">
        <f t="shared" si="142"/>
        <v>video games</v>
      </c>
      <c r="U1123" s="6">
        <f t="shared" si="138"/>
        <v>29.958333333328483</v>
      </c>
      <c r="V1123" t="str">
        <f t="shared" si="143"/>
        <v>15&lt;x&lt;=30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 t="shared" si="139"/>
        <v>41424.495659722219</v>
      </c>
      <c r="K1124">
        <v>1368723225</v>
      </c>
      <c r="L1124" s="10">
        <f t="shared" si="140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36"/>
        <v>0</v>
      </c>
      <c r="R1124" s="6" t="e">
        <f t="shared" si="137"/>
        <v>#DIV/0!</v>
      </c>
      <c r="S1124" t="str">
        <f t="shared" si="141"/>
        <v>games</v>
      </c>
      <c r="T1124" t="str">
        <f t="shared" si="142"/>
        <v>video games</v>
      </c>
      <c r="U1124" s="6">
        <f t="shared" si="138"/>
        <v>14</v>
      </c>
      <c r="V1124" t="str">
        <f t="shared" si="143"/>
        <v>&lt;=15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 t="shared" si="139"/>
        <v>41748.315370370365</v>
      </c>
      <c r="K1125">
        <v>1395318848</v>
      </c>
      <c r="L1125" s="10">
        <f t="shared" si="140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36"/>
        <v>2.2000000000000001E-3</v>
      </c>
      <c r="R1125" s="6">
        <f t="shared" si="137"/>
        <v>3.6666666666666665</v>
      </c>
      <c r="S1125" t="str">
        <f t="shared" si="141"/>
        <v>games</v>
      </c>
      <c r="T1125" t="str">
        <f t="shared" si="142"/>
        <v>video games</v>
      </c>
      <c r="U1125" s="6">
        <f t="shared" si="138"/>
        <v>30</v>
      </c>
      <c r="V1125" t="str">
        <f t="shared" si="143"/>
        <v>15&lt;x&lt;=30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 t="shared" si="139"/>
        <v>42124.458923611113</v>
      </c>
      <c r="K1126">
        <v>1427817651</v>
      </c>
      <c r="L1126" s="10">
        <f t="shared" si="140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36"/>
        <v>4.7222222222222223E-3</v>
      </c>
      <c r="R1126" s="6">
        <f t="shared" si="137"/>
        <v>60.714285714285715</v>
      </c>
      <c r="S1126" t="str">
        <f t="shared" si="141"/>
        <v>games</v>
      </c>
      <c r="T1126" t="str">
        <f t="shared" si="142"/>
        <v>mobile games</v>
      </c>
      <c r="U1126" s="6">
        <f t="shared" si="138"/>
        <v>30</v>
      </c>
      <c r="V1126" t="str">
        <f t="shared" si="143"/>
        <v>15&lt;x&lt;=30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 t="shared" si="139"/>
        <v>42272.415856481479</v>
      </c>
      <c r="K1127">
        <v>1438009130</v>
      </c>
      <c r="L1127" s="10">
        <f t="shared" si="140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36"/>
        <v>0</v>
      </c>
      <c r="R1127" s="6" t="e">
        <f t="shared" si="137"/>
        <v>#DIV/0!</v>
      </c>
      <c r="S1127" t="str">
        <f t="shared" si="141"/>
        <v>games</v>
      </c>
      <c r="T1127" t="str">
        <f t="shared" si="142"/>
        <v>mobile games</v>
      </c>
      <c r="U1127" s="6">
        <f t="shared" si="138"/>
        <v>60</v>
      </c>
      <c r="V1127" t="str">
        <f t="shared" si="143"/>
        <v>45&lt;x&lt;=60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 t="shared" si="139"/>
        <v>42565.11914351851</v>
      </c>
      <c r="K1128">
        <v>1465890694</v>
      </c>
      <c r="L1128" s="10">
        <f t="shared" si="140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36"/>
        <v>5.0000000000000001E-3</v>
      </c>
      <c r="R1128" s="6">
        <f t="shared" si="137"/>
        <v>5</v>
      </c>
      <c r="S1128" t="str">
        <f t="shared" si="141"/>
        <v>games</v>
      </c>
      <c r="T1128" t="str">
        <f t="shared" si="142"/>
        <v>mobile games</v>
      </c>
      <c r="U1128" s="6">
        <f t="shared" si="138"/>
        <v>30</v>
      </c>
      <c r="V1128" t="str">
        <f t="shared" si="143"/>
        <v>15&lt;x&lt;=30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 t="shared" si="139"/>
        <v>41957.687499999993</v>
      </c>
      <c r="K1129">
        <v>1413318600</v>
      </c>
      <c r="L1129" s="10">
        <f t="shared" si="140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36"/>
        <v>1.6714285714285713E-2</v>
      </c>
      <c r="R1129" s="6">
        <f t="shared" si="137"/>
        <v>25.434782608695652</v>
      </c>
      <c r="S1129" t="str">
        <f t="shared" si="141"/>
        <v>games</v>
      </c>
      <c r="T1129" t="str">
        <f t="shared" si="142"/>
        <v>mobile games</v>
      </c>
      <c r="U1129" s="6">
        <f t="shared" si="138"/>
        <v>31.041666666664241</v>
      </c>
      <c r="V1129" t="str">
        <f t="shared" si="143"/>
        <v>30&lt;x&lt;=45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 t="shared" si="139"/>
        <v>41858.441168981481</v>
      </c>
      <c r="K1130">
        <v>1404833717</v>
      </c>
      <c r="L1130" s="10">
        <f t="shared" si="140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36"/>
        <v>1E-3</v>
      </c>
      <c r="R1130" s="6">
        <f t="shared" si="137"/>
        <v>1</v>
      </c>
      <c r="S1130" t="str">
        <f t="shared" si="141"/>
        <v>games</v>
      </c>
      <c r="T1130" t="str">
        <f t="shared" si="142"/>
        <v>mobile games</v>
      </c>
      <c r="U1130" s="6">
        <f t="shared" si="138"/>
        <v>30</v>
      </c>
      <c r="V1130" t="str">
        <f t="shared" si="143"/>
        <v>15&lt;x&lt;=30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 t="shared" si="139"/>
        <v>42526.056631944441</v>
      </c>
      <c r="K1131">
        <v>1462515693</v>
      </c>
      <c r="L1131" s="10">
        <f t="shared" si="140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36"/>
        <v>1.0499999999999999E-3</v>
      </c>
      <c r="R1131" s="6">
        <f t="shared" si="137"/>
        <v>10.5</v>
      </c>
      <c r="S1131" t="str">
        <f t="shared" si="141"/>
        <v>games</v>
      </c>
      <c r="T1131" t="str">
        <f t="shared" si="142"/>
        <v>mobile games</v>
      </c>
      <c r="U1131" s="6">
        <f t="shared" si="138"/>
        <v>30</v>
      </c>
      <c r="V1131" t="str">
        <f t="shared" si="143"/>
        <v>15&lt;x&lt;=30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 t="shared" si="139"/>
        <v>41968.829861111109</v>
      </c>
      <c r="K1132">
        <v>1411775700</v>
      </c>
      <c r="L1132" s="10">
        <f t="shared" si="140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36"/>
        <v>2.2000000000000001E-3</v>
      </c>
      <c r="R1132" s="6">
        <f t="shared" si="137"/>
        <v>3.6666666666666665</v>
      </c>
      <c r="S1132" t="str">
        <f t="shared" si="141"/>
        <v>games</v>
      </c>
      <c r="T1132" t="str">
        <f t="shared" si="142"/>
        <v>mobile games</v>
      </c>
      <c r="U1132" s="6">
        <f t="shared" si="138"/>
        <v>60.041666666664241</v>
      </c>
      <c r="V1132" t="str">
        <f t="shared" si="143"/>
        <v>60&lt;x&lt;=75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 t="shared" si="139"/>
        <v>42362.699861111112</v>
      </c>
      <c r="K1133">
        <v>1448401668</v>
      </c>
      <c r="L1133" s="10">
        <f t="shared" si="140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36"/>
        <v>0</v>
      </c>
      <c r="R1133" s="6" t="e">
        <f t="shared" si="137"/>
        <v>#DIV/0!</v>
      </c>
      <c r="S1133" t="str">
        <f t="shared" si="141"/>
        <v>games</v>
      </c>
      <c r="T1133" t="str">
        <f t="shared" si="142"/>
        <v>mobile games</v>
      </c>
      <c r="U1133" s="6">
        <f t="shared" si="138"/>
        <v>30</v>
      </c>
      <c r="V1133" t="str">
        <f t="shared" si="143"/>
        <v>15&lt;x&lt;=30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 t="shared" si="139"/>
        <v>42735.907071759262</v>
      </c>
      <c r="K1134">
        <v>1480646771</v>
      </c>
      <c r="L1134" s="10">
        <f t="shared" si="140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36"/>
        <v>0.14380000000000001</v>
      </c>
      <c r="R1134" s="6">
        <f t="shared" si="137"/>
        <v>110.61538461538461</v>
      </c>
      <c r="S1134" t="str">
        <f t="shared" si="141"/>
        <v>games</v>
      </c>
      <c r="T1134" t="str">
        <f t="shared" si="142"/>
        <v>mobile games</v>
      </c>
      <c r="U1134" s="6">
        <f t="shared" si="138"/>
        <v>30</v>
      </c>
      <c r="V1134" t="str">
        <f t="shared" si="143"/>
        <v>15&lt;x&lt;=30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 t="shared" si="139"/>
        <v>41851.198854166665</v>
      </c>
      <c r="K1135">
        <v>1404207981</v>
      </c>
      <c r="L1135" s="10">
        <f t="shared" si="140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36"/>
        <v>6.6666666666666671E-3</v>
      </c>
      <c r="R1135" s="6">
        <f t="shared" si="137"/>
        <v>20</v>
      </c>
      <c r="S1135" t="str">
        <f t="shared" si="141"/>
        <v>games</v>
      </c>
      <c r="T1135" t="str">
        <f t="shared" si="142"/>
        <v>mobile games</v>
      </c>
      <c r="U1135" s="6">
        <f t="shared" si="138"/>
        <v>30</v>
      </c>
      <c r="V1135" t="str">
        <f t="shared" si="143"/>
        <v>15&lt;x&lt;=30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 t="shared" si="139"/>
        <v>41971.981249999997</v>
      </c>
      <c r="K1136">
        <v>1416034228</v>
      </c>
      <c r="L1136" s="10">
        <f t="shared" si="140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36"/>
        <v>4.0000000000000003E-5</v>
      </c>
      <c r="R1136" s="6">
        <f t="shared" si="137"/>
        <v>1</v>
      </c>
      <c r="S1136" t="str">
        <f t="shared" si="141"/>
        <v>games</v>
      </c>
      <c r="T1136" t="str">
        <f t="shared" si="142"/>
        <v>mobile games</v>
      </c>
      <c r="U1136" s="6">
        <f t="shared" si="138"/>
        <v>13.904537037036789</v>
      </c>
      <c r="V1136" t="str">
        <f t="shared" si="143"/>
        <v>&lt;=15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 t="shared" si="139"/>
        <v>42588.781180555547</v>
      </c>
      <c r="K1137">
        <v>1467935094</v>
      </c>
      <c r="L1137" s="10">
        <f t="shared" si="140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36"/>
        <v>0.05</v>
      </c>
      <c r="R1137" s="6">
        <f t="shared" si="137"/>
        <v>50</v>
      </c>
      <c r="S1137" t="str">
        <f t="shared" si="141"/>
        <v>games</v>
      </c>
      <c r="T1137" t="str">
        <f t="shared" si="142"/>
        <v>mobile games</v>
      </c>
      <c r="U1137" s="6">
        <f t="shared" si="138"/>
        <v>30</v>
      </c>
      <c r="V1137" t="str">
        <f t="shared" si="143"/>
        <v>15&lt;x&lt;=30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 t="shared" si="139"/>
        <v>42357.463298611103</v>
      </c>
      <c r="K1138">
        <v>1447949229</v>
      </c>
      <c r="L1138" s="10">
        <f t="shared" si="140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36"/>
        <v>6.4439140811455853E-2</v>
      </c>
      <c r="R1138" s="6">
        <f t="shared" si="137"/>
        <v>45</v>
      </c>
      <c r="S1138" t="str">
        <f t="shared" si="141"/>
        <v>games</v>
      </c>
      <c r="T1138" t="str">
        <f t="shared" si="142"/>
        <v>mobile games</v>
      </c>
      <c r="U1138" s="6">
        <f t="shared" si="138"/>
        <v>30</v>
      </c>
      <c r="V1138" t="str">
        <f t="shared" si="143"/>
        <v>15&lt;x&lt;=30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 t="shared" si="139"/>
        <v>42483.611354166664</v>
      </c>
      <c r="K1139">
        <v>1458848421</v>
      </c>
      <c r="L1139" s="10">
        <f t="shared" si="140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36"/>
        <v>0.39500000000000002</v>
      </c>
      <c r="R1139" s="6">
        <f t="shared" si="137"/>
        <v>253.2051282051282</v>
      </c>
      <c r="S1139" t="str">
        <f t="shared" si="141"/>
        <v>games</v>
      </c>
      <c r="T1139" t="str">
        <f t="shared" si="142"/>
        <v>mobile games</v>
      </c>
      <c r="U1139" s="6">
        <f t="shared" si="138"/>
        <v>30</v>
      </c>
      <c r="V1139" t="str">
        <f t="shared" si="143"/>
        <v>15&lt;x&lt;=30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 t="shared" si="139"/>
        <v>42756.698275462964</v>
      </c>
      <c r="K1140">
        <v>1483307131</v>
      </c>
      <c r="L1140" s="10">
        <f t="shared" si="140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36"/>
        <v>3.5714285714285713E-3</v>
      </c>
      <c r="R1140" s="6">
        <f t="shared" si="137"/>
        <v>31.25</v>
      </c>
      <c r="S1140" t="str">
        <f t="shared" si="141"/>
        <v>games</v>
      </c>
      <c r="T1140" t="str">
        <f t="shared" si="142"/>
        <v>mobile games</v>
      </c>
      <c r="U1140" s="6">
        <f t="shared" si="138"/>
        <v>20</v>
      </c>
      <c r="V1140" t="str">
        <f t="shared" si="143"/>
        <v>15&lt;x&lt;=30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 t="shared" si="139"/>
        <v>42005.139189814807</v>
      </c>
      <c r="K1141">
        <v>1417508426</v>
      </c>
      <c r="L1141" s="10">
        <f t="shared" si="140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36"/>
        <v>6.2500000000000001E-4</v>
      </c>
      <c r="R1141" s="6">
        <f t="shared" si="137"/>
        <v>5</v>
      </c>
      <c r="S1141" t="str">
        <f t="shared" si="141"/>
        <v>games</v>
      </c>
      <c r="T1141" t="str">
        <f t="shared" si="142"/>
        <v>mobile games</v>
      </c>
      <c r="U1141" s="6">
        <f t="shared" si="138"/>
        <v>30</v>
      </c>
      <c r="V1141" t="str">
        <f t="shared" si="143"/>
        <v>15&lt;x&lt;=30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 t="shared" si="139"/>
        <v>42222.253715277773</v>
      </c>
      <c r="K1142">
        <v>1436267121</v>
      </c>
      <c r="L1142" s="10">
        <f t="shared" si="140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36"/>
        <v>0</v>
      </c>
      <c r="R1142" s="6" t="e">
        <f t="shared" si="137"/>
        <v>#DIV/0!</v>
      </c>
      <c r="S1142" t="str">
        <f t="shared" si="141"/>
        <v>games</v>
      </c>
      <c r="T1142" t="str">
        <f t="shared" si="142"/>
        <v>mobile games</v>
      </c>
      <c r="U1142" s="6">
        <f t="shared" si="138"/>
        <v>30</v>
      </c>
      <c r="V1142" t="str">
        <f t="shared" si="143"/>
        <v>15&lt;x&lt;=30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 t="shared" si="139"/>
        <v>42194.491319444445</v>
      </c>
      <c r="K1143">
        <v>1433868450</v>
      </c>
      <c r="L1143" s="10">
        <f t="shared" si="140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36"/>
        <v>0</v>
      </c>
      <c r="R1143" s="6" t="e">
        <f t="shared" si="137"/>
        <v>#DIV/0!</v>
      </c>
      <c r="S1143" t="str">
        <f t="shared" si="141"/>
        <v>games</v>
      </c>
      <c r="T1143" t="str">
        <f t="shared" si="142"/>
        <v>mobile games</v>
      </c>
      <c r="U1143" s="6">
        <f t="shared" si="138"/>
        <v>30</v>
      </c>
      <c r="V1143" t="str">
        <f t="shared" si="143"/>
        <v>15&lt;x&lt;=30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 t="shared" si="139"/>
        <v>42051.797766203708</v>
      </c>
      <c r="K1144">
        <v>1421539727</v>
      </c>
      <c r="L1144" s="10">
        <f t="shared" si="140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36"/>
        <v>0</v>
      </c>
      <c r="R1144" s="6" t="e">
        <f t="shared" si="137"/>
        <v>#DIV/0!</v>
      </c>
      <c r="S1144" t="str">
        <f t="shared" si="141"/>
        <v>games</v>
      </c>
      <c r="T1144" t="str">
        <f t="shared" si="142"/>
        <v>mobile games</v>
      </c>
      <c r="U1144" s="6">
        <f t="shared" si="138"/>
        <v>30</v>
      </c>
      <c r="V1144" t="str">
        <f t="shared" si="143"/>
        <v>15&lt;x&lt;=30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 t="shared" si="139"/>
        <v>42354.985254629624</v>
      </c>
      <c r="K1145">
        <v>1447735126</v>
      </c>
      <c r="L1145" s="10">
        <f t="shared" si="140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36"/>
        <v>4.1333333333333335E-3</v>
      </c>
      <c r="R1145" s="6">
        <f t="shared" si="137"/>
        <v>23.25</v>
      </c>
      <c r="S1145" t="str">
        <f t="shared" si="141"/>
        <v>games</v>
      </c>
      <c r="T1145" t="str">
        <f t="shared" si="142"/>
        <v>mobile games</v>
      </c>
      <c r="U1145" s="6">
        <f t="shared" si="138"/>
        <v>30</v>
      </c>
      <c r="V1145" t="str">
        <f t="shared" si="143"/>
        <v>15&lt;x&lt;=30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 t="shared" si="139"/>
        <v>42122.973611111105</v>
      </c>
      <c r="K1146">
        <v>1427689320</v>
      </c>
      <c r="L1146" s="10">
        <f t="shared" si="140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36"/>
        <v>0</v>
      </c>
      <c r="R1146" s="6" t="e">
        <f t="shared" si="137"/>
        <v>#DIV/0!</v>
      </c>
      <c r="S1146" t="str">
        <f t="shared" si="141"/>
        <v>food</v>
      </c>
      <c r="T1146" t="str">
        <f t="shared" si="142"/>
        <v>food trucks</v>
      </c>
      <c r="U1146" s="6">
        <f t="shared" si="138"/>
        <v>30</v>
      </c>
      <c r="V1146" t="str">
        <f t="shared" si="143"/>
        <v>15&lt;x&lt;=30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 t="shared" si="139"/>
        <v>41914.539259259262</v>
      </c>
      <c r="K1147">
        <v>1407088592</v>
      </c>
      <c r="L1147" s="10">
        <f t="shared" si="140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36"/>
        <v>1.25E-3</v>
      </c>
      <c r="R1147" s="6">
        <f t="shared" si="137"/>
        <v>100</v>
      </c>
      <c r="S1147" t="str">
        <f t="shared" si="141"/>
        <v>food</v>
      </c>
      <c r="T1147" t="str">
        <f t="shared" si="142"/>
        <v>food trucks</v>
      </c>
      <c r="U1147" s="6">
        <f t="shared" si="138"/>
        <v>60</v>
      </c>
      <c r="V1147" t="str">
        <f t="shared" si="143"/>
        <v>45&lt;x&lt;=60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 t="shared" si="139"/>
        <v>41761.745057870365</v>
      </c>
      <c r="K1148">
        <v>1395787973</v>
      </c>
      <c r="L1148" s="10">
        <f t="shared" si="140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36"/>
        <v>8.8333333333333333E-2</v>
      </c>
      <c r="R1148" s="6">
        <f t="shared" si="137"/>
        <v>44.166666666666664</v>
      </c>
      <c r="S1148" t="str">
        <f t="shared" si="141"/>
        <v>food</v>
      </c>
      <c r="T1148" t="str">
        <f t="shared" si="142"/>
        <v>food trucks</v>
      </c>
      <c r="U1148" s="6">
        <f t="shared" si="138"/>
        <v>38</v>
      </c>
      <c r="V1148" t="str">
        <f t="shared" si="143"/>
        <v>30&lt;x&lt;=45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 t="shared" si="139"/>
        <v>41931.763692129629</v>
      </c>
      <c r="K1149">
        <v>1408576783</v>
      </c>
      <c r="L1149" s="10">
        <f t="shared" si="140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36"/>
        <v>0</v>
      </c>
      <c r="R1149" s="6" t="e">
        <f t="shared" si="137"/>
        <v>#DIV/0!</v>
      </c>
      <c r="S1149" t="str">
        <f t="shared" si="141"/>
        <v>food</v>
      </c>
      <c r="T1149" t="str">
        <f t="shared" si="142"/>
        <v>food trucks</v>
      </c>
      <c r="U1149" s="6">
        <f t="shared" si="138"/>
        <v>60</v>
      </c>
      <c r="V1149" t="str">
        <f t="shared" si="143"/>
        <v>45&lt;x&lt;=60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 t="shared" si="139"/>
        <v>42705.00440972222</v>
      </c>
      <c r="K1150">
        <v>1477973181</v>
      </c>
      <c r="L1150" s="10">
        <f t="shared" si="140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36"/>
        <v>4.8666666666666667E-3</v>
      </c>
      <c r="R1150" s="6">
        <f t="shared" si="137"/>
        <v>24.333333333333332</v>
      </c>
      <c r="S1150" t="str">
        <f t="shared" si="141"/>
        <v>food</v>
      </c>
      <c r="T1150" t="str">
        <f t="shared" si="142"/>
        <v>food trucks</v>
      </c>
      <c r="U1150" s="6">
        <f t="shared" si="138"/>
        <v>30.041666666671517</v>
      </c>
      <c r="V1150" t="str">
        <f t="shared" si="143"/>
        <v>30&lt;x&lt;=45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 t="shared" si="139"/>
        <v>42537.501921296294</v>
      </c>
      <c r="K1151">
        <v>1463504566</v>
      </c>
      <c r="L1151" s="10">
        <f t="shared" si="140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36"/>
        <v>1.5E-3</v>
      </c>
      <c r="R1151" s="6">
        <f t="shared" si="137"/>
        <v>37.5</v>
      </c>
      <c r="S1151" t="str">
        <f t="shared" si="141"/>
        <v>food</v>
      </c>
      <c r="T1151" t="str">
        <f t="shared" si="142"/>
        <v>food trucks</v>
      </c>
      <c r="U1151" s="6">
        <f t="shared" si="138"/>
        <v>30</v>
      </c>
      <c r="V1151" t="str">
        <f t="shared" si="143"/>
        <v>15&lt;x&lt;=30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 t="shared" si="139"/>
        <v>42377.74623842592</v>
      </c>
      <c r="K1152">
        <v>1447109675</v>
      </c>
      <c r="L1152" s="10">
        <f t="shared" si="140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36"/>
        <v>0.1008</v>
      </c>
      <c r="R1152" s="6">
        <f t="shared" si="137"/>
        <v>42</v>
      </c>
      <c r="S1152" t="str">
        <f t="shared" si="141"/>
        <v>food</v>
      </c>
      <c r="T1152" t="str">
        <f t="shared" si="142"/>
        <v>food trucks</v>
      </c>
      <c r="U1152" s="6">
        <f t="shared" si="138"/>
        <v>60</v>
      </c>
      <c r="V1152" t="str">
        <f t="shared" si="143"/>
        <v>45&lt;x&lt;=60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 t="shared" si="139"/>
        <v>42253.894247685181</v>
      </c>
      <c r="K1153">
        <v>1439000863</v>
      </c>
      <c r="L1153" s="10">
        <f t="shared" si="140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36"/>
        <v>0</v>
      </c>
      <c r="R1153" s="6" t="e">
        <f t="shared" si="137"/>
        <v>#DIV/0!</v>
      </c>
      <c r="S1153" t="str">
        <f t="shared" si="141"/>
        <v>food</v>
      </c>
      <c r="T1153" t="str">
        <f t="shared" si="142"/>
        <v>food trucks</v>
      </c>
      <c r="U1153" s="6">
        <f t="shared" si="138"/>
        <v>30</v>
      </c>
      <c r="V1153" t="str">
        <f t="shared" si="143"/>
        <v>15&lt;x&lt;=30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 t="shared" si="139"/>
        <v>42139.501296296294</v>
      </c>
      <c r="K1154">
        <v>1429117312</v>
      </c>
      <c r="L1154" s="10">
        <f t="shared" si="140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44">E1154/D1154</f>
        <v>5.6937500000000002E-2</v>
      </c>
      <c r="R1154" s="6">
        <f t="shared" ref="R1154:R1217" si="145">E1154/N1154</f>
        <v>60.733333333333334</v>
      </c>
      <c r="S1154" t="str">
        <f t="shared" si="141"/>
        <v>food</v>
      </c>
      <c r="T1154" t="str">
        <f t="shared" si="142"/>
        <v>food trucks</v>
      </c>
      <c r="U1154" s="6">
        <f t="shared" ref="U1154:U1217" si="146">J1154-L1154</f>
        <v>30</v>
      </c>
      <c r="V1154" t="str">
        <f t="shared" si="143"/>
        <v>15&lt;x&lt;=30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 t="shared" ref="J1155:J1218" si="147">(((I1155/60)/60)/24)+DATE(1970,1,1)+(-5/24)</f>
        <v>42173.505844907406</v>
      </c>
      <c r="K1155">
        <v>1432055305</v>
      </c>
      <c r="L1155" s="10">
        <f t="shared" ref="L1155:L1218" si="148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44"/>
        <v>6.2500000000000003E-3</v>
      </c>
      <c r="R1155" s="6">
        <f t="shared" si="145"/>
        <v>50</v>
      </c>
      <c r="S1155" t="str">
        <f t="shared" ref="S1155:S1218" si="149">TRIM(LEFT(P1155,SEARCH("/",P1155)-1))</f>
        <v>food</v>
      </c>
      <c r="T1155" t="str">
        <f t="shared" ref="T1155:T1218" si="150">TRIM(RIGHT(P1155,LEN(P1155)-SEARCH("/",P1155)))</f>
        <v>food trucks</v>
      </c>
      <c r="U1155" s="6">
        <f t="shared" si="146"/>
        <v>30</v>
      </c>
      <c r="V1155" t="str">
        <f t="shared" ref="V1155:V1218" si="151">IF(U1155&lt;=15, "&lt;=15", IF(U1155&lt;=30, "15&lt;x&lt;=30", IF(U1155&lt;=45, "30&lt;x&lt;=45", IF(U1155&lt;=60, "45&lt;x&lt;=60", IF(U1155&lt;=75, "60&lt;x&lt;=75","75&lt;x&lt;=90")))))</f>
        <v>15&lt;x&lt;=30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 t="shared" si="147"/>
        <v>42252.900532407402</v>
      </c>
      <c r="K1156">
        <v>1438915006</v>
      </c>
      <c r="L1156" s="10">
        <f t="shared" si="148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44"/>
        <v>6.5000000000000002E-2</v>
      </c>
      <c r="R1156" s="6">
        <f t="shared" si="145"/>
        <v>108.33333333333333</v>
      </c>
      <c r="S1156" t="str">
        <f t="shared" si="149"/>
        <v>food</v>
      </c>
      <c r="T1156" t="str">
        <f t="shared" si="150"/>
        <v>food trucks</v>
      </c>
      <c r="U1156" s="6">
        <f t="shared" si="146"/>
        <v>30</v>
      </c>
      <c r="V1156" t="str">
        <f t="shared" si="151"/>
        <v>15&lt;x&lt;=30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 t="shared" si="147"/>
        <v>41865.555648148147</v>
      </c>
      <c r="K1157">
        <v>1405448408</v>
      </c>
      <c r="L1157" s="10">
        <f t="shared" si="148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44"/>
        <v>7.5199999999999998E-3</v>
      </c>
      <c r="R1157" s="6">
        <f t="shared" si="145"/>
        <v>23.5</v>
      </c>
      <c r="S1157" t="str">
        <f t="shared" si="149"/>
        <v>food</v>
      </c>
      <c r="T1157" t="str">
        <f t="shared" si="150"/>
        <v>food trucks</v>
      </c>
      <c r="U1157" s="6">
        <f t="shared" si="146"/>
        <v>30</v>
      </c>
      <c r="V1157" t="str">
        <f t="shared" si="151"/>
        <v>15&lt;x&lt;=30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 t="shared" si="147"/>
        <v>42058.862986111104</v>
      </c>
      <c r="K1158">
        <v>1422150162</v>
      </c>
      <c r="L1158" s="10">
        <f t="shared" si="148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44"/>
        <v>0</v>
      </c>
      <c r="R1158" s="6" t="e">
        <f t="shared" si="145"/>
        <v>#DIV/0!</v>
      </c>
      <c r="S1158" t="str">
        <f t="shared" si="149"/>
        <v>food</v>
      </c>
      <c r="T1158" t="str">
        <f t="shared" si="150"/>
        <v>food trucks</v>
      </c>
      <c r="U1158" s="6">
        <f t="shared" si="146"/>
        <v>30</v>
      </c>
      <c r="V1158" t="str">
        <f t="shared" si="151"/>
        <v>15&lt;x&lt;=30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 t="shared" si="147"/>
        <v>41978.461574074077</v>
      </c>
      <c r="K1159">
        <v>1412607880</v>
      </c>
      <c r="L1159" s="10">
        <f t="shared" si="148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44"/>
        <v>1.5100000000000001E-2</v>
      </c>
      <c r="R1159" s="6">
        <f t="shared" si="145"/>
        <v>50.333333333333336</v>
      </c>
      <c r="S1159" t="str">
        <f t="shared" si="149"/>
        <v>food</v>
      </c>
      <c r="T1159" t="str">
        <f t="shared" si="150"/>
        <v>food trucks</v>
      </c>
      <c r="U1159" s="6">
        <f t="shared" si="146"/>
        <v>60.041666666671517</v>
      </c>
      <c r="V1159" t="str">
        <f t="shared" si="151"/>
        <v>60&lt;x&lt;=75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 t="shared" si="147"/>
        <v>41981.883425925924</v>
      </c>
      <c r="K1160">
        <v>1415499128</v>
      </c>
      <c r="L1160" s="10">
        <f t="shared" si="148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44"/>
        <v>4.6666666666666671E-3</v>
      </c>
      <c r="R1160" s="6">
        <f t="shared" si="145"/>
        <v>11.666666666666666</v>
      </c>
      <c r="S1160" t="str">
        <f t="shared" si="149"/>
        <v>food</v>
      </c>
      <c r="T1160" t="str">
        <f t="shared" si="150"/>
        <v>food trucks</v>
      </c>
      <c r="U1160" s="6">
        <f t="shared" si="146"/>
        <v>30</v>
      </c>
      <c r="V1160" t="str">
        <f t="shared" si="151"/>
        <v>15&lt;x&lt;=30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 t="shared" si="147"/>
        <v>42185.447916666664</v>
      </c>
      <c r="K1161">
        <v>1433006765</v>
      </c>
      <c r="L1161" s="10">
        <f t="shared" si="148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44"/>
        <v>0</v>
      </c>
      <c r="R1161" s="6" t="e">
        <f t="shared" si="145"/>
        <v>#DIV/0!</v>
      </c>
      <c r="S1161" t="str">
        <f t="shared" si="149"/>
        <v>food</v>
      </c>
      <c r="T1161" t="str">
        <f t="shared" si="150"/>
        <v>food trucks</v>
      </c>
      <c r="U1161" s="6">
        <f t="shared" si="146"/>
        <v>30.929803240738693</v>
      </c>
      <c r="V1161" t="str">
        <f t="shared" si="151"/>
        <v>30&lt;x&lt;=45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 t="shared" si="147"/>
        <v>42090.90493055556</v>
      </c>
      <c r="K1162">
        <v>1424922186</v>
      </c>
      <c r="L1162" s="10">
        <f t="shared" si="148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44"/>
        <v>3.85E-2</v>
      </c>
      <c r="R1162" s="6">
        <f t="shared" si="145"/>
        <v>60.789473684210527</v>
      </c>
      <c r="S1162" t="str">
        <f t="shared" si="149"/>
        <v>food</v>
      </c>
      <c r="T1162" t="str">
        <f t="shared" si="150"/>
        <v>food trucks</v>
      </c>
      <c r="U1162" s="6">
        <f t="shared" si="146"/>
        <v>29.958333333343035</v>
      </c>
      <c r="V1162" t="str">
        <f t="shared" si="151"/>
        <v>15&lt;x&lt;=30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 t="shared" si="147"/>
        <v>42143.421168981477</v>
      </c>
      <c r="K1163">
        <v>1430233589</v>
      </c>
      <c r="L1163" s="10">
        <f t="shared" si="148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44"/>
        <v>0</v>
      </c>
      <c r="R1163" s="6" t="e">
        <f t="shared" si="145"/>
        <v>#DIV/0!</v>
      </c>
      <c r="S1163" t="str">
        <f t="shared" si="149"/>
        <v>food</v>
      </c>
      <c r="T1163" t="str">
        <f t="shared" si="150"/>
        <v>food trucks</v>
      </c>
      <c r="U1163" s="6">
        <f t="shared" si="146"/>
        <v>21</v>
      </c>
      <c r="V1163" t="str">
        <f t="shared" si="151"/>
        <v>15&lt;x&lt;=30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 t="shared" si="147"/>
        <v>41907.475277777776</v>
      </c>
      <c r="K1164">
        <v>1408983864</v>
      </c>
      <c r="L1164" s="10">
        <f t="shared" si="148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44"/>
        <v>5.8333333333333338E-4</v>
      </c>
      <c r="R1164" s="6">
        <f t="shared" si="145"/>
        <v>17.5</v>
      </c>
      <c r="S1164" t="str">
        <f t="shared" si="149"/>
        <v>food</v>
      </c>
      <c r="T1164" t="str">
        <f t="shared" si="150"/>
        <v>food trucks</v>
      </c>
      <c r="U1164" s="6">
        <f t="shared" si="146"/>
        <v>31</v>
      </c>
      <c r="V1164" t="str">
        <f t="shared" si="151"/>
        <v>30&lt;x&lt;=45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 t="shared" si="147"/>
        <v>41860.515277777777</v>
      </c>
      <c r="K1165">
        <v>1405012920</v>
      </c>
      <c r="L1165" s="10">
        <f t="shared" si="148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44"/>
        <v>0</v>
      </c>
      <c r="R1165" s="6" t="e">
        <f t="shared" si="145"/>
        <v>#DIV/0!</v>
      </c>
      <c r="S1165" t="str">
        <f t="shared" si="149"/>
        <v>food</v>
      </c>
      <c r="T1165" t="str">
        <f t="shared" si="150"/>
        <v>food trucks</v>
      </c>
      <c r="U1165" s="6">
        <f t="shared" si="146"/>
        <v>30</v>
      </c>
      <c r="V1165" t="str">
        <f t="shared" si="151"/>
        <v>15&lt;x&lt;=30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 t="shared" si="147"/>
        <v>42539.51599537037</v>
      </c>
      <c r="K1166">
        <v>1463678582</v>
      </c>
      <c r="L1166" s="10">
        <f t="shared" si="148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44"/>
        <v>0</v>
      </c>
      <c r="R1166" s="6" t="e">
        <f t="shared" si="145"/>
        <v>#DIV/0!</v>
      </c>
      <c r="S1166" t="str">
        <f t="shared" si="149"/>
        <v>food</v>
      </c>
      <c r="T1166" t="str">
        <f t="shared" si="150"/>
        <v>food trucks</v>
      </c>
      <c r="U1166" s="6">
        <f t="shared" si="146"/>
        <v>30</v>
      </c>
      <c r="V1166" t="str">
        <f t="shared" si="151"/>
        <v>15&lt;x&lt;=30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 t="shared" si="147"/>
        <v>41826.006134259253</v>
      </c>
      <c r="K1167">
        <v>1401685730</v>
      </c>
      <c r="L1167" s="10">
        <f t="shared" si="148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44"/>
        <v>0.20705000000000001</v>
      </c>
      <c r="R1167" s="6">
        <f t="shared" si="145"/>
        <v>82.82</v>
      </c>
      <c r="S1167" t="str">
        <f t="shared" si="149"/>
        <v>food</v>
      </c>
      <c r="T1167" t="str">
        <f t="shared" si="150"/>
        <v>food trucks</v>
      </c>
      <c r="U1167" s="6">
        <f t="shared" si="146"/>
        <v>34</v>
      </c>
      <c r="V1167" t="str">
        <f t="shared" si="151"/>
        <v>30&lt;x&lt;=45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 t="shared" si="147"/>
        <v>42180.958333333336</v>
      </c>
      <c r="K1168">
        <v>1432640342</v>
      </c>
      <c r="L1168" s="10">
        <f t="shared" si="148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44"/>
        <v>0.19139999999999999</v>
      </c>
      <c r="R1168" s="6">
        <f t="shared" si="145"/>
        <v>358.875</v>
      </c>
      <c r="S1168" t="str">
        <f t="shared" si="149"/>
        <v>food</v>
      </c>
      <c r="T1168" t="str">
        <f t="shared" si="150"/>
        <v>food trucks</v>
      </c>
      <c r="U1168" s="6">
        <f t="shared" si="146"/>
        <v>30.681226851855172</v>
      </c>
      <c r="V1168" t="str">
        <f t="shared" si="151"/>
        <v>30&lt;x&lt;=45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 t="shared" si="147"/>
        <v>41894.526562499996</v>
      </c>
      <c r="K1169">
        <v>1407865095</v>
      </c>
      <c r="L1169" s="10">
        <f t="shared" si="148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44"/>
        <v>1.6316666666666667E-2</v>
      </c>
      <c r="R1169" s="6">
        <f t="shared" si="145"/>
        <v>61.1875</v>
      </c>
      <c r="S1169" t="str">
        <f t="shared" si="149"/>
        <v>food</v>
      </c>
      <c r="T1169" t="str">
        <f t="shared" si="150"/>
        <v>food trucks</v>
      </c>
      <c r="U1169" s="6">
        <f t="shared" si="146"/>
        <v>31</v>
      </c>
      <c r="V1169" t="str">
        <f t="shared" si="151"/>
        <v>30&lt;x&lt;=45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 t="shared" si="147"/>
        <v>42634.845659722218</v>
      </c>
      <c r="K1170">
        <v>1471915065</v>
      </c>
      <c r="L1170" s="10">
        <f t="shared" si="148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44"/>
        <v>5.6666666666666664E-2</v>
      </c>
      <c r="R1170" s="6">
        <f t="shared" si="145"/>
        <v>340</v>
      </c>
      <c r="S1170" t="str">
        <f t="shared" si="149"/>
        <v>food</v>
      </c>
      <c r="T1170" t="str">
        <f t="shared" si="150"/>
        <v>food trucks</v>
      </c>
      <c r="U1170" s="6">
        <f t="shared" si="146"/>
        <v>30</v>
      </c>
      <c r="V1170" t="str">
        <f t="shared" si="151"/>
        <v>15&lt;x&lt;=30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 t="shared" si="147"/>
        <v>42057.145405092589</v>
      </c>
      <c r="K1171">
        <v>1422001763</v>
      </c>
      <c r="L1171" s="10">
        <f t="shared" si="148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44"/>
        <v>1.6999999999999999E-3</v>
      </c>
      <c r="R1171" s="6">
        <f t="shared" si="145"/>
        <v>5.666666666666667</v>
      </c>
      <c r="S1171" t="str">
        <f t="shared" si="149"/>
        <v>food</v>
      </c>
      <c r="T1171" t="str">
        <f t="shared" si="150"/>
        <v>food trucks</v>
      </c>
      <c r="U1171" s="6">
        <f t="shared" si="146"/>
        <v>30</v>
      </c>
      <c r="V1171" t="str">
        <f t="shared" si="151"/>
        <v>15&lt;x&lt;=30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 t="shared" si="147"/>
        <v>42154.684849537036</v>
      </c>
      <c r="K1172">
        <v>1430429171</v>
      </c>
      <c r="L1172" s="10">
        <f t="shared" si="148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44"/>
        <v>4.0000000000000001E-3</v>
      </c>
      <c r="R1172" s="6">
        <f t="shared" si="145"/>
        <v>50</v>
      </c>
      <c r="S1172" t="str">
        <f t="shared" si="149"/>
        <v>food</v>
      </c>
      <c r="T1172" t="str">
        <f t="shared" si="150"/>
        <v>food trucks</v>
      </c>
      <c r="U1172" s="6">
        <f t="shared" si="146"/>
        <v>30</v>
      </c>
      <c r="V1172" t="str">
        <f t="shared" si="151"/>
        <v>15&lt;x&lt;=30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 t="shared" si="147"/>
        <v>41956.638043981475</v>
      </c>
      <c r="K1173">
        <v>1414351127</v>
      </c>
      <c r="L1173" s="10">
        <f t="shared" si="148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44"/>
        <v>1E-3</v>
      </c>
      <c r="R1173" s="6">
        <f t="shared" si="145"/>
        <v>25</v>
      </c>
      <c r="S1173" t="str">
        <f t="shared" si="149"/>
        <v>food</v>
      </c>
      <c r="T1173" t="str">
        <f t="shared" si="150"/>
        <v>food trucks</v>
      </c>
      <c r="U1173" s="6">
        <f t="shared" si="146"/>
        <v>18.041666666664241</v>
      </c>
      <c r="V1173" t="str">
        <f t="shared" si="151"/>
        <v>15&lt;x&lt;=30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 t="shared" si="147"/>
        <v>41871.473981481482</v>
      </c>
      <c r="K1174">
        <v>1405959752</v>
      </c>
      <c r="L1174" s="10">
        <f t="shared" si="148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44"/>
        <v>0</v>
      </c>
      <c r="R1174" s="6" t="e">
        <f t="shared" si="145"/>
        <v>#DIV/0!</v>
      </c>
      <c r="S1174" t="str">
        <f t="shared" si="149"/>
        <v>food</v>
      </c>
      <c r="T1174" t="str">
        <f t="shared" si="150"/>
        <v>food trucks</v>
      </c>
      <c r="U1174" s="6">
        <f t="shared" si="146"/>
        <v>30</v>
      </c>
      <c r="V1174" t="str">
        <f t="shared" si="151"/>
        <v>15&lt;x&lt;=30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 t="shared" si="147"/>
        <v>42218.97751157407</v>
      </c>
      <c r="K1175">
        <v>1435552057</v>
      </c>
      <c r="L1175" s="10">
        <f t="shared" si="148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44"/>
        <v>2.4000000000000001E-4</v>
      </c>
      <c r="R1175" s="6">
        <f t="shared" si="145"/>
        <v>30</v>
      </c>
      <c r="S1175" t="str">
        <f t="shared" si="149"/>
        <v>food</v>
      </c>
      <c r="T1175" t="str">
        <f t="shared" si="150"/>
        <v>food trucks</v>
      </c>
      <c r="U1175" s="6">
        <f t="shared" si="146"/>
        <v>35</v>
      </c>
      <c r="V1175" t="str">
        <f t="shared" si="151"/>
        <v>30&lt;x&lt;=45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 t="shared" si="147"/>
        <v>42498.633414351854</v>
      </c>
      <c r="K1176">
        <v>1460146327</v>
      </c>
      <c r="L1176" s="10">
        <f t="shared" si="148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44"/>
        <v>5.906666666666667E-2</v>
      </c>
      <c r="R1176" s="6">
        <f t="shared" si="145"/>
        <v>46.631578947368418</v>
      </c>
      <c r="S1176" t="str">
        <f t="shared" si="149"/>
        <v>food</v>
      </c>
      <c r="T1176" t="str">
        <f t="shared" si="150"/>
        <v>food trucks</v>
      </c>
      <c r="U1176" s="6">
        <f t="shared" si="146"/>
        <v>30</v>
      </c>
      <c r="V1176" t="str">
        <f t="shared" si="151"/>
        <v>15&lt;x&lt;=30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 t="shared" si="147"/>
        <v>42200.520127314812</v>
      </c>
      <c r="K1177">
        <v>1434389339</v>
      </c>
      <c r="L1177" s="10">
        <f t="shared" si="148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44"/>
        <v>2.9250000000000002E-2</v>
      </c>
      <c r="R1177" s="6">
        <f t="shared" si="145"/>
        <v>65</v>
      </c>
      <c r="S1177" t="str">
        <f t="shared" si="149"/>
        <v>food</v>
      </c>
      <c r="T1177" t="str">
        <f t="shared" si="150"/>
        <v>food trucks</v>
      </c>
      <c r="U1177" s="6">
        <f t="shared" si="146"/>
        <v>30</v>
      </c>
      <c r="V1177" t="str">
        <f t="shared" si="151"/>
        <v>15&lt;x&lt;=30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 t="shared" si="147"/>
        <v>42800.333333333336</v>
      </c>
      <c r="K1178">
        <v>1484094498</v>
      </c>
      <c r="L1178" s="10">
        <f t="shared" si="148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44"/>
        <v>5.7142857142857142E-5</v>
      </c>
      <c r="R1178" s="6">
        <f t="shared" si="145"/>
        <v>10</v>
      </c>
      <c r="S1178" t="str">
        <f t="shared" si="149"/>
        <v>food</v>
      </c>
      <c r="T1178" t="str">
        <f t="shared" si="150"/>
        <v>food trucks</v>
      </c>
      <c r="U1178" s="6">
        <f t="shared" si="146"/>
        <v>54.522013888898073</v>
      </c>
      <c r="V1178" t="str">
        <f t="shared" si="151"/>
        <v>45&lt;x&lt;=60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 t="shared" si="147"/>
        <v>41927.452499999999</v>
      </c>
      <c r="K1179">
        <v>1410796296</v>
      </c>
      <c r="L1179" s="10">
        <f t="shared" si="148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44"/>
        <v>0</v>
      </c>
      <c r="R1179" s="6" t="e">
        <f t="shared" si="145"/>
        <v>#DIV/0!</v>
      </c>
      <c r="S1179" t="str">
        <f t="shared" si="149"/>
        <v>food</v>
      </c>
      <c r="T1179" t="str">
        <f t="shared" si="150"/>
        <v>food trucks</v>
      </c>
      <c r="U1179" s="6">
        <f t="shared" si="146"/>
        <v>30</v>
      </c>
      <c r="V1179" t="str">
        <f t="shared" si="151"/>
        <v>15&lt;x&lt;=30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 t="shared" si="147"/>
        <v>41867.69736111111</v>
      </c>
      <c r="K1180">
        <v>1405633452</v>
      </c>
      <c r="L1180" s="10">
        <f t="shared" si="148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44"/>
        <v>6.666666666666667E-5</v>
      </c>
      <c r="R1180" s="6">
        <f t="shared" si="145"/>
        <v>5</v>
      </c>
      <c r="S1180" t="str">
        <f t="shared" si="149"/>
        <v>food</v>
      </c>
      <c r="T1180" t="str">
        <f t="shared" si="150"/>
        <v>food trucks</v>
      </c>
      <c r="U1180" s="6">
        <f t="shared" si="146"/>
        <v>30</v>
      </c>
      <c r="V1180" t="str">
        <f t="shared" si="151"/>
        <v>15&lt;x&lt;=30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 t="shared" si="147"/>
        <v>42305.511886574073</v>
      </c>
      <c r="K1181">
        <v>1443460627</v>
      </c>
      <c r="L1181" s="10">
        <f t="shared" si="148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44"/>
        <v>5.3333333333333337E-2</v>
      </c>
      <c r="R1181" s="6">
        <f t="shared" si="145"/>
        <v>640</v>
      </c>
      <c r="S1181" t="str">
        <f t="shared" si="149"/>
        <v>food</v>
      </c>
      <c r="T1181" t="str">
        <f t="shared" si="150"/>
        <v>food trucks</v>
      </c>
      <c r="U1181" s="6">
        <f t="shared" si="146"/>
        <v>30</v>
      </c>
      <c r="V1181" t="str">
        <f t="shared" si="151"/>
        <v>15&lt;x&lt;=30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 t="shared" si="147"/>
        <v>41818.598541666666</v>
      </c>
      <c r="K1182">
        <v>1400786514</v>
      </c>
      <c r="L1182" s="10">
        <f t="shared" si="148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44"/>
        <v>0.11749999999999999</v>
      </c>
      <c r="R1182" s="6">
        <f t="shared" si="145"/>
        <v>69.117647058823536</v>
      </c>
      <c r="S1182" t="str">
        <f t="shared" si="149"/>
        <v>food</v>
      </c>
      <c r="T1182" t="str">
        <f t="shared" si="150"/>
        <v>food trucks</v>
      </c>
      <c r="U1182" s="6">
        <f t="shared" si="146"/>
        <v>37</v>
      </c>
      <c r="V1182" t="str">
        <f t="shared" si="151"/>
        <v>30&lt;x&lt;=45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 t="shared" si="147"/>
        <v>42064.131030092591</v>
      </c>
      <c r="K1183">
        <v>1422605321</v>
      </c>
      <c r="L1183" s="10">
        <f t="shared" si="148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44"/>
        <v>8.0000000000000007E-5</v>
      </c>
      <c r="R1183" s="6">
        <f t="shared" si="145"/>
        <v>1.3333333333333333</v>
      </c>
      <c r="S1183" t="str">
        <f t="shared" si="149"/>
        <v>food</v>
      </c>
      <c r="T1183" t="str">
        <f t="shared" si="150"/>
        <v>food trucks</v>
      </c>
      <c r="U1183" s="6">
        <f t="shared" si="146"/>
        <v>30</v>
      </c>
      <c r="V1183" t="str">
        <f t="shared" si="151"/>
        <v>15&lt;x&lt;=30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 t="shared" si="147"/>
        <v>42747.487499999996</v>
      </c>
      <c r="K1184">
        <v>1482609088</v>
      </c>
      <c r="L1184" s="10">
        <f t="shared" si="148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44"/>
        <v>4.2000000000000003E-2</v>
      </c>
      <c r="R1184" s="6">
        <f t="shared" si="145"/>
        <v>10.5</v>
      </c>
      <c r="S1184" t="str">
        <f t="shared" si="149"/>
        <v>food</v>
      </c>
      <c r="T1184" t="str">
        <f t="shared" si="150"/>
        <v>food trucks</v>
      </c>
      <c r="U1184" s="6">
        <f t="shared" si="146"/>
        <v>18.868425925924385</v>
      </c>
      <c r="V1184" t="str">
        <f t="shared" si="151"/>
        <v>15&lt;x&lt;=30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 t="shared" si="147"/>
        <v>42675.957638888889</v>
      </c>
      <c r="K1185">
        <v>1476391223</v>
      </c>
      <c r="L1185" s="10">
        <f t="shared" si="148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44"/>
        <v>0.04</v>
      </c>
      <c r="R1185" s="6">
        <f t="shared" si="145"/>
        <v>33.333333333333336</v>
      </c>
      <c r="S1185" t="str">
        <f t="shared" si="149"/>
        <v>food</v>
      </c>
      <c r="T1185" t="str">
        <f t="shared" si="150"/>
        <v>food trucks</v>
      </c>
      <c r="U1185" s="6">
        <f t="shared" si="146"/>
        <v>19.304594907414867</v>
      </c>
      <c r="V1185" t="str">
        <f t="shared" si="151"/>
        <v>15&lt;x&lt;=30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 t="shared" si="147"/>
        <v>42772.391331018516</v>
      </c>
      <c r="K1186">
        <v>1483712611</v>
      </c>
      <c r="L1186" s="10">
        <f t="shared" si="148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44"/>
        <v>1.0493636363636363</v>
      </c>
      <c r="R1186" s="6">
        <f t="shared" si="145"/>
        <v>61.562666666666665</v>
      </c>
      <c r="S1186" t="str">
        <f t="shared" si="149"/>
        <v>photography</v>
      </c>
      <c r="T1186" t="str">
        <f t="shared" si="150"/>
        <v>photobooks</v>
      </c>
      <c r="U1186" s="6">
        <f t="shared" si="146"/>
        <v>31</v>
      </c>
      <c r="V1186" t="str">
        <f t="shared" si="151"/>
        <v>30&lt;x&lt;=45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 t="shared" si="147"/>
        <v>42162.958333333336</v>
      </c>
      <c r="K1187">
        <v>1430945149</v>
      </c>
      <c r="L1187" s="10">
        <f t="shared" si="148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44"/>
        <v>1.0544</v>
      </c>
      <c r="R1187" s="6">
        <f t="shared" si="145"/>
        <v>118.73873873873873</v>
      </c>
      <c r="S1187" t="str">
        <f t="shared" si="149"/>
        <v>photography</v>
      </c>
      <c r="T1187" t="str">
        <f t="shared" si="150"/>
        <v>photobooks</v>
      </c>
      <c r="U1187" s="6">
        <f t="shared" si="146"/>
        <v>32.301516203704523</v>
      </c>
      <c r="V1187" t="str">
        <f t="shared" si="151"/>
        <v>30&lt;x&lt;=45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 t="shared" si="147"/>
        <v>42156.737499999996</v>
      </c>
      <c r="K1188">
        <v>1430340195</v>
      </c>
      <c r="L1188" s="10">
        <f t="shared" si="148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44"/>
        <v>1.0673333333333332</v>
      </c>
      <c r="R1188" s="6">
        <f t="shared" si="145"/>
        <v>65.081300813008127</v>
      </c>
      <c r="S1188" t="str">
        <f t="shared" si="149"/>
        <v>photography</v>
      </c>
      <c r="T1188" t="str">
        <f t="shared" si="150"/>
        <v>photobooks</v>
      </c>
      <c r="U1188" s="6">
        <f t="shared" si="146"/>
        <v>33.082465277781012</v>
      </c>
      <c r="V1188" t="str">
        <f t="shared" si="151"/>
        <v>30&lt;x&lt;=45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 t="shared" si="147"/>
        <v>42141.541666666664</v>
      </c>
      <c r="K1189">
        <v>1429133323</v>
      </c>
      <c r="L1189" s="10">
        <f t="shared" si="148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44"/>
        <v>1.0412571428571429</v>
      </c>
      <c r="R1189" s="6">
        <f t="shared" si="145"/>
        <v>130.15714285714284</v>
      </c>
      <c r="S1189" t="str">
        <f t="shared" si="149"/>
        <v>photography</v>
      </c>
      <c r="T1189" t="str">
        <f t="shared" si="150"/>
        <v>photobooks</v>
      </c>
      <c r="U1189" s="6">
        <f t="shared" si="146"/>
        <v>31.855057870372548</v>
      </c>
      <c r="V1189" t="str">
        <f t="shared" si="151"/>
        <v>30&lt;x&lt;=45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 t="shared" si="147"/>
        <v>42732.492361111108</v>
      </c>
      <c r="K1190">
        <v>1481129340</v>
      </c>
      <c r="L1190" s="10">
        <f t="shared" si="148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44"/>
        <v>1.6054999999999999</v>
      </c>
      <c r="R1190" s="6">
        <f t="shared" si="145"/>
        <v>37.776470588235291</v>
      </c>
      <c r="S1190" t="str">
        <f t="shared" si="149"/>
        <v>photography</v>
      </c>
      <c r="T1190" t="str">
        <f t="shared" si="150"/>
        <v>photobooks</v>
      </c>
      <c r="U1190" s="6">
        <f t="shared" si="146"/>
        <v>21</v>
      </c>
      <c r="V1190" t="str">
        <f t="shared" si="151"/>
        <v>15&lt;x&lt;=30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 t="shared" si="147"/>
        <v>42550.770775462959</v>
      </c>
      <c r="K1191">
        <v>1465428595</v>
      </c>
      <c r="L1191" s="10">
        <f t="shared" si="148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44"/>
        <v>1.0777777777777777</v>
      </c>
      <c r="R1191" s="6">
        <f t="shared" si="145"/>
        <v>112.79069767441861</v>
      </c>
      <c r="S1191" t="str">
        <f t="shared" si="149"/>
        <v>photography</v>
      </c>
      <c r="T1191" t="str">
        <f t="shared" si="150"/>
        <v>photobooks</v>
      </c>
      <c r="U1191" s="6">
        <f t="shared" si="146"/>
        <v>21</v>
      </c>
      <c r="V1191" t="str">
        <f t="shared" si="151"/>
        <v>15&lt;x&lt;=30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 t="shared" si="147"/>
        <v>41882.457465277774</v>
      </c>
      <c r="K1192">
        <v>1406908725</v>
      </c>
      <c r="L1192" s="10">
        <f t="shared" si="148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44"/>
        <v>1.35</v>
      </c>
      <c r="R1192" s="6">
        <f t="shared" si="145"/>
        <v>51.92307692307692</v>
      </c>
      <c r="S1192" t="str">
        <f t="shared" si="149"/>
        <v>photography</v>
      </c>
      <c r="T1192" t="str">
        <f t="shared" si="150"/>
        <v>photobooks</v>
      </c>
      <c r="U1192" s="6">
        <f t="shared" si="146"/>
        <v>30</v>
      </c>
      <c r="V1192" t="str">
        <f t="shared" si="151"/>
        <v>15&lt;x&lt;=30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 t="shared" si="147"/>
        <v>42449.353703703695</v>
      </c>
      <c r="K1193">
        <v>1455892160</v>
      </c>
      <c r="L1193" s="10">
        <f t="shared" si="148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44"/>
        <v>1.0907407407407408</v>
      </c>
      <c r="R1193" s="6">
        <f t="shared" si="145"/>
        <v>89.242424242424249</v>
      </c>
      <c r="S1193" t="str">
        <f t="shared" si="149"/>
        <v>photography</v>
      </c>
      <c r="T1193" t="str">
        <f t="shared" si="150"/>
        <v>photobooks</v>
      </c>
      <c r="U1193" s="6">
        <f t="shared" si="146"/>
        <v>29.958333333328483</v>
      </c>
      <c r="V1193" t="str">
        <f t="shared" si="151"/>
        <v>15&lt;x&lt;=30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 t="shared" si="147"/>
        <v>42777.298356481479</v>
      </c>
      <c r="K1194">
        <v>1484222978</v>
      </c>
      <c r="L1194" s="10">
        <f t="shared" si="148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44"/>
        <v>2.9</v>
      </c>
      <c r="R1194" s="6">
        <f t="shared" si="145"/>
        <v>19.333333333333332</v>
      </c>
      <c r="S1194" t="str">
        <f t="shared" si="149"/>
        <v>photography</v>
      </c>
      <c r="T1194" t="str">
        <f t="shared" si="150"/>
        <v>photobooks</v>
      </c>
      <c r="U1194" s="6">
        <f t="shared" si="146"/>
        <v>30</v>
      </c>
      <c r="V1194" t="str">
        <f t="shared" si="151"/>
        <v>15&lt;x&lt;=30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 t="shared" si="147"/>
        <v>42469.526076388887</v>
      </c>
      <c r="K1195">
        <v>1455043053</v>
      </c>
      <c r="L1195" s="10">
        <f t="shared" si="148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44"/>
        <v>1.0395714285714286</v>
      </c>
      <c r="R1195" s="6">
        <f t="shared" si="145"/>
        <v>79.967032967032964</v>
      </c>
      <c r="S1195" t="str">
        <f t="shared" si="149"/>
        <v>photography</v>
      </c>
      <c r="T1195" t="str">
        <f t="shared" si="150"/>
        <v>photobooks</v>
      </c>
      <c r="U1195" s="6">
        <f t="shared" si="146"/>
        <v>59.958333333328483</v>
      </c>
      <c r="V1195" t="str">
        <f t="shared" si="151"/>
        <v>45&lt;x&lt;=60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 t="shared" si="147"/>
        <v>42102.27984953703</v>
      </c>
      <c r="K1196">
        <v>1425901379</v>
      </c>
      <c r="L1196" s="10">
        <f t="shared" si="148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44"/>
        <v>3.2223999999999999</v>
      </c>
      <c r="R1196" s="6">
        <f t="shared" si="145"/>
        <v>56.414565826330531</v>
      </c>
      <c r="S1196" t="str">
        <f t="shared" si="149"/>
        <v>photography</v>
      </c>
      <c r="T1196" t="str">
        <f t="shared" si="150"/>
        <v>photobooks</v>
      </c>
      <c r="U1196" s="6">
        <f t="shared" si="146"/>
        <v>30</v>
      </c>
      <c r="V1196" t="str">
        <f t="shared" si="151"/>
        <v>15&lt;x&lt;=30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 t="shared" si="147"/>
        <v>42358.166666666664</v>
      </c>
      <c r="K1197">
        <v>1445415653</v>
      </c>
      <c r="L1197" s="10">
        <f t="shared" si="148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44"/>
        <v>1.35</v>
      </c>
      <c r="R1197" s="6">
        <f t="shared" si="145"/>
        <v>79.411764705882348</v>
      </c>
      <c r="S1197" t="str">
        <f t="shared" si="149"/>
        <v>photography</v>
      </c>
      <c r="T1197" t="str">
        <f t="shared" si="150"/>
        <v>photobooks</v>
      </c>
      <c r="U1197" s="6">
        <f t="shared" si="146"/>
        <v>60.027164351849933</v>
      </c>
      <c r="V1197" t="str">
        <f t="shared" si="151"/>
        <v>60&lt;x&lt;=75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 t="shared" si="147"/>
        <v>42356.610405092586</v>
      </c>
      <c r="K1198">
        <v>1447875539</v>
      </c>
      <c r="L1198" s="10">
        <f t="shared" si="148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44"/>
        <v>2.6991034482758622</v>
      </c>
      <c r="R1198" s="6">
        <f t="shared" si="145"/>
        <v>76.439453125</v>
      </c>
      <c r="S1198" t="str">
        <f t="shared" si="149"/>
        <v>photography</v>
      </c>
      <c r="T1198" t="str">
        <f t="shared" si="150"/>
        <v>photobooks</v>
      </c>
      <c r="U1198" s="6">
        <f t="shared" si="146"/>
        <v>30</v>
      </c>
      <c r="V1198" t="str">
        <f t="shared" si="151"/>
        <v>15&lt;x&lt;=30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 t="shared" si="147"/>
        <v>42534.040972222218</v>
      </c>
      <c r="K1199">
        <v>1463155034</v>
      </c>
      <c r="L1199" s="10">
        <f t="shared" si="148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44"/>
        <v>2.5329333333333333</v>
      </c>
      <c r="R1199" s="6">
        <f t="shared" si="145"/>
        <v>121</v>
      </c>
      <c r="S1199" t="str">
        <f t="shared" si="149"/>
        <v>photography</v>
      </c>
      <c r="T1199" t="str">
        <f t="shared" si="150"/>
        <v>photobooks</v>
      </c>
      <c r="U1199" s="6">
        <f t="shared" si="146"/>
        <v>30.584560185183364</v>
      </c>
      <c r="V1199" t="str">
        <f t="shared" si="151"/>
        <v>30&lt;x&lt;=45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 t="shared" si="147"/>
        <v>42368.916666666664</v>
      </c>
      <c r="K1200">
        <v>1448463086</v>
      </c>
      <c r="L1200" s="10">
        <f t="shared" si="148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44"/>
        <v>2.6059999999999999</v>
      </c>
      <c r="R1200" s="6">
        <f t="shared" si="145"/>
        <v>54.616766467065865</v>
      </c>
      <c r="S1200" t="str">
        <f t="shared" si="149"/>
        <v>photography</v>
      </c>
      <c r="T1200" t="str">
        <f t="shared" si="150"/>
        <v>photobooks</v>
      </c>
      <c r="U1200" s="6">
        <f t="shared" si="146"/>
        <v>35.505949074075033</v>
      </c>
      <c r="V1200" t="str">
        <f t="shared" si="151"/>
        <v>30&lt;x&lt;=45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 t="shared" si="147"/>
        <v>42193.562499999993</v>
      </c>
      <c r="K1201">
        <v>1433615400</v>
      </c>
      <c r="L1201" s="10">
        <f t="shared" si="148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44"/>
        <v>1.0131677953348381</v>
      </c>
      <c r="R1201" s="6">
        <f t="shared" si="145"/>
        <v>299.22222222222223</v>
      </c>
      <c r="S1201" t="str">
        <f t="shared" si="149"/>
        <v>photography</v>
      </c>
      <c r="T1201" t="str">
        <f t="shared" si="150"/>
        <v>photobooks</v>
      </c>
      <c r="U1201" s="6">
        <f t="shared" si="146"/>
        <v>32</v>
      </c>
      <c r="V1201" t="str">
        <f t="shared" si="151"/>
        <v>30&lt;x&lt;=45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 t="shared" si="147"/>
        <v>42110.269166666665</v>
      </c>
      <c r="K1202">
        <v>1427369256</v>
      </c>
      <c r="L1202" s="10">
        <f t="shared" si="148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44"/>
        <v>1.2560416666666667</v>
      </c>
      <c r="R1202" s="6">
        <f t="shared" si="145"/>
        <v>58.533980582524272</v>
      </c>
      <c r="S1202" t="str">
        <f t="shared" si="149"/>
        <v>photography</v>
      </c>
      <c r="T1202" t="str">
        <f t="shared" si="150"/>
        <v>photobooks</v>
      </c>
      <c r="U1202" s="6">
        <f t="shared" si="146"/>
        <v>21</v>
      </c>
      <c r="V1202" t="str">
        <f t="shared" si="151"/>
        <v>15&lt;x&lt;=30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 t="shared" si="147"/>
        <v>42566.398680555554</v>
      </c>
      <c r="K1203">
        <v>1466001246</v>
      </c>
      <c r="L1203" s="10">
        <f t="shared" si="148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44"/>
        <v>1.0243783333333334</v>
      </c>
      <c r="R1203" s="6">
        <f t="shared" si="145"/>
        <v>55.371801801801809</v>
      </c>
      <c r="S1203" t="str">
        <f t="shared" si="149"/>
        <v>photography</v>
      </c>
      <c r="T1203" t="str">
        <f t="shared" si="150"/>
        <v>photobooks</v>
      </c>
      <c r="U1203" s="6">
        <f t="shared" si="146"/>
        <v>30</v>
      </c>
      <c r="V1203" t="str">
        <f t="shared" si="151"/>
        <v>15&lt;x&lt;=30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 t="shared" si="147"/>
        <v>42182.080486111103</v>
      </c>
      <c r="K1204">
        <v>1432796154</v>
      </c>
      <c r="L1204" s="10">
        <f t="shared" si="148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44"/>
        <v>1.99244</v>
      </c>
      <c r="R1204" s="6">
        <f t="shared" si="145"/>
        <v>183.80442804428046</v>
      </c>
      <c r="S1204" t="str">
        <f t="shared" si="149"/>
        <v>photography</v>
      </c>
      <c r="T1204" t="str">
        <f t="shared" si="150"/>
        <v>photobooks</v>
      </c>
      <c r="U1204" s="6">
        <f t="shared" si="146"/>
        <v>30</v>
      </c>
      <c r="V1204" t="str">
        <f t="shared" si="151"/>
        <v>15&lt;x&lt;=30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 t="shared" si="147"/>
        <v>42155.4065625</v>
      </c>
      <c r="K1205">
        <v>1430491527</v>
      </c>
      <c r="L1205" s="10">
        <f t="shared" si="148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44"/>
        <v>1.0245398773006136</v>
      </c>
      <c r="R1205" s="6">
        <f t="shared" si="145"/>
        <v>165.34653465346534</v>
      </c>
      <c r="S1205" t="str">
        <f t="shared" si="149"/>
        <v>photography</v>
      </c>
      <c r="T1205" t="str">
        <f t="shared" si="150"/>
        <v>photobooks</v>
      </c>
      <c r="U1205" s="6">
        <f t="shared" si="146"/>
        <v>30</v>
      </c>
      <c r="V1205" t="str">
        <f t="shared" si="151"/>
        <v>15&lt;x&lt;=30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 t="shared" si="147"/>
        <v>42341.999999999993</v>
      </c>
      <c r="K1206">
        <v>1445363833</v>
      </c>
      <c r="L1206" s="10">
        <f t="shared" si="148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44"/>
        <v>1.0294615384615384</v>
      </c>
      <c r="R1206" s="6">
        <f t="shared" si="145"/>
        <v>234.78947368421052</v>
      </c>
      <c r="S1206" t="str">
        <f t="shared" si="149"/>
        <v>photography</v>
      </c>
      <c r="T1206" t="str">
        <f t="shared" si="150"/>
        <v>photobooks</v>
      </c>
      <c r="U1206" s="6">
        <f t="shared" si="146"/>
        <v>44.460266203699575</v>
      </c>
      <c r="V1206" t="str">
        <f t="shared" si="151"/>
        <v>30&lt;x&lt;=45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 t="shared" si="147"/>
        <v>42168.298043981478</v>
      </c>
      <c r="K1207">
        <v>1431605351</v>
      </c>
      <c r="L1207" s="10">
        <f t="shared" si="148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44"/>
        <v>1.0086153846153847</v>
      </c>
      <c r="R1207" s="6">
        <f t="shared" si="145"/>
        <v>211.48387096774192</v>
      </c>
      <c r="S1207" t="str">
        <f t="shared" si="149"/>
        <v>photography</v>
      </c>
      <c r="T1207" t="str">
        <f t="shared" si="150"/>
        <v>photobooks</v>
      </c>
      <c r="U1207" s="6">
        <f t="shared" si="146"/>
        <v>30</v>
      </c>
      <c r="V1207" t="str">
        <f t="shared" si="151"/>
        <v>15&lt;x&lt;=30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 t="shared" si="147"/>
        <v>42805.353472222218</v>
      </c>
      <c r="K1208">
        <v>1486406253</v>
      </c>
      <c r="L1208" s="10">
        <f t="shared" si="148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44"/>
        <v>1.1499999999999999</v>
      </c>
      <c r="R1208" s="6">
        <f t="shared" si="145"/>
        <v>32.34375</v>
      </c>
      <c r="S1208" t="str">
        <f t="shared" si="149"/>
        <v>photography</v>
      </c>
      <c r="T1208" t="str">
        <f t="shared" si="150"/>
        <v>photobooks</v>
      </c>
      <c r="U1208" s="6">
        <f t="shared" si="146"/>
        <v>32.785729166658712</v>
      </c>
      <c r="V1208" t="str">
        <f t="shared" si="151"/>
        <v>30&lt;x&lt;=45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 t="shared" si="147"/>
        <v>42460.208333333336</v>
      </c>
      <c r="K1209">
        <v>1456827573</v>
      </c>
      <c r="L1209" s="10">
        <f t="shared" si="148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44"/>
        <v>1.0416766467065868</v>
      </c>
      <c r="R1209" s="6">
        <f t="shared" si="145"/>
        <v>123.37588652482269</v>
      </c>
      <c r="S1209" t="str">
        <f t="shared" si="149"/>
        <v>photography</v>
      </c>
      <c r="T1209" t="str">
        <f t="shared" si="150"/>
        <v>photobooks</v>
      </c>
      <c r="U1209" s="6">
        <f t="shared" si="146"/>
        <v>29.986423611117061</v>
      </c>
      <c r="V1209" t="str">
        <f t="shared" si="151"/>
        <v>15&lt;x&lt;=30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 t="shared" si="147"/>
        <v>42453.459074074075</v>
      </c>
      <c r="K1210">
        <v>1456246864</v>
      </c>
      <c r="L1210" s="10">
        <f t="shared" si="148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44"/>
        <v>1.5529999999999999</v>
      </c>
      <c r="R1210" s="6">
        <f t="shared" si="145"/>
        <v>207.06666666666666</v>
      </c>
      <c r="S1210" t="str">
        <f t="shared" si="149"/>
        <v>photography</v>
      </c>
      <c r="T1210" t="str">
        <f t="shared" si="150"/>
        <v>photobooks</v>
      </c>
      <c r="U1210" s="6">
        <f t="shared" si="146"/>
        <v>29.958333333335759</v>
      </c>
      <c r="V1210" t="str">
        <f t="shared" si="151"/>
        <v>15&lt;x&lt;=30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 t="shared" si="147"/>
        <v>42791.637789351851</v>
      </c>
      <c r="K1211">
        <v>1485461905</v>
      </c>
      <c r="L1211" s="10">
        <f t="shared" si="148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44"/>
        <v>1.06</v>
      </c>
      <c r="R1211" s="6">
        <f t="shared" si="145"/>
        <v>138.2608695652174</v>
      </c>
      <c r="S1211" t="str">
        <f t="shared" si="149"/>
        <v>photography</v>
      </c>
      <c r="T1211" t="str">
        <f t="shared" si="150"/>
        <v>photobooks</v>
      </c>
      <c r="U1211" s="6">
        <f t="shared" si="146"/>
        <v>30</v>
      </c>
      <c r="V1211" t="str">
        <f t="shared" si="151"/>
        <v>15&lt;x&lt;=30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 t="shared" si="147"/>
        <v>42155.666666666664</v>
      </c>
      <c r="K1212">
        <v>1431124572</v>
      </c>
      <c r="L1212" s="10">
        <f t="shared" si="148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44"/>
        <v>2.5431499999999998</v>
      </c>
      <c r="R1212" s="6">
        <f t="shared" si="145"/>
        <v>493.81553398058253</v>
      </c>
      <c r="S1212" t="str">
        <f t="shared" si="149"/>
        <v>photography</v>
      </c>
      <c r="T1212" t="str">
        <f t="shared" si="150"/>
        <v>photobooks</v>
      </c>
      <c r="U1212" s="6">
        <f t="shared" si="146"/>
        <v>22.933194444442051</v>
      </c>
      <c r="V1212" t="str">
        <f t="shared" si="151"/>
        <v>15&lt;x&lt;=30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 t="shared" si="147"/>
        <v>42530.658113425925</v>
      </c>
      <c r="K1213">
        <v>1464209261</v>
      </c>
      <c r="L1213" s="10">
        <f t="shared" si="148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44"/>
        <v>1.0109999999999999</v>
      </c>
      <c r="R1213" s="6">
        <f t="shared" si="145"/>
        <v>168.5</v>
      </c>
      <c r="S1213" t="str">
        <f t="shared" si="149"/>
        <v>photography</v>
      </c>
      <c r="T1213" t="str">
        <f t="shared" si="150"/>
        <v>photobooks</v>
      </c>
      <c r="U1213" s="6">
        <f t="shared" si="146"/>
        <v>15</v>
      </c>
      <c r="V1213" t="str">
        <f t="shared" si="151"/>
        <v>&lt;=15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 t="shared" si="147"/>
        <v>42334.833333333336</v>
      </c>
      <c r="K1214">
        <v>1447195695</v>
      </c>
      <c r="L1214" s="10">
        <f t="shared" si="148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44"/>
        <v>1.2904</v>
      </c>
      <c r="R1214" s="6">
        <f t="shared" si="145"/>
        <v>38.867469879518069</v>
      </c>
      <c r="S1214" t="str">
        <f t="shared" si="149"/>
        <v>photography</v>
      </c>
      <c r="T1214" t="str">
        <f t="shared" si="150"/>
        <v>photobooks</v>
      </c>
      <c r="U1214" s="6">
        <f t="shared" si="146"/>
        <v>16.091493055559113</v>
      </c>
      <c r="V1214" t="str">
        <f t="shared" si="151"/>
        <v>15&lt;x&lt;=30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 t="shared" si="147"/>
        <v>42766.547453703701</v>
      </c>
      <c r="K1215">
        <v>1482862100</v>
      </c>
      <c r="L1215" s="10">
        <f t="shared" si="148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44"/>
        <v>1.0223076923076924</v>
      </c>
      <c r="R1215" s="6">
        <f t="shared" si="145"/>
        <v>61.527777777777779</v>
      </c>
      <c r="S1215" t="str">
        <f t="shared" si="149"/>
        <v>photography</v>
      </c>
      <c r="T1215" t="str">
        <f t="shared" si="150"/>
        <v>photobooks</v>
      </c>
      <c r="U1215" s="6">
        <f t="shared" si="146"/>
        <v>35</v>
      </c>
      <c r="V1215" t="str">
        <f t="shared" si="151"/>
        <v>30&lt;x&lt;=45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 t="shared" si="147"/>
        <v>42164.632002314807</v>
      </c>
      <c r="K1216">
        <v>1428696605</v>
      </c>
      <c r="L1216" s="10">
        <f t="shared" si="148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44"/>
        <v>1.3180000000000001</v>
      </c>
      <c r="R1216" s="6">
        <f t="shared" si="145"/>
        <v>105.44</v>
      </c>
      <c r="S1216" t="str">
        <f t="shared" si="149"/>
        <v>photography</v>
      </c>
      <c r="T1216" t="str">
        <f t="shared" si="150"/>
        <v>photobooks</v>
      </c>
      <c r="U1216" s="6">
        <f t="shared" si="146"/>
        <v>60</v>
      </c>
      <c r="V1216" t="str">
        <f t="shared" si="151"/>
        <v>45&lt;x&lt;=60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 t="shared" si="147"/>
        <v>41789.714768518512</v>
      </c>
      <c r="K1217">
        <v>1398895756</v>
      </c>
      <c r="L1217" s="10">
        <f t="shared" si="148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44"/>
        <v>7.8608020000000005</v>
      </c>
      <c r="R1217" s="6">
        <f t="shared" si="145"/>
        <v>71.592003642987251</v>
      </c>
      <c r="S1217" t="str">
        <f t="shared" si="149"/>
        <v>photography</v>
      </c>
      <c r="T1217" t="str">
        <f t="shared" si="150"/>
        <v>photobooks</v>
      </c>
      <c r="U1217" s="6">
        <f t="shared" si="146"/>
        <v>30</v>
      </c>
      <c r="V1217" t="str">
        <f t="shared" si="151"/>
        <v>15&lt;x&lt;=30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 t="shared" si="147"/>
        <v>42279.752083333333</v>
      </c>
      <c r="K1218">
        <v>1441032457</v>
      </c>
      <c r="L1218" s="10">
        <f t="shared" si="148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52">E1218/D1218</f>
        <v>1.4570000000000001</v>
      </c>
      <c r="R1218" s="6">
        <f t="shared" ref="R1218:R1281" si="153">E1218/N1218</f>
        <v>91.882882882882882</v>
      </c>
      <c r="S1218" t="str">
        <f t="shared" si="149"/>
        <v>photography</v>
      </c>
      <c r="T1218" t="str">
        <f t="shared" si="150"/>
        <v>photobooks</v>
      </c>
      <c r="U1218" s="6">
        <f t="shared" ref="U1218:U1281" si="154">J1218-L1218</f>
        <v>32.344016203700448</v>
      </c>
      <c r="V1218" t="str">
        <f t="shared" si="151"/>
        <v>30&lt;x&lt;=45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 t="shared" ref="J1219:J1282" si="155">(((I1219/60)/60)/24)+DATE(1970,1,1)+(-5/24)</f>
        <v>42565.6011574074</v>
      </c>
      <c r="K1219">
        <v>1465932340</v>
      </c>
      <c r="L1219" s="10">
        <f t="shared" ref="L1219:L1282" si="156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52"/>
        <v>1.026</v>
      </c>
      <c r="R1219" s="6">
        <f t="shared" si="153"/>
        <v>148.57377049180329</v>
      </c>
      <c r="S1219" t="str">
        <f t="shared" ref="S1219:S1282" si="157">TRIM(LEFT(P1219,SEARCH("/",P1219)-1))</f>
        <v>photography</v>
      </c>
      <c r="T1219" t="str">
        <f t="shared" ref="T1219:T1282" si="158">TRIM(RIGHT(P1219,LEN(P1219)-SEARCH("/",P1219)))</f>
        <v>photobooks</v>
      </c>
      <c r="U1219" s="6">
        <f t="shared" si="154"/>
        <v>30</v>
      </c>
      <c r="V1219" t="str">
        <f t="shared" ref="V1219:V1282" si="159">IF(U1219&lt;=15, "&lt;=15", IF(U1219&lt;=30, "15&lt;x&lt;=30", IF(U1219&lt;=45, "30&lt;x&lt;=45", IF(U1219&lt;=60, "45&lt;x&lt;=60", IF(U1219&lt;=75, "60&lt;x&lt;=75","75&lt;x&lt;=90")))))</f>
        <v>15&lt;x&lt;=30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 t="shared" si="155"/>
        <v>42308.916666666664</v>
      </c>
      <c r="K1220">
        <v>1443714800</v>
      </c>
      <c r="L1220" s="10">
        <f t="shared" si="156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52"/>
        <v>1.7227777777777777</v>
      </c>
      <c r="R1220" s="6">
        <f t="shared" si="153"/>
        <v>174.2134831460674</v>
      </c>
      <c r="S1220" t="str">
        <f t="shared" si="157"/>
        <v>photography</v>
      </c>
      <c r="T1220" t="str">
        <f t="shared" si="158"/>
        <v>photobooks</v>
      </c>
      <c r="U1220" s="6">
        <f t="shared" si="154"/>
        <v>30.462962962963502</v>
      </c>
      <c r="V1220" t="str">
        <f t="shared" si="159"/>
        <v>30&lt;x&lt;=45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 t="shared" si="155"/>
        <v>42663.253622685181</v>
      </c>
      <c r="K1221">
        <v>1474369513</v>
      </c>
      <c r="L1221" s="10">
        <f t="shared" si="156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52"/>
        <v>1.5916819571865444</v>
      </c>
      <c r="R1221" s="6">
        <f t="shared" si="153"/>
        <v>102.86166007905139</v>
      </c>
      <c r="S1221" t="str">
        <f t="shared" si="157"/>
        <v>photography</v>
      </c>
      <c r="T1221" t="str">
        <f t="shared" si="158"/>
        <v>photobooks</v>
      </c>
      <c r="U1221" s="6">
        <f t="shared" si="154"/>
        <v>30</v>
      </c>
      <c r="V1221" t="str">
        <f t="shared" si="159"/>
        <v>15&lt;x&lt;=30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 t="shared" si="155"/>
        <v>42241.420277777775</v>
      </c>
      <c r="K1222">
        <v>1437923112</v>
      </c>
      <c r="L1222" s="10">
        <f t="shared" si="156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52"/>
        <v>1.0376666666666667</v>
      </c>
      <c r="R1222" s="6">
        <f t="shared" si="153"/>
        <v>111.17857142857143</v>
      </c>
      <c r="S1222" t="str">
        <f t="shared" si="157"/>
        <v>photography</v>
      </c>
      <c r="T1222" t="str">
        <f t="shared" si="158"/>
        <v>photobooks</v>
      </c>
      <c r="U1222" s="6">
        <f t="shared" si="154"/>
        <v>30</v>
      </c>
      <c r="V1222" t="str">
        <f t="shared" si="159"/>
        <v>15&lt;x&lt;=30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 t="shared" si="155"/>
        <v>42707.791666666664</v>
      </c>
      <c r="K1223">
        <v>1478431488</v>
      </c>
      <c r="L1223" s="10">
        <f t="shared" si="156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52"/>
        <v>1.1140954545454547</v>
      </c>
      <c r="R1223" s="6">
        <f t="shared" si="153"/>
        <v>23.796213592233013</v>
      </c>
      <c r="S1223" t="str">
        <f t="shared" si="157"/>
        <v>photography</v>
      </c>
      <c r="T1223" t="str">
        <f t="shared" si="158"/>
        <v>photobooks</v>
      </c>
      <c r="U1223" s="6">
        <f t="shared" si="154"/>
        <v>27.524444444439723</v>
      </c>
      <c r="V1223" t="str">
        <f t="shared" si="159"/>
        <v>15&lt;x&lt;=30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 t="shared" si="155"/>
        <v>42460.958333333336</v>
      </c>
      <c r="K1224">
        <v>1456852647</v>
      </c>
      <c r="L1224" s="10">
        <f t="shared" si="156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52"/>
        <v>2.80375</v>
      </c>
      <c r="R1224" s="6">
        <f t="shared" si="153"/>
        <v>81.268115942028984</v>
      </c>
      <c r="S1224" t="str">
        <f t="shared" si="157"/>
        <v>photography</v>
      </c>
      <c r="T1224" t="str">
        <f t="shared" si="158"/>
        <v>photobooks</v>
      </c>
      <c r="U1224" s="6">
        <f t="shared" si="154"/>
        <v>30.446215277785086</v>
      </c>
      <c r="V1224" t="str">
        <f t="shared" si="159"/>
        <v>30&lt;x&lt;=45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 t="shared" si="155"/>
        <v>42684.010520833333</v>
      </c>
      <c r="K1225">
        <v>1476159309</v>
      </c>
      <c r="L1225" s="10">
        <f t="shared" si="156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52"/>
        <v>1.1210606060606061</v>
      </c>
      <c r="R1225" s="6">
        <f t="shared" si="153"/>
        <v>116.21465968586388</v>
      </c>
      <c r="S1225" t="str">
        <f t="shared" si="157"/>
        <v>photography</v>
      </c>
      <c r="T1225" t="str">
        <f t="shared" si="158"/>
        <v>photobooks</v>
      </c>
      <c r="U1225" s="6">
        <f t="shared" si="154"/>
        <v>30.041666666671517</v>
      </c>
      <c r="V1225" t="str">
        <f t="shared" si="159"/>
        <v>30&lt;x&lt;=45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 t="shared" si="155"/>
        <v>41796.341458333329</v>
      </c>
      <c r="K1226">
        <v>1396876302</v>
      </c>
      <c r="L1226" s="10">
        <f t="shared" si="156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52"/>
        <v>7.0666666666666669E-2</v>
      </c>
      <c r="R1226" s="6">
        <f t="shared" si="153"/>
        <v>58.888888888888886</v>
      </c>
      <c r="S1226" t="str">
        <f t="shared" si="157"/>
        <v>music</v>
      </c>
      <c r="T1226" t="str">
        <f t="shared" si="158"/>
        <v>world music</v>
      </c>
      <c r="U1226" s="6">
        <f t="shared" si="154"/>
        <v>60</v>
      </c>
      <c r="V1226" t="str">
        <f t="shared" si="159"/>
        <v>45&lt;x&lt;=60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 t="shared" si="155"/>
        <v>41569.697662037033</v>
      </c>
      <c r="K1227">
        <v>1377294278</v>
      </c>
      <c r="L1227" s="10">
        <f t="shared" si="156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52"/>
        <v>4.3999999999999997E-2</v>
      </c>
      <c r="R1227" s="6">
        <f t="shared" si="153"/>
        <v>44</v>
      </c>
      <c r="S1227" t="str">
        <f t="shared" si="157"/>
        <v>music</v>
      </c>
      <c r="T1227" t="str">
        <f t="shared" si="158"/>
        <v>world music</v>
      </c>
      <c r="U1227" s="6">
        <f t="shared" si="154"/>
        <v>60</v>
      </c>
      <c r="V1227" t="str">
        <f t="shared" si="159"/>
        <v>45&lt;x&lt;=60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 t="shared" si="155"/>
        <v>41749.833333333328</v>
      </c>
      <c r="K1228">
        <v>1395089981</v>
      </c>
      <c r="L1228" s="10">
        <f t="shared" si="156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52"/>
        <v>3.8739999999999997E-2</v>
      </c>
      <c r="R1228" s="6">
        <f t="shared" si="153"/>
        <v>48.424999999999997</v>
      </c>
      <c r="S1228" t="str">
        <f t="shared" si="157"/>
        <v>music</v>
      </c>
      <c r="T1228" t="str">
        <f t="shared" si="158"/>
        <v>world music</v>
      </c>
      <c r="U1228" s="6">
        <f t="shared" si="154"/>
        <v>34.166886574072123</v>
      </c>
      <c r="V1228" t="str">
        <f t="shared" si="159"/>
        <v>30&lt;x&lt;=45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 t="shared" si="155"/>
        <v>41858.083333333328</v>
      </c>
      <c r="K1229">
        <v>1404770616</v>
      </c>
      <c r="L1229" s="10">
        <f t="shared" si="156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52"/>
        <v>0</v>
      </c>
      <c r="R1229" s="6" t="e">
        <f t="shared" si="153"/>
        <v>#DIV/0!</v>
      </c>
      <c r="S1229" t="str">
        <f t="shared" si="157"/>
        <v>music</v>
      </c>
      <c r="T1229" t="str">
        <f t="shared" si="158"/>
        <v>world music</v>
      </c>
      <c r="U1229" s="6">
        <f t="shared" si="154"/>
        <v>30.372499999997672</v>
      </c>
      <c r="V1229" t="str">
        <f t="shared" si="159"/>
        <v>30&lt;x&lt;=45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 t="shared" si="155"/>
        <v>40814.520925925921</v>
      </c>
      <c r="K1230">
        <v>1312047008</v>
      </c>
      <c r="L1230" s="10">
        <f t="shared" si="156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52"/>
        <v>0.29299999999999998</v>
      </c>
      <c r="R1230" s="6">
        <f t="shared" si="153"/>
        <v>61.041666666666664</v>
      </c>
      <c r="S1230" t="str">
        <f t="shared" si="157"/>
        <v>music</v>
      </c>
      <c r="T1230" t="str">
        <f t="shared" si="158"/>
        <v>world music</v>
      </c>
      <c r="U1230" s="6">
        <f t="shared" si="154"/>
        <v>60</v>
      </c>
      <c r="V1230" t="str">
        <f t="shared" si="159"/>
        <v>45&lt;x&lt;=60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 t="shared" si="155"/>
        <v>41015.458333333328</v>
      </c>
      <c r="K1231">
        <v>1331982127</v>
      </c>
      <c r="L1231" s="10">
        <f t="shared" si="156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52"/>
        <v>9.0909090909090905E-3</v>
      </c>
      <c r="R1231" s="6">
        <f t="shared" si="153"/>
        <v>25</v>
      </c>
      <c r="S1231" t="str">
        <f t="shared" si="157"/>
        <v>music</v>
      </c>
      <c r="T1231" t="str">
        <f t="shared" si="158"/>
        <v>world music</v>
      </c>
      <c r="U1231" s="6">
        <f t="shared" si="154"/>
        <v>30.206863425926713</v>
      </c>
      <c r="V1231" t="str">
        <f t="shared" si="159"/>
        <v>30&lt;x&lt;=45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 t="shared" si="155"/>
        <v>40598.764236111107</v>
      </c>
      <c r="K1232">
        <v>1295997630</v>
      </c>
      <c r="L1232" s="10">
        <f t="shared" si="156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52"/>
        <v>0</v>
      </c>
      <c r="R1232" s="6" t="e">
        <f t="shared" si="153"/>
        <v>#DIV/0!</v>
      </c>
      <c r="S1232" t="str">
        <f t="shared" si="157"/>
        <v>music</v>
      </c>
      <c r="T1232" t="str">
        <f t="shared" si="158"/>
        <v>world music</v>
      </c>
      <c r="U1232" s="6">
        <f t="shared" si="154"/>
        <v>30</v>
      </c>
      <c r="V1232" t="str">
        <f t="shared" si="159"/>
        <v>15&lt;x&lt;=30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 t="shared" si="155"/>
        <v>42243.833333333336</v>
      </c>
      <c r="K1233">
        <v>1436394968</v>
      </c>
      <c r="L1233" s="10">
        <f t="shared" si="156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52"/>
        <v>0</v>
      </c>
      <c r="R1233" s="6" t="e">
        <f t="shared" si="153"/>
        <v>#DIV/0!</v>
      </c>
      <c r="S1233" t="str">
        <f t="shared" si="157"/>
        <v>music</v>
      </c>
      <c r="T1233" t="str">
        <f t="shared" si="158"/>
        <v>world music</v>
      </c>
      <c r="U1233" s="6">
        <f t="shared" si="154"/>
        <v>50.099907407413411</v>
      </c>
      <c r="V1233" t="str">
        <f t="shared" si="159"/>
        <v>45&lt;x&lt;=60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 t="shared" si="155"/>
        <v>41553.639699074076</v>
      </c>
      <c r="K1234">
        <v>1377030070</v>
      </c>
      <c r="L1234" s="10">
        <f t="shared" si="156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52"/>
        <v>8.0000000000000002E-3</v>
      </c>
      <c r="R1234" s="6">
        <f t="shared" si="153"/>
        <v>40</v>
      </c>
      <c r="S1234" t="str">
        <f t="shared" si="157"/>
        <v>music</v>
      </c>
      <c r="T1234" t="str">
        <f t="shared" si="158"/>
        <v>world music</v>
      </c>
      <c r="U1234" s="6">
        <f t="shared" si="154"/>
        <v>47</v>
      </c>
      <c r="V1234" t="str">
        <f t="shared" si="159"/>
        <v>45&lt;x&lt;=60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 t="shared" si="155"/>
        <v>40960.740439814814</v>
      </c>
      <c r="K1235">
        <v>1328049974</v>
      </c>
      <c r="L1235" s="10">
        <f t="shared" si="156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52"/>
        <v>0.11600000000000001</v>
      </c>
      <c r="R1235" s="6">
        <f t="shared" si="153"/>
        <v>19.333333333333332</v>
      </c>
      <c r="S1235" t="str">
        <f t="shared" si="157"/>
        <v>music</v>
      </c>
      <c r="T1235" t="str">
        <f t="shared" si="158"/>
        <v>world music</v>
      </c>
      <c r="U1235" s="6">
        <f t="shared" si="154"/>
        <v>21</v>
      </c>
      <c r="V1235" t="str">
        <f t="shared" si="159"/>
        <v>15&lt;x&lt;=30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 t="shared" si="155"/>
        <v>42037.580347222225</v>
      </c>
      <c r="K1236">
        <v>1420311342</v>
      </c>
      <c r="L1236" s="10">
        <f t="shared" si="156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52"/>
        <v>0</v>
      </c>
      <c r="R1236" s="6" t="e">
        <f t="shared" si="153"/>
        <v>#DIV/0!</v>
      </c>
      <c r="S1236" t="str">
        <f t="shared" si="157"/>
        <v>music</v>
      </c>
      <c r="T1236" t="str">
        <f t="shared" si="158"/>
        <v>world music</v>
      </c>
      <c r="U1236" s="6">
        <f t="shared" si="154"/>
        <v>30</v>
      </c>
      <c r="V1236" t="str">
        <f t="shared" si="159"/>
        <v>15&lt;x&lt;=30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 t="shared" si="155"/>
        <v>41622.927071759259</v>
      </c>
      <c r="K1237">
        <v>1383621299</v>
      </c>
      <c r="L1237" s="10">
        <f t="shared" si="156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52"/>
        <v>2.787363950092912E-2</v>
      </c>
      <c r="R1237" s="6">
        <f t="shared" si="153"/>
        <v>35</v>
      </c>
      <c r="S1237" t="str">
        <f t="shared" si="157"/>
        <v>music</v>
      </c>
      <c r="T1237" t="str">
        <f t="shared" si="158"/>
        <v>world music</v>
      </c>
      <c r="U1237" s="6">
        <f t="shared" si="154"/>
        <v>40</v>
      </c>
      <c r="V1237" t="str">
        <f t="shared" si="159"/>
        <v>30&lt;x&lt;=45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 t="shared" si="155"/>
        <v>41118.458333333328</v>
      </c>
      <c r="K1238">
        <v>1342801164</v>
      </c>
      <c r="L1238" s="10">
        <f t="shared" si="156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52"/>
        <v>0</v>
      </c>
      <c r="R1238" s="6" t="e">
        <f t="shared" si="153"/>
        <v>#DIV/0!</v>
      </c>
      <c r="S1238" t="str">
        <f t="shared" si="157"/>
        <v>music</v>
      </c>
      <c r="T1238" t="str">
        <f t="shared" si="158"/>
        <v>world music</v>
      </c>
      <c r="U1238" s="6">
        <f t="shared" si="154"/>
        <v>7.9865277777789743</v>
      </c>
      <c r="V1238" t="str">
        <f t="shared" si="159"/>
        <v>&lt;=15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 t="shared" si="155"/>
        <v>41145.074826388889</v>
      </c>
      <c r="K1239">
        <v>1344062865</v>
      </c>
      <c r="L1239" s="10">
        <f t="shared" si="156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52"/>
        <v>0</v>
      </c>
      <c r="R1239" s="6" t="e">
        <f t="shared" si="153"/>
        <v>#DIV/0!</v>
      </c>
      <c r="S1239" t="str">
        <f t="shared" si="157"/>
        <v>music</v>
      </c>
      <c r="T1239" t="str">
        <f t="shared" si="158"/>
        <v>world music</v>
      </c>
      <c r="U1239" s="6">
        <f t="shared" si="154"/>
        <v>20</v>
      </c>
      <c r="V1239" t="str">
        <f t="shared" si="159"/>
        <v>15&lt;x&lt;=30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 t="shared" si="155"/>
        <v>40761.402037037034</v>
      </c>
      <c r="K1240">
        <v>1310049536</v>
      </c>
      <c r="L1240" s="10">
        <f t="shared" si="156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52"/>
        <v>0.17799999999999999</v>
      </c>
      <c r="R1240" s="6">
        <f t="shared" si="153"/>
        <v>59.333333333333336</v>
      </c>
      <c r="S1240" t="str">
        <f t="shared" si="157"/>
        <v>music</v>
      </c>
      <c r="T1240" t="str">
        <f t="shared" si="158"/>
        <v>world music</v>
      </c>
      <c r="U1240" s="6">
        <f t="shared" si="154"/>
        <v>30</v>
      </c>
      <c r="V1240" t="str">
        <f t="shared" si="159"/>
        <v>15&lt;x&lt;=30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 t="shared" si="155"/>
        <v>40913.754247685181</v>
      </c>
      <c r="K1241">
        <v>1323212767</v>
      </c>
      <c r="L1241" s="10">
        <f t="shared" si="156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52"/>
        <v>0</v>
      </c>
      <c r="R1241" s="6" t="e">
        <f t="shared" si="153"/>
        <v>#DIV/0!</v>
      </c>
      <c r="S1241" t="str">
        <f t="shared" si="157"/>
        <v>music</v>
      </c>
      <c r="T1241" t="str">
        <f t="shared" si="158"/>
        <v>world music</v>
      </c>
      <c r="U1241" s="6">
        <f t="shared" si="154"/>
        <v>30</v>
      </c>
      <c r="V1241" t="str">
        <f t="shared" si="159"/>
        <v>15&lt;x&lt;=30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 t="shared" si="155"/>
        <v>41467.70208333333</v>
      </c>
      <c r="K1242">
        <v>1368579457</v>
      </c>
      <c r="L1242" s="10">
        <f t="shared" si="156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52"/>
        <v>3.0124999999999999E-2</v>
      </c>
      <c r="R1242" s="6">
        <f t="shared" si="153"/>
        <v>30.125</v>
      </c>
      <c r="S1242" t="str">
        <f t="shared" si="157"/>
        <v>music</v>
      </c>
      <c r="T1242" t="str">
        <f t="shared" si="158"/>
        <v>world music</v>
      </c>
      <c r="U1242" s="6">
        <f t="shared" si="154"/>
        <v>58.870405092588044</v>
      </c>
      <c r="V1242" t="str">
        <f t="shared" si="159"/>
        <v>45&lt;x&lt;=60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 t="shared" si="155"/>
        <v>41946.040972222218</v>
      </c>
      <c r="K1243">
        <v>1413057980</v>
      </c>
      <c r="L1243" s="10">
        <f t="shared" si="156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52"/>
        <v>0.50739999999999996</v>
      </c>
      <c r="R1243" s="6">
        <f t="shared" si="153"/>
        <v>74.617647058823536</v>
      </c>
      <c r="S1243" t="str">
        <f t="shared" si="157"/>
        <v>music</v>
      </c>
      <c r="T1243" t="str">
        <f t="shared" si="158"/>
        <v>world music</v>
      </c>
      <c r="U1243" s="6">
        <f t="shared" si="154"/>
        <v>22.411574074074451</v>
      </c>
      <c r="V1243" t="str">
        <f t="shared" si="159"/>
        <v>15&lt;x&lt;=30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 t="shared" si="155"/>
        <v>40797.345833333333</v>
      </c>
      <c r="K1244">
        <v>1314417502</v>
      </c>
      <c r="L1244" s="10">
        <f t="shared" si="156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52"/>
        <v>5.4884742041712408E-3</v>
      </c>
      <c r="R1244" s="6">
        <f t="shared" si="153"/>
        <v>5</v>
      </c>
      <c r="S1244" t="str">
        <f t="shared" si="157"/>
        <v>music</v>
      </c>
      <c r="T1244" t="str">
        <f t="shared" si="158"/>
        <v>world music</v>
      </c>
      <c r="U1244" s="6">
        <f t="shared" si="154"/>
        <v>15.388634259259561</v>
      </c>
      <c r="V1244" t="str">
        <f t="shared" si="159"/>
        <v>15&lt;x&lt;=30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 t="shared" si="155"/>
        <v>40732.666666666664</v>
      </c>
      <c r="K1245">
        <v>1304888771</v>
      </c>
      <c r="L1245" s="10">
        <f t="shared" si="156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52"/>
        <v>0.14091666666666666</v>
      </c>
      <c r="R1245" s="6">
        <f t="shared" si="153"/>
        <v>44.5</v>
      </c>
      <c r="S1245" t="str">
        <f t="shared" si="157"/>
        <v>music</v>
      </c>
      <c r="T1245" t="str">
        <f t="shared" si="158"/>
        <v>world music</v>
      </c>
      <c r="U1245" s="6">
        <f t="shared" si="154"/>
        <v>60.995706018518831</v>
      </c>
      <c r="V1245" t="str">
        <f t="shared" si="159"/>
        <v>60&lt;x&lt;=75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 t="shared" si="155"/>
        <v>41386.666666666664</v>
      </c>
      <c r="K1246">
        <v>1363981723</v>
      </c>
      <c r="L1246" s="10">
        <f t="shared" si="156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52"/>
        <v>1.038</v>
      </c>
      <c r="R1246" s="6">
        <f t="shared" si="153"/>
        <v>46.133333333333333</v>
      </c>
      <c r="S1246" t="str">
        <f t="shared" si="157"/>
        <v>music</v>
      </c>
      <c r="T1246" t="str">
        <f t="shared" si="158"/>
        <v>rock</v>
      </c>
      <c r="U1246" s="6">
        <f t="shared" si="154"/>
        <v>31.049502314817801</v>
      </c>
      <c r="V1246" t="str">
        <f t="shared" si="159"/>
        <v>30&lt;x&lt;=45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 t="shared" si="155"/>
        <v>41804.391597222217</v>
      </c>
      <c r="K1247">
        <v>1400163834</v>
      </c>
      <c r="L1247" s="10">
        <f t="shared" si="156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52"/>
        <v>1.2024999999999999</v>
      </c>
      <c r="R1247" s="6">
        <f t="shared" si="153"/>
        <v>141.47058823529412</v>
      </c>
      <c r="S1247" t="str">
        <f t="shared" si="157"/>
        <v>music</v>
      </c>
      <c r="T1247" t="str">
        <f t="shared" si="158"/>
        <v>rock</v>
      </c>
      <c r="U1247" s="6">
        <f t="shared" si="154"/>
        <v>30</v>
      </c>
      <c r="V1247" t="str">
        <f t="shared" si="159"/>
        <v>15&lt;x&lt;=30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 t="shared" si="155"/>
        <v>40882.876724537033</v>
      </c>
      <c r="K1248">
        <v>1319245349</v>
      </c>
      <c r="L1248" s="10">
        <f t="shared" si="156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52"/>
        <v>1.17</v>
      </c>
      <c r="R1248" s="6">
        <f t="shared" si="153"/>
        <v>75.483870967741936</v>
      </c>
      <c r="S1248" t="str">
        <f t="shared" si="157"/>
        <v>music</v>
      </c>
      <c r="T1248" t="str">
        <f t="shared" si="158"/>
        <v>rock</v>
      </c>
      <c r="U1248" s="6">
        <f t="shared" si="154"/>
        <v>45.041666666664241</v>
      </c>
      <c r="V1248" t="str">
        <f t="shared" si="159"/>
        <v>45&lt;x&lt;=60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 t="shared" si="155"/>
        <v>41400.083969907406</v>
      </c>
      <c r="K1249">
        <v>1365231655</v>
      </c>
      <c r="L1249" s="10">
        <f t="shared" si="156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52"/>
        <v>1.2214285714285715</v>
      </c>
      <c r="R1249" s="6">
        <f t="shared" si="153"/>
        <v>85.5</v>
      </c>
      <c r="S1249" t="str">
        <f t="shared" si="157"/>
        <v>music</v>
      </c>
      <c r="T1249" t="str">
        <f t="shared" si="158"/>
        <v>rock</v>
      </c>
      <c r="U1249" s="6">
        <f t="shared" si="154"/>
        <v>30</v>
      </c>
      <c r="V1249" t="str">
        <f t="shared" si="159"/>
        <v>15&lt;x&lt;=30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 t="shared" si="155"/>
        <v>41803.082638888889</v>
      </c>
      <c r="K1250">
        <v>1399563953</v>
      </c>
      <c r="L1250" s="10">
        <f t="shared" si="156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52"/>
        <v>1.5164</v>
      </c>
      <c r="R1250" s="6">
        <f t="shared" si="153"/>
        <v>64.254237288135599</v>
      </c>
      <c r="S1250" t="str">
        <f t="shared" si="157"/>
        <v>music</v>
      </c>
      <c r="T1250" t="str">
        <f t="shared" si="158"/>
        <v>rock</v>
      </c>
      <c r="U1250" s="6">
        <f t="shared" si="154"/>
        <v>35.634108796301007</v>
      </c>
      <c r="V1250" t="str">
        <f t="shared" si="159"/>
        <v>30&lt;x&lt;=45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 t="shared" si="155"/>
        <v>41097.532534722224</v>
      </c>
      <c r="K1251">
        <v>1339091211</v>
      </c>
      <c r="L1251" s="10">
        <f t="shared" si="156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52"/>
        <v>1.0444</v>
      </c>
      <c r="R1251" s="6">
        <f t="shared" si="153"/>
        <v>64.46913580246914</v>
      </c>
      <c r="S1251" t="str">
        <f t="shared" si="157"/>
        <v>music</v>
      </c>
      <c r="T1251" t="str">
        <f t="shared" si="158"/>
        <v>rock</v>
      </c>
      <c r="U1251" s="6">
        <f t="shared" si="154"/>
        <v>30</v>
      </c>
      <c r="V1251" t="str">
        <f t="shared" si="159"/>
        <v>15&lt;x&lt;=30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 t="shared" si="155"/>
        <v>41888.434386574074</v>
      </c>
      <c r="K1252">
        <v>1406129131</v>
      </c>
      <c r="L1252" s="10">
        <f t="shared" si="156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52"/>
        <v>2.0015333333333332</v>
      </c>
      <c r="R1252" s="6">
        <f t="shared" si="153"/>
        <v>118.2007874015748</v>
      </c>
      <c r="S1252" t="str">
        <f t="shared" si="157"/>
        <v>music</v>
      </c>
      <c r="T1252" t="str">
        <f t="shared" si="158"/>
        <v>rock</v>
      </c>
      <c r="U1252" s="6">
        <f t="shared" si="154"/>
        <v>45</v>
      </c>
      <c r="V1252" t="str">
        <f t="shared" si="159"/>
        <v>30&lt;x&lt;=45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 t="shared" si="155"/>
        <v>40811.606099537035</v>
      </c>
      <c r="K1253">
        <v>1311795167</v>
      </c>
      <c r="L1253" s="10">
        <f t="shared" si="156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52"/>
        <v>1.018</v>
      </c>
      <c r="R1253" s="6">
        <f t="shared" si="153"/>
        <v>82.540540540540547</v>
      </c>
      <c r="S1253" t="str">
        <f t="shared" si="157"/>
        <v>music</v>
      </c>
      <c r="T1253" t="str">
        <f t="shared" si="158"/>
        <v>rock</v>
      </c>
      <c r="U1253" s="6">
        <f t="shared" si="154"/>
        <v>60</v>
      </c>
      <c r="V1253" t="str">
        <f t="shared" si="159"/>
        <v>45&lt;x&lt;=60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 t="shared" si="155"/>
        <v>41571.779733796291</v>
      </c>
      <c r="K1254">
        <v>1380238969</v>
      </c>
      <c r="L1254" s="10">
        <f t="shared" si="156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52"/>
        <v>1.3765714285714286</v>
      </c>
      <c r="R1254" s="6">
        <f t="shared" si="153"/>
        <v>34.170212765957444</v>
      </c>
      <c r="S1254" t="str">
        <f t="shared" si="157"/>
        <v>music</v>
      </c>
      <c r="T1254" t="str">
        <f t="shared" si="158"/>
        <v>rock</v>
      </c>
      <c r="U1254" s="6">
        <f t="shared" si="154"/>
        <v>28</v>
      </c>
      <c r="V1254" t="str">
        <f t="shared" si="159"/>
        <v>15&lt;x&lt;=30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 t="shared" si="155"/>
        <v>41885.575312499997</v>
      </c>
      <c r="K1255">
        <v>1407178107</v>
      </c>
      <c r="L1255" s="10">
        <f t="shared" si="156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52"/>
        <v>3038.3319999999999</v>
      </c>
      <c r="R1255" s="6">
        <f t="shared" si="153"/>
        <v>42.73322081575246</v>
      </c>
      <c r="S1255" t="str">
        <f t="shared" si="157"/>
        <v>music</v>
      </c>
      <c r="T1255" t="str">
        <f t="shared" si="158"/>
        <v>rock</v>
      </c>
      <c r="U1255" s="6">
        <f t="shared" si="154"/>
        <v>30</v>
      </c>
      <c r="V1255" t="str">
        <f t="shared" si="159"/>
        <v>15&lt;x&lt;=30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 t="shared" si="155"/>
        <v>40543.999305555553</v>
      </c>
      <c r="K1256">
        <v>1288968886</v>
      </c>
      <c r="L1256" s="10">
        <f t="shared" si="156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52"/>
        <v>1.9885074626865671</v>
      </c>
      <c r="R1256" s="6">
        <f t="shared" si="153"/>
        <v>94.489361702127653</v>
      </c>
      <c r="S1256" t="str">
        <f t="shared" si="157"/>
        <v>music</v>
      </c>
      <c r="T1256" t="str">
        <f t="shared" si="158"/>
        <v>rock</v>
      </c>
      <c r="U1256" s="6">
        <f t="shared" si="154"/>
        <v>56.586273148146574</v>
      </c>
      <c r="V1256" t="str">
        <f t="shared" si="159"/>
        <v>45&lt;x&lt;=60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 t="shared" si="155"/>
        <v>41609.678842592592</v>
      </c>
      <c r="K1257">
        <v>1383337052</v>
      </c>
      <c r="L1257" s="10">
        <f t="shared" si="156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52"/>
        <v>2.0236666666666667</v>
      </c>
      <c r="R1257" s="6">
        <f t="shared" si="153"/>
        <v>55.697247706422019</v>
      </c>
      <c r="S1257" t="str">
        <f t="shared" si="157"/>
        <v>music</v>
      </c>
      <c r="T1257" t="str">
        <f t="shared" si="158"/>
        <v>rock</v>
      </c>
      <c r="U1257" s="6">
        <f t="shared" si="154"/>
        <v>30.041666666664241</v>
      </c>
      <c r="V1257" t="str">
        <f t="shared" si="159"/>
        <v>30&lt;x&lt;=45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 t="shared" si="155"/>
        <v>40951.711006944446</v>
      </c>
      <c r="K1258">
        <v>1326492231</v>
      </c>
      <c r="L1258" s="10">
        <f t="shared" si="156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52"/>
        <v>1.1796376666666666</v>
      </c>
      <c r="R1258" s="6">
        <f t="shared" si="153"/>
        <v>98.030831024930734</v>
      </c>
      <c r="S1258" t="str">
        <f t="shared" si="157"/>
        <v>music</v>
      </c>
      <c r="T1258" t="str">
        <f t="shared" si="158"/>
        <v>rock</v>
      </c>
      <c r="U1258" s="6">
        <f t="shared" si="154"/>
        <v>30</v>
      </c>
      <c r="V1258" t="str">
        <f t="shared" si="159"/>
        <v>15&lt;x&lt;=30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 t="shared" si="155"/>
        <v>40635.835532407407</v>
      </c>
      <c r="K1259">
        <v>1297562590</v>
      </c>
      <c r="L1259" s="10">
        <f t="shared" si="156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52"/>
        <v>2.9472727272727273</v>
      </c>
      <c r="R1259" s="6">
        <f t="shared" si="153"/>
        <v>92.102272727272734</v>
      </c>
      <c r="S1259" t="str">
        <f t="shared" si="157"/>
        <v>music</v>
      </c>
      <c r="T1259" t="str">
        <f t="shared" si="158"/>
        <v>rock</v>
      </c>
      <c r="U1259" s="6">
        <f t="shared" si="154"/>
        <v>48.958333333335759</v>
      </c>
      <c r="V1259" t="str">
        <f t="shared" si="159"/>
        <v>45&lt;x&lt;=60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 t="shared" si="155"/>
        <v>41517.402916666666</v>
      </c>
      <c r="K1260">
        <v>1375368012</v>
      </c>
      <c r="L1260" s="10">
        <f t="shared" si="156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52"/>
        <v>2.1314633333333335</v>
      </c>
      <c r="R1260" s="6">
        <f t="shared" si="153"/>
        <v>38.175462686567165</v>
      </c>
      <c r="S1260" t="str">
        <f t="shared" si="157"/>
        <v>music</v>
      </c>
      <c r="T1260" t="str">
        <f t="shared" si="158"/>
        <v>rock</v>
      </c>
      <c r="U1260" s="6">
        <f t="shared" si="154"/>
        <v>30</v>
      </c>
      <c r="V1260" t="str">
        <f t="shared" si="159"/>
        <v>15&lt;x&lt;=30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 t="shared" si="155"/>
        <v>41798.957638888889</v>
      </c>
      <c r="K1261">
        <v>1399504664</v>
      </c>
      <c r="L1261" s="10">
        <f t="shared" si="156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52"/>
        <v>1.0424</v>
      </c>
      <c r="R1261" s="6">
        <f t="shared" si="153"/>
        <v>27.145833333333332</v>
      </c>
      <c r="S1261" t="str">
        <f t="shared" si="157"/>
        <v>music</v>
      </c>
      <c r="T1261" t="str">
        <f t="shared" si="158"/>
        <v>rock</v>
      </c>
      <c r="U1261" s="6">
        <f t="shared" si="154"/>
        <v>32.19532407407678</v>
      </c>
      <c r="V1261" t="str">
        <f t="shared" si="159"/>
        <v>30&lt;x&lt;=45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 t="shared" si="155"/>
        <v>41696.63449074074</v>
      </c>
      <c r="K1262">
        <v>1390853620</v>
      </c>
      <c r="L1262" s="10">
        <f t="shared" si="156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52"/>
        <v>1.1366666666666667</v>
      </c>
      <c r="R1262" s="6">
        <f t="shared" si="153"/>
        <v>50.689189189189186</v>
      </c>
      <c r="S1262" t="str">
        <f t="shared" si="157"/>
        <v>music</v>
      </c>
      <c r="T1262" t="str">
        <f t="shared" si="158"/>
        <v>rock</v>
      </c>
      <c r="U1262" s="6">
        <f t="shared" si="154"/>
        <v>30</v>
      </c>
      <c r="V1262" t="str">
        <f t="shared" si="159"/>
        <v>15&lt;x&lt;=30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 t="shared" si="155"/>
        <v>41668.134571759256</v>
      </c>
      <c r="K1263">
        <v>1388391227</v>
      </c>
      <c r="L1263" s="10">
        <f t="shared" si="156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52"/>
        <v>1.0125</v>
      </c>
      <c r="R1263" s="6">
        <f t="shared" si="153"/>
        <v>38.942307692307693</v>
      </c>
      <c r="S1263" t="str">
        <f t="shared" si="157"/>
        <v>music</v>
      </c>
      <c r="T1263" t="str">
        <f t="shared" si="158"/>
        <v>rock</v>
      </c>
      <c r="U1263" s="6">
        <f t="shared" si="154"/>
        <v>30</v>
      </c>
      <c r="V1263" t="str">
        <f t="shared" si="159"/>
        <v>15&lt;x&lt;=30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 t="shared" si="155"/>
        <v>41686.554305555554</v>
      </c>
      <c r="K1264">
        <v>1389982692</v>
      </c>
      <c r="L1264" s="10">
        <f t="shared" si="156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52"/>
        <v>1.2541538461538462</v>
      </c>
      <c r="R1264" s="6">
        <f t="shared" si="153"/>
        <v>77.638095238095232</v>
      </c>
      <c r="S1264" t="str">
        <f t="shared" si="157"/>
        <v>music</v>
      </c>
      <c r="T1264" t="str">
        <f t="shared" si="158"/>
        <v>rock</v>
      </c>
      <c r="U1264" s="6">
        <f t="shared" si="154"/>
        <v>30</v>
      </c>
      <c r="V1264" t="str">
        <f t="shared" si="159"/>
        <v>15&lt;x&lt;=30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 t="shared" si="155"/>
        <v>41726.833333333328</v>
      </c>
      <c r="K1265">
        <v>1393034470</v>
      </c>
      <c r="L1265" s="10">
        <f t="shared" si="156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52"/>
        <v>1.19</v>
      </c>
      <c r="R1265" s="6">
        <f t="shared" si="153"/>
        <v>43.536585365853661</v>
      </c>
      <c r="S1265" t="str">
        <f t="shared" si="157"/>
        <v>music</v>
      </c>
      <c r="T1265" t="str">
        <f t="shared" si="158"/>
        <v>rock</v>
      </c>
      <c r="U1265" s="6">
        <f t="shared" si="154"/>
        <v>34.957523148143082</v>
      </c>
      <c r="V1265" t="str">
        <f t="shared" si="159"/>
        <v>30&lt;x&lt;=45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 t="shared" si="155"/>
        <v>41576.454664351848</v>
      </c>
      <c r="K1266">
        <v>1380556483</v>
      </c>
      <c r="L1266" s="10">
        <f t="shared" si="156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52"/>
        <v>1.6646153846153846</v>
      </c>
      <c r="R1266" s="6">
        <f t="shared" si="153"/>
        <v>31.823529411764707</v>
      </c>
      <c r="S1266" t="str">
        <f t="shared" si="157"/>
        <v>music</v>
      </c>
      <c r="T1266" t="str">
        <f t="shared" si="158"/>
        <v>rock</v>
      </c>
      <c r="U1266" s="6">
        <f t="shared" si="154"/>
        <v>29</v>
      </c>
      <c r="V1266" t="str">
        <f t="shared" si="159"/>
        <v>15&lt;x&lt;=30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 t="shared" si="155"/>
        <v>40512.446932870364</v>
      </c>
      <c r="K1267">
        <v>1287071015</v>
      </c>
      <c r="L1267" s="10">
        <f t="shared" si="156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52"/>
        <v>1.1914771428571429</v>
      </c>
      <c r="R1267" s="6">
        <f t="shared" si="153"/>
        <v>63.184393939393942</v>
      </c>
      <c r="S1267" t="str">
        <f t="shared" si="157"/>
        <v>music</v>
      </c>
      <c r="T1267" t="str">
        <f t="shared" si="158"/>
        <v>rock</v>
      </c>
      <c r="U1267" s="6">
        <f t="shared" si="154"/>
        <v>47</v>
      </c>
      <c r="V1267" t="str">
        <f t="shared" si="159"/>
        <v>45&lt;x&lt;=60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 t="shared" si="155"/>
        <v>41650.668344907404</v>
      </c>
      <c r="K1268">
        <v>1386882145</v>
      </c>
      <c r="L1268" s="10">
        <f t="shared" si="156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52"/>
        <v>1.0047368421052632</v>
      </c>
      <c r="R1268" s="6">
        <f t="shared" si="153"/>
        <v>190.9</v>
      </c>
      <c r="S1268" t="str">
        <f t="shared" si="157"/>
        <v>music</v>
      </c>
      <c r="T1268" t="str">
        <f t="shared" si="158"/>
        <v>rock</v>
      </c>
      <c r="U1268" s="6">
        <f t="shared" si="154"/>
        <v>30</v>
      </c>
      <c r="V1268" t="str">
        <f t="shared" si="159"/>
        <v>15&lt;x&lt;=30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 t="shared" si="155"/>
        <v>41479.376828703702</v>
      </c>
      <c r="K1269">
        <v>1372082558</v>
      </c>
      <c r="L1269" s="10">
        <f t="shared" si="156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52"/>
        <v>1.018</v>
      </c>
      <c r="R1269" s="6">
        <f t="shared" si="153"/>
        <v>140.85534591194968</v>
      </c>
      <c r="S1269" t="str">
        <f t="shared" si="157"/>
        <v>music</v>
      </c>
      <c r="T1269" t="str">
        <f t="shared" si="158"/>
        <v>rock</v>
      </c>
      <c r="U1269" s="6">
        <f t="shared" si="154"/>
        <v>30</v>
      </c>
      <c r="V1269" t="str">
        <f t="shared" si="159"/>
        <v>15&lt;x&lt;=30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 t="shared" si="155"/>
        <v>41537.637118055551</v>
      </c>
      <c r="K1270">
        <v>1377116247</v>
      </c>
      <c r="L1270" s="10">
        <f t="shared" si="156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52"/>
        <v>1.1666666666666667</v>
      </c>
      <c r="R1270" s="6">
        <f t="shared" si="153"/>
        <v>76.92307692307692</v>
      </c>
      <c r="S1270" t="str">
        <f t="shared" si="157"/>
        <v>music</v>
      </c>
      <c r="T1270" t="str">
        <f t="shared" si="158"/>
        <v>rock</v>
      </c>
      <c r="U1270" s="6">
        <f t="shared" si="154"/>
        <v>30</v>
      </c>
      <c r="V1270" t="str">
        <f t="shared" si="159"/>
        <v>15&lt;x&lt;=30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 t="shared" si="155"/>
        <v>42475.791666666664</v>
      </c>
      <c r="K1271">
        <v>1458157512</v>
      </c>
      <c r="L1271" s="10">
        <f t="shared" si="156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52"/>
        <v>1.0864893617021276</v>
      </c>
      <c r="R1271" s="6">
        <f t="shared" si="153"/>
        <v>99.15533980582525</v>
      </c>
      <c r="S1271" t="str">
        <f t="shared" si="157"/>
        <v>music</v>
      </c>
      <c r="T1271" t="str">
        <f t="shared" si="158"/>
        <v>rock</v>
      </c>
      <c r="U1271" s="6">
        <f t="shared" si="154"/>
        <v>30.176944444450783</v>
      </c>
      <c r="V1271" t="str">
        <f t="shared" si="159"/>
        <v>30&lt;x&lt;=45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 t="shared" si="155"/>
        <v>40993.60696759259</v>
      </c>
      <c r="K1272">
        <v>1327523642</v>
      </c>
      <c r="L1272" s="10">
        <f t="shared" si="156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52"/>
        <v>1.1472</v>
      </c>
      <c r="R1272" s="6">
        <f t="shared" si="153"/>
        <v>67.881656804733723</v>
      </c>
      <c r="S1272" t="str">
        <f t="shared" si="157"/>
        <v>music</v>
      </c>
      <c r="T1272" t="str">
        <f t="shared" si="158"/>
        <v>rock</v>
      </c>
      <c r="U1272" s="6">
        <f t="shared" si="154"/>
        <v>59.958333333328483</v>
      </c>
      <c r="V1272" t="str">
        <f t="shared" si="159"/>
        <v>45&lt;x&lt;=60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 t="shared" si="155"/>
        <v>41591.516886574071</v>
      </c>
      <c r="K1273">
        <v>1381767859</v>
      </c>
      <c r="L1273" s="10">
        <f t="shared" si="156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52"/>
        <v>1.018</v>
      </c>
      <c r="R1273" s="6">
        <f t="shared" si="153"/>
        <v>246.29032258064515</v>
      </c>
      <c r="S1273" t="str">
        <f t="shared" si="157"/>
        <v>music</v>
      </c>
      <c r="T1273" t="str">
        <f t="shared" si="158"/>
        <v>rock</v>
      </c>
      <c r="U1273" s="6">
        <f t="shared" si="154"/>
        <v>30.041666666664241</v>
      </c>
      <c r="V1273" t="str">
        <f t="shared" si="159"/>
        <v>30&lt;x&lt;=45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 t="shared" si="155"/>
        <v>40343.958333333328</v>
      </c>
      <c r="K1274">
        <v>1270576379</v>
      </c>
      <c r="L1274" s="10">
        <f t="shared" si="156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52"/>
        <v>1.06</v>
      </c>
      <c r="R1274" s="6">
        <f t="shared" si="153"/>
        <v>189.28571428571428</v>
      </c>
      <c r="S1274" t="str">
        <f t="shared" si="157"/>
        <v>music</v>
      </c>
      <c r="T1274" t="str">
        <f t="shared" si="158"/>
        <v>rock</v>
      </c>
      <c r="U1274" s="6">
        <f t="shared" si="154"/>
        <v>69.42153935184615</v>
      </c>
      <c r="V1274" t="str">
        <f t="shared" si="159"/>
        <v>60&lt;x&lt;=75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 t="shared" si="155"/>
        <v>41882.521886574068</v>
      </c>
      <c r="K1275">
        <v>1406914291</v>
      </c>
      <c r="L1275" s="10">
        <f t="shared" si="156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52"/>
        <v>1.0349999999999999</v>
      </c>
      <c r="R1275" s="6">
        <f t="shared" si="153"/>
        <v>76.666666666666671</v>
      </c>
      <c r="S1275" t="str">
        <f t="shared" si="157"/>
        <v>music</v>
      </c>
      <c r="T1275" t="str">
        <f t="shared" si="158"/>
        <v>rock</v>
      </c>
      <c r="U1275" s="6">
        <f t="shared" si="154"/>
        <v>30</v>
      </c>
      <c r="V1275" t="str">
        <f t="shared" si="159"/>
        <v>15&lt;x&lt;=30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 t="shared" si="155"/>
        <v>41151.481770833328</v>
      </c>
      <c r="K1276">
        <v>1343320425</v>
      </c>
      <c r="L1276" s="10">
        <f t="shared" si="156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52"/>
        <v>1.5497535999999998</v>
      </c>
      <c r="R1276" s="6">
        <f t="shared" si="153"/>
        <v>82.963254817987149</v>
      </c>
      <c r="S1276" t="str">
        <f t="shared" si="157"/>
        <v>music</v>
      </c>
      <c r="T1276" t="str">
        <f t="shared" si="158"/>
        <v>rock</v>
      </c>
      <c r="U1276" s="6">
        <f t="shared" si="154"/>
        <v>35</v>
      </c>
      <c r="V1276" t="str">
        <f t="shared" si="159"/>
        <v>30&lt;x&lt;=45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 t="shared" si="155"/>
        <v>41493.659571759257</v>
      </c>
      <c r="K1277">
        <v>1372884587</v>
      </c>
      <c r="L1277" s="10">
        <f t="shared" si="156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52"/>
        <v>1.6214066666666667</v>
      </c>
      <c r="R1277" s="6">
        <f t="shared" si="153"/>
        <v>62.522107969151669</v>
      </c>
      <c r="S1277" t="str">
        <f t="shared" si="157"/>
        <v>music</v>
      </c>
      <c r="T1277" t="str">
        <f t="shared" si="158"/>
        <v>rock</v>
      </c>
      <c r="U1277" s="6">
        <f t="shared" si="154"/>
        <v>35</v>
      </c>
      <c r="V1277" t="str">
        <f t="shared" si="159"/>
        <v>30&lt;x&lt;=45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 t="shared" si="155"/>
        <v>40056.958333333328</v>
      </c>
      <c r="K1278">
        <v>1247504047</v>
      </c>
      <c r="L1278" s="10">
        <f t="shared" si="156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52"/>
        <v>1.0442100000000001</v>
      </c>
      <c r="R1278" s="6">
        <f t="shared" si="153"/>
        <v>46.06808823529412</v>
      </c>
      <c r="S1278" t="str">
        <f t="shared" si="157"/>
        <v>music</v>
      </c>
      <c r="T1278" t="str">
        <f t="shared" si="158"/>
        <v>rock</v>
      </c>
      <c r="U1278" s="6">
        <f t="shared" si="154"/>
        <v>49.46241898147855</v>
      </c>
      <c r="V1278" t="str">
        <f t="shared" si="159"/>
        <v>45&lt;x&lt;=60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 t="shared" si="155"/>
        <v>41156.35355324074</v>
      </c>
      <c r="K1279">
        <v>1343741347</v>
      </c>
      <c r="L1279" s="10">
        <f t="shared" si="156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52"/>
        <v>1.0612433333333333</v>
      </c>
      <c r="R1279" s="6">
        <f t="shared" si="153"/>
        <v>38.543946731234868</v>
      </c>
      <c r="S1279" t="str">
        <f t="shared" si="157"/>
        <v>music</v>
      </c>
      <c r="T1279" t="str">
        <f t="shared" si="158"/>
        <v>rock</v>
      </c>
      <c r="U1279" s="6">
        <f t="shared" si="154"/>
        <v>35</v>
      </c>
      <c r="V1279" t="str">
        <f t="shared" si="159"/>
        <v>30&lt;x&lt;=45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 t="shared" si="155"/>
        <v>41814.875</v>
      </c>
      <c r="K1280">
        <v>1401196766</v>
      </c>
      <c r="L1280" s="10">
        <f t="shared" si="156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52"/>
        <v>1.5493846153846154</v>
      </c>
      <c r="R1280" s="6">
        <f t="shared" si="153"/>
        <v>53.005263157894738</v>
      </c>
      <c r="S1280" t="str">
        <f t="shared" si="157"/>
        <v>music</v>
      </c>
      <c r="T1280" t="str">
        <f t="shared" si="158"/>
        <v>rock</v>
      </c>
      <c r="U1280" s="6">
        <f t="shared" si="154"/>
        <v>28.528171296296932</v>
      </c>
      <c r="V1280" t="str">
        <f t="shared" si="159"/>
        <v>15&lt;x&lt;=30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 t="shared" si="155"/>
        <v>41721.849189814813</v>
      </c>
      <c r="K1281">
        <v>1392171770</v>
      </c>
      <c r="L1281" s="10">
        <f t="shared" si="156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52"/>
        <v>1.1077157238734421</v>
      </c>
      <c r="R1281" s="6">
        <f t="shared" si="153"/>
        <v>73.355396825396824</v>
      </c>
      <c r="S1281" t="str">
        <f t="shared" si="157"/>
        <v>music</v>
      </c>
      <c r="T1281" t="str">
        <f t="shared" si="158"/>
        <v>rock</v>
      </c>
      <c r="U1281" s="6">
        <f t="shared" si="154"/>
        <v>39.958333333335759</v>
      </c>
      <c r="V1281" t="str">
        <f t="shared" si="159"/>
        <v>30&lt;x&lt;=45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 t="shared" si="155"/>
        <v>40603.54923611111</v>
      </c>
      <c r="K1282">
        <v>1291227054</v>
      </c>
      <c r="L1282" s="10">
        <f t="shared" si="156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60">E1282/D1282</f>
        <v>1.1091186666666666</v>
      </c>
      <c r="R1282" s="6">
        <f t="shared" ref="R1282:R1345" si="161">E1282/N1282</f>
        <v>127.97523076923076</v>
      </c>
      <c r="S1282" t="str">
        <f t="shared" si="157"/>
        <v>music</v>
      </c>
      <c r="T1282" t="str">
        <f t="shared" si="158"/>
        <v>rock</v>
      </c>
      <c r="U1282" s="6">
        <f t="shared" ref="U1282:U1345" si="162">J1282-L1282</f>
        <v>90</v>
      </c>
      <c r="V1282" t="str">
        <f t="shared" si="159"/>
        <v>75&lt;x&lt;=90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 t="shared" ref="J1283:J1346" si="163">(((I1283/60)/60)/24)+DATE(1970,1,1)+(-5/24)</f>
        <v>41483.535138888888</v>
      </c>
      <c r="K1283">
        <v>1373305836</v>
      </c>
      <c r="L1283" s="10">
        <f t="shared" ref="L1283:L1346" si="164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60"/>
        <v>1.1071428571428572</v>
      </c>
      <c r="R1283" s="6">
        <f t="shared" si="161"/>
        <v>104.72972972972973</v>
      </c>
      <c r="S1283" t="str">
        <f t="shared" ref="S1283:S1346" si="165">TRIM(LEFT(P1283,SEARCH("/",P1283)-1))</f>
        <v>music</v>
      </c>
      <c r="T1283" t="str">
        <f t="shared" ref="T1283:T1346" si="166">TRIM(RIGHT(P1283,LEN(P1283)-SEARCH("/",P1283)))</f>
        <v>rock</v>
      </c>
      <c r="U1283" s="6">
        <f t="shared" si="162"/>
        <v>20</v>
      </c>
      <c r="V1283" t="str">
        <f t="shared" ref="V1283:V1346" si="167">IF(U1283&lt;=15, "&lt;=15", IF(U1283&lt;=30, "15&lt;x&lt;=30", IF(U1283&lt;=45, "30&lt;x&lt;=45", IF(U1283&lt;=60, "45&lt;x&lt;=60", IF(U1283&lt;=75, "60&lt;x&lt;=75","75&lt;x&lt;=90")))))</f>
        <v>15&lt;x&lt;=30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 t="shared" si="163"/>
        <v>41616.999305555553</v>
      </c>
      <c r="K1284">
        <v>1383909855</v>
      </c>
      <c r="L1284" s="10">
        <f t="shared" si="164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60"/>
        <v>1.2361333333333333</v>
      </c>
      <c r="R1284" s="6">
        <f t="shared" si="161"/>
        <v>67.671532846715323</v>
      </c>
      <c r="S1284" t="str">
        <f t="shared" si="165"/>
        <v>music</v>
      </c>
      <c r="T1284" t="str">
        <f t="shared" si="166"/>
        <v>rock</v>
      </c>
      <c r="U1284" s="6">
        <f t="shared" si="162"/>
        <v>30.732465277775191</v>
      </c>
      <c r="V1284" t="str">
        <f t="shared" si="167"/>
        <v>30&lt;x&lt;=45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 t="shared" si="163"/>
        <v>41343.958333333328</v>
      </c>
      <c r="K1285">
        <v>1360948389</v>
      </c>
      <c r="L1285" s="10">
        <f t="shared" si="164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60"/>
        <v>2.1105</v>
      </c>
      <c r="R1285" s="6">
        <f t="shared" si="161"/>
        <v>95.931818181818187</v>
      </c>
      <c r="S1285" t="str">
        <f t="shared" si="165"/>
        <v>music</v>
      </c>
      <c r="T1285" t="str">
        <f t="shared" si="166"/>
        <v>rock</v>
      </c>
      <c r="U1285" s="6">
        <f t="shared" si="162"/>
        <v>23.449201388888469</v>
      </c>
      <c r="V1285" t="str">
        <f t="shared" si="167"/>
        <v>15&lt;x&lt;=30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 t="shared" si="163"/>
        <v>42735.499305555553</v>
      </c>
      <c r="K1286">
        <v>1481175482</v>
      </c>
      <c r="L1286" s="10">
        <f t="shared" si="164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60"/>
        <v>1.01</v>
      </c>
      <c r="R1286" s="6">
        <f t="shared" si="161"/>
        <v>65.161290322580641</v>
      </c>
      <c r="S1286" t="str">
        <f t="shared" si="165"/>
        <v>theater</v>
      </c>
      <c r="T1286" t="str">
        <f t="shared" si="166"/>
        <v>plays</v>
      </c>
      <c r="U1286" s="6">
        <f t="shared" si="162"/>
        <v>23.472893518519413</v>
      </c>
      <c r="V1286" t="str">
        <f t="shared" si="167"/>
        <v>15&lt;x&lt;=30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 t="shared" si="163"/>
        <v>42175.374710648146</v>
      </c>
      <c r="K1287">
        <v>1433512775</v>
      </c>
      <c r="L1287" s="10">
        <f t="shared" si="164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60"/>
        <v>1.0165</v>
      </c>
      <c r="R1287" s="6">
        <f t="shared" si="161"/>
        <v>32.269841269841272</v>
      </c>
      <c r="S1287" t="str">
        <f t="shared" si="165"/>
        <v>theater</v>
      </c>
      <c r="T1287" t="str">
        <f t="shared" si="166"/>
        <v>plays</v>
      </c>
      <c r="U1287" s="6">
        <f t="shared" si="162"/>
        <v>15</v>
      </c>
      <c r="V1287" t="str">
        <f t="shared" si="167"/>
        <v>&lt;=15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 t="shared" si="163"/>
        <v>42052.374999999993</v>
      </c>
      <c r="K1288">
        <v>1423041227</v>
      </c>
      <c r="L1288" s="10">
        <f t="shared" si="164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60"/>
        <v>1.0833333333333333</v>
      </c>
      <c r="R1288" s="6">
        <f t="shared" si="161"/>
        <v>81.25</v>
      </c>
      <c r="S1288" t="str">
        <f t="shared" si="165"/>
        <v>theater</v>
      </c>
      <c r="T1288" t="str">
        <f t="shared" si="166"/>
        <v>plays</v>
      </c>
      <c r="U1288" s="6">
        <f t="shared" si="162"/>
        <v>13.198761574065429</v>
      </c>
      <c r="V1288" t="str">
        <f t="shared" si="167"/>
        <v>&lt;=15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 t="shared" si="163"/>
        <v>42167.412685185183</v>
      </c>
      <c r="K1289">
        <v>1428936856</v>
      </c>
      <c r="L1289" s="10">
        <f t="shared" si="164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60"/>
        <v>2.42</v>
      </c>
      <c r="R1289" s="6">
        <f t="shared" si="161"/>
        <v>24.2</v>
      </c>
      <c r="S1289" t="str">
        <f t="shared" si="165"/>
        <v>theater</v>
      </c>
      <c r="T1289" t="str">
        <f t="shared" si="166"/>
        <v>plays</v>
      </c>
      <c r="U1289" s="6">
        <f t="shared" si="162"/>
        <v>60</v>
      </c>
      <c r="V1289" t="str">
        <f t="shared" si="167"/>
        <v>45&lt;x&lt;=60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 t="shared" si="163"/>
        <v>42591.958333333336</v>
      </c>
      <c r="K1290">
        <v>1468122163</v>
      </c>
      <c r="L1290" s="10">
        <f t="shared" si="164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60"/>
        <v>1.0044999999999999</v>
      </c>
      <c r="R1290" s="6">
        <f t="shared" si="161"/>
        <v>65.868852459016395</v>
      </c>
      <c r="S1290" t="str">
        <f t="shared" si="165"/>
        <v>theater</v>
      </c>
      <c r="T1290" t="str">
        <f t="shared" si="166"/>
        <v>plays</v>
      </c>
      <c r="U1290" s="6">
        <f t="shared" si="162"/>
        <v>31.012002314819256</v>
      </c>
      <c r="V1290" t="str">
        <f t="shared" si="167"/>
        <v>30&lt;x&lt;=45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 t="shared" si="163"/>
        <v>42738.926446759251</v>
      </c>
      <c r="K1291">
        <v>1480907645</v>
      </c>
      <c r="L1291" s="10">
        <f t="shared" si="164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60"/>
        <v>1.2506666666666666</v>
      </c>
      <c r="R1291" s="6">
        <f t="shared" si="161"/>
        <v>36.07692307692308</v>
      </c>
      <c r="S1291" t="str">
        <f t="shared" si="165"/>
        <v>theater</v>
      </c>
      <c r="T1291" t="str">
        <f t="shared" si="166"/>
        <v>plays</v>
      </c>
      <c r="U1291" s="6">
        <f t="shared" si="162"/>
        <v>30</v>
      </c>
      <c r="V1291" t="str">
        <f t="shared" si="167"/>
        <v>15&lt;x&lt;=30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 t="shared" si="163"/>
        <v>42117.082638888889</v>
      </c>
      <c r="K1292">
        <v>1427121931</v>
      </c>
      <c r="L1292" s="10">
        <f t="shared" si="164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60"/>
        <v>1.0857142857142856</v>
      </c>
      <c r="R1292" s="6">
        <f t="shared" si="161"/>
        <v>44.186046511627907</v>
      </c>
      <c r="S1292" t="str">
        <f t="shared" si="165"/>
        <v>theater</v>
      </c>
      <c r="T1292" t="str">
        <f t="shared" si="166"/>
        <v>plays</v>
      </c>
      <c r="U1292" s="6">
        <f t="shared" si="162"/>
        <v>30.676030092596193</v>
      </c>
      <c r="V1292" t="str">
        <f t="shared" si="167"/>
        <v>30&lt;x&lt;=45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 t="shared" si="163"/>
        <v>42101.083333333336</v>
      </c>
      <c r="K1293">
        <v>1425224391</v>
      </c>
      <c r="L1293" s="10">
        <f t="shared" si="164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60"/>
        <v>1.4570000000000001</v>
      </c>
      <c r="R1293" s="6">
        <f t="shared" si="161"/>
        <v>104.07142857142857</v>
      </c>
      <c r="S1293" t="str">
        <f t="shared" si="165"/>
        <v>theater</v>
      </c>
      <c r="T1293" t="str">
        <f t="shared" si="166"/>
        <v>plays</v>
      </c>
      <c r="U1293" s="6">
        <f t="shared" si="162"/>
        <v>36.638993055559695</v>
      </c>
      <c r="V1293" t="str">
        <f t="shared" si="167"/>
        <v>30&lt;x&lt;=45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 t="shared" si="163"/>
        <v>42283.749305555553</v>
      </c>
      <c r="K1294">
        <v>1441822828</v>
      </c>
      <c r="L1294" s="10">
        <f t="shared" si="164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60"/>
        <v>1.1000000000000001</v>
      </c>
      <c r="R1294" s="6">
        <f t="shared" si="161"/>
        <v>35.96153846153846</v>
      </c>
      <c r="S1294" t="str">
        <f t="shared" si="165"/>
        <v>theater</v>
      </c>
      <c r="T1294" t="str">
        <f t="shared" si="166"/>
        <v>plays</v>
      </c>
      <c r="U1294" s="6">
        <f t="shared" si="162"/>
        <v>27.193425925921474</v>
      </c>
      <c r="V1294" t="str">
        <f t="shared" si="167"/>
        <v>15&lt;x&lt;=30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 t="shared" si="163"/>
        <v>42322.534386574065</v>
      </c>
      <c r="K1295">
        <v>1444927771</v>
      </c>
      <c r="L1295" s="10">
        <f t="shared" si="164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60"/>
        <v>1.0223333333333333</v>
      </c>
      <c r="R1295" s="6">
        <f t="shared" si="161"/>
        <v>127.79166666666667</v>
      </c>
      <c r="S1295" t="str">
        <f t="shared" si="165"/>
        <v>theater</v>
      </c>
      <c r="T1295" t="str">
        <f t="shared" si="166"/>
        <v>plays</v>
      </c>
      <c r="U1295" s="6">
        <f t="shared" si="162"/>
        <v>30.041666666656965</v>
      </c>
      <c r="V1295" t="str">
        <f t="shared" si="167"/>
        <v>30&lt;x&lt;=45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 t="shared" si="163"/>
        <v>42296.249999999993</v>
      </c>
      <c r="K1296">
        <v>1443696797</v>
      </c>
      <c r="L1296" s="10">
        <f t="shared" si="164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60"/>
        <v>1.22</v>
      </c>
      <c r="R1296" s="6">
        <f t="shared" si="161"/>
        <v>27.727272727272727</v>
      </c>
      <c r="S1296" t="str">
        <f t="shared" si="165"/>
        <v>theater</v>
      </c>
      <c r="T1296" t="str">
        <f t="shared" si="166"/>
        <v>plays</v>
      </c>
      <c r="U1296" s="6">
        <f t="shared" si="162"/>
        <v>18.00466435184353</v>
      </c>
      <c r="V1296" t="str">
        <f t="shared" si="167"/>
        <v>15&lt;x&lt;=30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 t="shared" si="163"/>
        <v>42214.499999999993</v>
      </c>
      <c r="K1297">
        <v>1435585497</v>
      </c>
      <c r="L1297" s="10">
        <f t="shared" si="164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60"/>
        <v>1.0196000000000001</v>
      </c>
      <c r="R1297" s="6">
        <f t="shared" si="161"/>
        <v>39.828125</v>
      </c>
      <c r="S1297" t="str">
        <f t="shared" si="165"/>
        <v>theater</v>
      </c>
      <c r="T1297" t="str">
        <f t="shared" si="166"/>
        <v>plays</v>
      </c>
      <c r="U1297" s="6">
        <f t="shared" si="162"/>
        <v>30.135451388880028</v>
      </c>
      <c r="V1297" t="str">
        <f t="shared" si="167"/>
        <v>30&lt;x&lt;=45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 t="shared" si="163"/>
        <v>42442.800613425927</v>
      </c>
      <c r="K1298">
        <v>1456189973</v>
      </c>
      <c r="L1298" s="10">
        <f t="shared" si="164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60"/>
        <v>1.411764705882353</v>
      </c>
      <c r="R1298" s="6">
        <f t="shared" si="161"/>
        <v>52.173913043478258</v>
      </c>
      <c r="S1298" t="str">
        <f t="shared" si="165"/>
        <v>theater</v>
      </c>
      <c r="T1298" t="str">
        <f t="shared" si="166"/>
        <v>plays</v>
      </c>
      <c r="U1298" s="6">
        <f t="shared" si="162"/>
        <v>19.958333333335759</v>
      </c>
      <c r="V1298" t="str">
        <f t="shared" si="167"/>
        <v>15&lt;x&lt;=30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 t="shared" si="163"/>
        <v>42491.538865740738</v>
      </c>
      <c r="K1299">
        <v>1459533358</v>
      </c>
      <c r="L1299" s="10">
        <f t="shared" si="164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60"/>
        <v>1.0952500000000001</v>
      </c>
      <c r="R1299" s="6">
        <f t="shared" si="161"/>
        <v>92.037815126050418</v>
      </c>
      <c r="S1299" t="str">
        <f t="shared" si="165"/>
        <v>theater</v>
      </c>
      <c r="T1299" t="str">
        <f t="shared" si="166"/>
        <v>plays</v>
      </c>
      <c r="U1299" s="6">
        <f t="shared" si="162"/>
        <v>30</v>
      </c>
      <c r="V1299" t="str">
        <f t="shared" si="167"/>
        <v>15&lt;x&lt;=30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 t="shared" si="163"/>
        <v>42488.472592592596</v>
      </c>
      <c r="K1300">
        <v>1459268432</v>
      </c>
      <c r="L1300" s="10">
        <f t="shared" si="164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60"/>
        <v>1.0465</v>
      </c>
      <c r="R1300" s="6">
        <f t="shared" si="161"/>
        <v>63.424242424242422</v>
      </c>
      <c r="S1300" t="str">
        <f t="shared" si="165"/>
        <v>theater</v>
      </c>
      <c r="T1300" t="str">
        <f t="shared" si="166"/>
        <v>plays</v>
      </c>
      <c r="U1300" s="6">
        <f t="shared" si="162"/>
        <v>30</v>
      </c>
      <c r="V1300" t="str">
        <f t="shared" si="167"/>
        <v>15&lt;x&lt;=30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 t="shared" si="163"/>
        <v>42199.606006944443</v>
      </c>
      <c r="K1301">
        <v>1434310359</v>
      </c>
      <c r="L1301" s="10">
        <f t="shared" si="164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60"/>
        <v>1.24</v>
      </c>
      <c r="R1301" s="6">
        <f t="shared" si="161"/>
        <v>135.625</v>
      </c>
      <c r="S1301" t="str">
        <f t="shared" si="165"/>
        <v>theater</v>
      </c>
      <c r="T1301" t="str">
        <f t="shared" si="166"/>
        <v>plays</v>
      </c>
      <c r="U1301" s="6">
        <f t="shared" si="162"/>
        <v>30</v>
      </c>
      <c r="V1301" t="str">
        <f t="shared" si="167"/>
        <v>15&lt;x&lt;=30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 t="shared" si="163"/>
        <v>42522.581249999996</v>
      </c>
      <c r="K1302">
        <v>1461427938</v>
      </c>
      <c r="L1302" s="10">
        <f t="shared" si="164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60"/>
        <v>1.35</v>
      </c>
      <c r="R1302" s="6">
        <f t="shared" si="161"/>
        <v>168.75</v>
      </c>
      <c r="S1302" t="str">
        <f t="shared" si="165"/>
        <v>theater</v>
      </c>
      <c r="T1302" t="str">
        <f t="shared" si="166"/>
        <v>plays</v>
      </c>
      <c r="U1302" s="6">
        <f t="shared" si="162"/>
        <v>39.114374999997381</v>
      </c>
      <c r="V1302" t="str">
        <f t="shared" si="167"/>
        <v>30&lt;x&lt;=45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 t="shared" si="163"/>
        <v>42205.916666666664</v>
      </c>
      <c r="K1303">
        <v>1436551178</v>
      </c>
      <c r="L1303" s="10">
        <f t="shared" si="164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60"/>
        <v>1.0275000000000001</v>
      </c>
      <c r="R1303" s="6">
        <f t="shared" si="161"/>
        <v>70.862068965517238</v>
      </c>
      <c r="S1303" t="str">
        <f t="shared" si="165"/>
        <v>theater</v>
      </c>
      <c r="T1303" t="str">
        <f t="shared" si="166"/>
        <v>plays</v>
      </c>
      <c r="U1303" s="6">
        <f t="shared" si="162"/>
        <v>10.375254629630945</v>
      </c>
      <c r="V1303" t="str">
        <f t="shared" si="167"/>
        <v>&lt;=15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 t="shared" si="163"/>
        <v>42704.891331018516</v>
      </c>
      <c r="K1304">
        <v>1477963411</v>
      </c>
      <c r="L1304" s="10">
        <f t="shared" si="164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60"/>
        <v>1</v>
      </c>
      <c r="R1304" s="6">
        <f t="shared" si="161"/>
        <v>50</v>
      </c>
      <c r="S1304" t="str">
        <f t="shared" si="165"/>
        <v>theater</v>
      </c>
      <c r="T1304" t="str">
        <f t="shared" si="166"/>
        <v>plays</v>
      </c>
      <c r="U1304" s="6">
        <f t="shared" si="162"/>
        <v>30.041666666664241</v>
      </c>
      <c r="V1304" t="str">
        <f t="shared" si="167"/>
        <v>30&lt;x&lt;=45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 t="shared" si="163"/>
        <v>42582.249999999993</v>
      </c>
      <c r="K1305">
        <v>1468578920</v>
      </c>
      <c r="L1305" s="10">
        <f t="shared" si="164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60"/>
        <v>1.3026085714285716</v>
      </c>
      <c r="R1305" s="6">
        <f t="shared" si="161"/>
        <v>42.214166666666671</v>
      </c>
      <c r="S1305" t="str">
        <f t="shared" si="165"/>
        <v>theater</v>
      </c>
      <c r="T1305" t="str">
        <f t="shared" si="166"/>
        <v>plays</v>
      </c>
      <c r="U1305" s="6">
        <f t="shared" si="162"/>
        <v>16.017129629624833</v>
      </c>
      <c r="V1305" t="str">
        <f t="shared" si="167"/>
        <v>15&lt;x&lt;=30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 t="shared" si="163"/>
        <v>42806.944502314807</v>
      </c>
      <c r="K1306">
        <v>1484196005</v>
      </c>
      <c r="L1306" s="10">
        <f t="shared" si="164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60"/>
        <v>0.39627499999999999</v>
      </c>
      <c r="R1306" s="6">
        <f t="shared" si="161"/>
        <v>152.41346153846155</v>
      </c>
      <c r="S1306" t="str">
        <f t="shared" si="165"/>
        <v>technology</v>
      </c>
      <c r="T1306" t="str">
        <f t="shared" si="166"/>
        <v>wearables</v>
      </c>
      <c r="U1306" s="6">
        <f t="shared" si="162"/>
        <v>59.958333333328483</v>
      </c>
      <c r="V1306" t="str">
        <f t="shared" si="167"/>
        <v>45&lt;x&lt;=60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 t="shared" si="163"/>
        <v>42572.520833333336</v>
      </c>
      <c r="K1307">
        <v>1466611108</v>
      </c>
      <c r="L1307" s="10">
        <f t="shared" si="164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60"/>
        <v>0.25976666666666665</v>
      </c>
      <c r="R1307" s="6">
        <f t="shared" si="161"/>
        <v>90.616279069767444</v>
      </c>
      <c r="S1307" t="str">
        <f t="shared" si="165"/>
        <v>technology</v>
      </c>
      <c r="T1307" t="str">
        <f t="shared" si="166"/>
        <v>wearables</v>
      </c>
      <c r="U1307" s="6">
        <f t="shared" si="162"/>
        <v>29.063564814816345</v>
      </c>
      <c r="V1307" t="str">
        <f t="shared" si="167"/>
        <v>15&lt;x&lt;=30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 t="shared" si="163"/>
        <v>41977.249236111107</v>
      </c>
      <c r="K1308">
        <v>1415098734</v>
      </c>
      <c r="L1308" s="10">
        <f t="shared" si="164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60"/>
        <v>0.65246363636363636</v>
      </c>
      <c r="R1308" s="6">
        <f t="shared" si="161"/>
        <v>201.60393258426967</v>
      </c>
      <c r="S1308" t="str">
        <f t="shared" si="165"/>
        <v>technology</v>
      </c>
      <c r="T1308" t="str">
        <f t="shared" si="166"/>
        <v>wearables</v>
      </c>
      <c r="U1308" s="6">
        <f t="shared" si="162"/>
        <v>30</v>
      </c>
      <c r="V1308" t="str">
        <f t="shared" si="167"/>
        <v>15&lt;x&lt;=30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 t="shared" si="163"/>
        <v>42417.294895833329</v>
      </c>
      <c r="K1309">
        <v>1453118679</v>
      </c>
      <c r="L1309" s="10">
        <f t="shared" si="164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60"/>
        <v>0.11514000000000001</v>
      </c>
      <c r="R1309" s="6">
        <f t="shared" si="161"/>
        <v>127.93333333333334</v>
      </c>
      <c r="S1309" t="str">
        <f t="shared" si="165"/>
        <v>technology</v>
      </c>
      <c r="T1309" t="str">
        <f t="shared" si="166"/>
        <v>wearables</v>
      </c>
      <c r="U1309" s="6">
        <f t="shared" si="162"/>
        <v>30</v>
      </c>
      <c r="V1309" t="str">
        <f t="shared" si="167"/>
        <v>15&lt;x&lt;=30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 t="shared" si="163"/>
        <v>42651.405231481483</v>
      </c>
      <c r="K1310">
        <v>1472481812</v>
      </c>
      <c r="L1310" s="10">
        <f t="shared" si="164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60"/>
        <v>0.11360000000000001</v>
      </c>
      <c r="R1310" s="6">
        <f t="shared" si="161"/>
        <v>29.894736842105264</v>
      </c>
      <c r="S1310" t="str">
        <f t="shared" si="165"/>
        <v>technology</v>
      </c>
      <c r="T1310" t="str">
        <f t="shared" si="166"/>
        <v>wearables</v>
      </c>
      <c r="U1310" s="6">
        <f t="shared" si="162"/>
        <v>40</v>
      </c>
      <c r="V1310" t="str">
        <f t="shared" si="167"/>
        <v>30&lt;x&lt;=45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 t="shared" si="163"/>
        <v>42292.674398148149</v>
      </c>
      <c r="K1311">
        <v>1441919468</v>
      </c>
      <c r="L1311" s="10">
        <f t="shared" si="164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60"/>
        <v>1.1199130434782609</v>
      </c>
      <c r="R1311" s="6">
        <f t="shared" si="161"/>
        <v>367.97142857142859</v>
      </c>
      <c r="S1311" t="str">
        <f t="shared" si="165"/>
        <v>technology</v>
      </c>
      <c r="T1311" t="str">
        <f t="shared" si="166"/>
        <v>wearables</v>
      </c>
      <c r="U1311" s="6">
        <f t="shared" si="162"/>
        <v>35</v>
      </c>
      <c r="V1311" t="str">
        <f t="shared" si="167"/>
        <v>30&lt;x&lt;=45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 t="shared" si="163"/>
        <v>42601.458912037029</v>
      </c>
      <c r="K1312">
        <v>1467734450</v>
      </c>
      <c r="L1312" s="10">
        <f t="shared" si="164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60"/>
        <v>0.155</v>
      </c>
      <c r="R1312" s="6">
        <f t="shared" si="161"/>
        <v>129.16666666666666</v>
      </c>
      <c r="S1312" t="str">
        <f t="shared" si="165"/>
        <v>technology</v>
      </c>
      <c r="T1312" t="str">
        <f t="shared" si="166"/>
        <v>wearables</v>
      </c>
      <c r="U1312" s="6">
        <f t="shared" si="162"/>
        <v>45</v>
      </c>
      <c r="V1312" t="str">
        <f t="shared" si="167"/>
        <v>30&lt;x&lt;=45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 t="shared" si="163"/>
        <v>42704.635636574072</v>
      </c>
      <c r="K1313">
        <v>1477509319</v>
      </c>
      <c r="L1313" s="10">
        <f t="shared" si="164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60"/>
        <v>0.32028000000000001</v>
      </c>
      <c r="R1313" s="6">
        <f t="shared" si="161"/>
        <v>800.7</v>
      </c>
      <c r="S1313" t="str">
        <f t="shared" si="165"/>
        <v>technology</v>
      </c>
      <c r="T1313" t="str">
        <f t="shared" si="166"/>
        <v>wearables</v>
      </c>
      <c r="U1313" s="6">
        <f t="shared" si="162"/>
        <v>35.041666666671517</v>
      </c>
      <c r="V1313" t="str">
        <f t="shared" si="167"/>
        <v>30&lt;x&lt;=45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 t="shared" si="163"/>
        <v>42112.494467592587</v>
      </c>
      <c r="K1314">
        <v>1426783922</v>
      </c>
      <c r="L1314" s="10">
        <f t="shared" si="164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60"/>
        <v>6.0869565217391303E-3</v>
      </c>
      <c r="R1314" s="6">
        <f t="shared" si="161"/>
        <v>28</v>
      </c>
      <c r="S1314" t="str">
        <f t="shared" si="165"/>
        <v>technology</v>
      </c>
      <c r="T1314" t="str">
        <f t="shared" si="166"/>
        <v>wearables</v>
      </c>
      <c r="U1314" s="6">
        <f t="shared" si="162"/>
        <v>30</v>
      </c>
      <c r="V1314" t="str">
        <f t="shared" si="167"/>
        <v>15&lt;x&lt;=30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 t="shared" si="163"/>
        <v>42432.50131944444</v>
      </c>
      <c r="K1315">
        <v>1454432514</v>
      </c>
      <c r="L1315" s="10">
        <f t="shared" si="164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60"/>
        <v>0.31114999999999998</v>
      </c>
      <c r="R1315" s="6">
        <f t="shared" si="161"/>
        <v>102.01639344262296</v>
      </c>
      <c r="S1315" t="str">
        <f t="shared" si="165"/>
        <v>technology</v>
      </c>
      <c r="T1315" t="str">
        <f t="shared" si="166"/>
        <v>wearables</v>
      </c>
      <c r="U1315" s="6">
        <f t="shared" si="162"/>
        <v>30</v>
      </c>
      <c r="V1315" t="str">
        <f t="shared" si="167"/>
        <v>15&lt;x&lt;=30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 t="shared" si="163"/>
        <v>42664.461342592585</v>
      </c>
      <c r="K1316">
        <v>1471881860</v>
      </c>
      <c r="L1316" s="10">
        <f t="shared" si="164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60"/>
        <v>1.1266666666666666E-2</v>
      </c>
      <c r="R1316" s="6">
        <f t="shared" si="161"/>
        <v>184.36363636363637</v>
      </c>
      <c r="S1316" t="str">
        <f t="shared" si="165"/>
        <v>technology</v>
      </c>
      <c r="T1316" t="str">
        <f t="shared" si="166"/>
        <v>wearables</v>
      </c>
      <c r="U1316" s="6">
        <f t="shared" si="162"/>
        <v>60</v>
      </c>
      <c r="V1316" t="str">
        <f t="shared" si="167"/>
        <v>45&lt;x&lt;=60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 t="shared" si="163"/>
        <v>42313.833333333336</v>
      </c>
      <c r="K1317">
        <v>1443700648</v>
      </c>
      <c r="L1317" s="10">
        <f t="shared" si="164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60"/>
        <v>0.40404000000000001</v>
      </c>
      <c r="R1317" s="6">
        <f t="shared" si="161"/>
        <v>162.91935483870967</v>
      </c>
      <c r="S1317" t="str">
        <f t="shared" si="165"/>
        <v>technology</v>
      </c>
      <c r="T1317" t="str">
        <f t="shared" si="166"/>
        <v>wearables</v>
      </c>
      <c r="U1317" s="6">
        <f t="shared" si="162"/>
        <v>35.543425925934571</v>
      </c>
      <c r="V1317" t="str">
        <f t="shared" si="167"/>
        <v>30&lt;x&lt;=45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 t="shared" si="163"/>
        <v>42428.753576388881</v>
      </c>
      <c r="K1318">
        <v>1453676709</v>
      </c>
      <c r="L1318" s="10">
        <f t="shared" si="164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60"/>
        <v>1.3333333333333333E-5</v>
      </c>
      <c r="R1318" s="6">
        <f t="shared" si="161"/>
        <v>1</v>
      </c>
      <c r="S1318" t="str">
        <f t="shared" si="165"/>
        <v>technology</v>
      </c>
      <c r="T1318" t="str">
        <f t="shared" si="166"/>
        <v>wearables</v>
      </c>
      <c r="U1318" s="6">
        <f t="shared" si="162"/>
        <v>35</v>
      </c>
      <c r="V1318" t="str">
        <f t="shared" si="167"/>
        <v>30&lt;x&lt;=45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 t="shared" si="163"/>
        <v>42572.374999999993</v>
      </c>
      <c r="K1319">
        <v>1464586746</v>
      </c>
      <c r="L1319" s="10">
        <f t="shared" si="164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60"/>
        <v>5.7334999999999997E-2</v>
      </c>
      <c r="R1319" s="6">
        <f t="shared" si="161"/>
        <v>603.52631578947364</v>
      </c>
      <c r="S1319" t="str">
        <f t="shared" si="165"/>
        <v>technology</v>
      </c>
      <c r="T1319" t="str">
        <f t="shared" si="166"/>
        <v>wearables</v>
      </c>
      <c r="U1319" s="6">
        <f t="shared" si="162"/>
        <v>52.347847222219571</v>
      </c>
      <c r="V1319" t="str">
        <f t="shared" si="167"/>
        <v>45&lt;x&lt;=60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 t="shared" si="163"/>
        <v>42014.835324074076</v>
      </c>
      <c r="K1320">
        <v>1418346172</v>
      </c>
      <c r="L1320" s="10">
        <f t="shared" si="164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60"/>
        <v>0.15325</v>
      </c>
      <c r="R1320" s="6">
        <f t="shared" si="161"/>
        <v>45.407407407407405</v>
      </c>
      <c r="S1320" t="str">
        <f t="shared" si="165"/>
        <v>technology</v>
      </c>
      <c r="T1320" t="str">
        <f t="shared" si="166"/>
        <v>wearables</v>
      </c>
      <c r="U1320" s="6">
        <f t="shared" si="162"/>
        <v>30</v>
      </c>
      <c r="V1320" t="str">
        <f t="shared" si="167"/>
        <v>15&lt;x&lt;=30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 t="shared" si="163"/>
        <v>41831.458333333328</v>
      </c>
      <c r="K1321">
        <v>1403810965</v>
      </c>
      <c r="L1321" s="10">
        <f t="shared" si="164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60"/>
        <v>0.15103448275862069</v>
      </c>
      <c r="R1321" s="6">
        <f t="shared" si="161"/>
        <v>97.333333333333329</v>
      </c>
      <c r="S1321" t="str">
        <f t="shared" si="165"/>
        <v>technology</v>
      </c>
      <c r="T1321" t="str">
        <f t="shared" si="166"/>
        <v>wearables</v>
      </c>
      <c r="U1321" s="6">
        <f t="shared" si="162"/>
        <v>14.854571759256942</v>
      </c>
      <c r="V1321" t="str">
        <f t="shared" si="167"/>
        <v>&lt;=15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 t="shared" si="163"/>
        <v>42734.749999999993</v>
      </c>
      <c r="K1322">
        <v>1480610046</v>
      </c>
      <c r="L1322" s="10">
        <f t="shared" si="164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60"/>
        <v>5.0299999999999997E-3</v>
      </c>
      <c r="R1322" s="6">
        <f t="shared" si="161"/>
        <v>167.66666666666666</v>
      </c>
      <c r="S1322" t="str">
        <f t="shared" si="165"/>
        <v>technology</v>
      </c>
      <c r="T1322" t="str">
        <f t="shared" si="166"/>
        <v>wearables</v>
      </c>
      <c r="U1322" s="6">
        <f t="shared" si="162"/>
        <v>29.267986111110076</v>
      </c>
      <c r="V1322" t="str">
        <f t="shared" si="167"/>
        <v>15&lt;x&lt;=30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 t="shared" si="163"/>
        <v>42727.540937499994</v>
      </c>
      <c r="K1323">
        <v>1479923937</v>
      </c>
      <c r="L1323" s="10">
        <f t="shared" si="164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60"/>
        <v>1.3028138528138528E-2</v>
      </c>
      <c r="R1323" s="6">
        <f t="shared" si="161"/>
        <v>859.85714285714289</v>
      </c>
      <c r="S1323" t="str">
        <f t="shared" si="165"/>
        <v>technology</v>
      </c>
      <c r="T1323" t="str">
        <f t="shared" si="166"/>
        <v>wearables</v>
      </c>
      <c r="U1323" s="6">
        <f t="shared" si="162"/>
        <v>30</v>
      </c>
      <c r="V1323" t="str">
        <f t="shared" si="167"/>
        <v>15&lt;x&lt;=30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 t="shared" si="163"/>
        <v>42145.448206018518</v>
      </c>
      <c r="K1324">
        <v>1429631125</v>
      </c>
      <c r="L1324" s="10">
        <f t="shared" si="164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60"/>
        <v>3.0285714285714286E-3</v>
      </c>
      <c r="R1324" s="6">
        <f t="shared" si="161"/>
        <v>26.5</v>
      </c>
      <c r="S1324" t="str">
        <f t="shared" si="165"/>
        <v>technology</v>
      </c>
      <c r="T1324" t="str">
        <f t="shared" si="166"/>
        <v>wearables</v>
      </c>
      <c r="U1324" s="6">
        <f t="shared" si="162"/>
        <v>30</v>
      </c>
      <c r="V1324" t="str">
        <f t="shared" si="167"/>
        <v>15&lt;x&lt;=30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 t="shared" si="163"/>
        <v>42486.079861111109</v>
      </c>
      <c r="K1325">
        <v>1458665146</v>
      </c>
      <c r="L1325" s="10">
        <f t="shared" si="164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60"/>
        <v>8.8800000000000004E-2</v>
      </c>
      <c r="R1325" s="6">
        <f t="shared" si="161"/>
        <v>30.272727272727273</v>
      </c>
      <c r="S1325" t="str">
        <f t="shared" si="165"/>
        <v>technology</v>
      </c>
      <c r="T1325" t="str">
        <f t="shared" si="166"/>
        <v>wearables</v>
      </c>
      <c r="U1325" s="6">
        <f t="shared" si="162"/>
        <v>34.589745370372839</v>
      </c>
      <c r="V1325" t="str">
        <f t="shared" si="167"/>
        <v>30&lt;x&lt;=45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 t="shared" si="163"/>
        <v>42656.425370370365</v>
      </c>
      <c r="K1326">
        <v>1473779552</v>
      </c>
      <c r="L1326" s="10">
        <f t="shared" si="164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60"/>
        <v>9.8400000000000001E-2</v>
      </c>
      <c r="R1326" s="6">
        <f t="shared" si="161"/>
        <v>54.666666666666664</v>
      </c>
      <c r="S1326" t="str">
        <f t="shared" si="165"/>
        <v>technology</v>
      </c>
      <c r="T1326" t="str">
        <f t="shared" si="166"/>
        <v>wearables</v>
      </c>
      <c r="U1326" s="6">
        <f t="shared" si="162"/>
        <v>30</v>
      </c>
      <c r="V1326" t="str">
        <f t="shared" si="167"/>
        <v>15&lt;x&lt;=30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 t="shared" si="163"/>
        <v>42733.877719907403</v>
      </c>
      <c r="K1327">
        <v>1480471435</v>
      </c>
      <c r="L1327" s="10">
        <f t="shared" si="164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60"/>
        <v>2.4299999999999999E-2</v>
      </c>
      <c r="R1327" s="6">
        <f t="shared" si="161"/>
        <v>60.75</v>
      </c>
      <c r="S1327" t="str">
        <f t="shared" si="165"/>
        <v>technology</v>
      </c>
      <c r="T1327" t="str">
        <f t="shared" si="166"/>
        <v>wearables</v>
      </c>
      <c r="U1327" s="6">
        <f t="shared" si="162"/>
        <v>30</v>
      </c>
      <c r="V1327" t="str">
        <f t="shared" si="167"/>
        <v>15&lt;x&lt;=30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 t="shared" si="163"/>
        <v>42019.583657407398</v>
      </c>
      <c r="K1328">
        <v>1417460428</v>
      </c>
      <c r="L1328" s="10">
        <f t="shared" si="164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60"/>
        <v>1.1299999999999999E-2</v>
      </c>
      <c r="R1328" s="6">
        <f t="shared" si="161"/>
        <v>102.72727272727273</v>
      </c>
      <c r="S1328" t="str">
        <f t="shared" si="165"/>
        <v>technology</v>
      </c>
      <c r="T1328" t="str">
        <f t="shared" si="166"/>
        <v>wearables</v>
      </c>
      <c r="U1328" s="6">
        <f t="shared" si="162"/>
        <v>45</v>
      </c>
      <c r="V1328" t="str">
        <f t="shared" si="167"/>
        <v>30&lt;x&lt;=45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 t="shared" si="163"/>
        <v>42153.470312500001</v>
      </c>
      <c r="K1329">
        <v>1430324235</v>
      </c>
      <c r="L1329" s="10">
        <f t="shared" si="164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60"/>
        <v>3.5520833333333335E-2</v>
      </c>
      <c r="R1329" s="6">
        <f t="shared" si="161"/>
        <v>41.585365853658537</v>
      </c>
      <c r="S1329" t="str">
        <f t="shared" si="165"/>
        <v>technology</v>
      </c>
      <c r="T1329" t="str">
        <f t="shared" si="166"/>
        <v>wearables</v>
      </c>
      <c r="U1329" s="6">
        <f t="shared" si="162"/>
        <v>30</v>
      </c>
      <c r="V1329" t="str">
        <f t="shared" si="167"/>
        <v>15&lt;x&lt;=30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 t="shared" si="163"/>
        <v>42657.434421296297</v>
      </c>
      <c r="K1330">
        <v>1472570734</v>
      </c>
      <c r="L1330" s="10">
        <f t="shared" si="164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60"/>
        <v>2.3306666666666667E-2</v>
      </c>
      <c r="R1330" s="6">
        <f t="shared" si="161"/>
        <v>116.53333333333333</v>
      </c>
      <c r="S1330" t="str">
        <f t="shared" si="165"/>
        <v>technology</v>
      </c>
      <c r="T1330" t="str">
        <f t="shared" si="166"/>
        <v>wearables</v>
      </c>
      <c r="U1330" s="6">
        <f t="shared" si="162"/>
        <v>45</v>
      </c>
      <c r="V1330" t="str">
        <f t="shared" si="167"/>
        <v>30&lt;x&lt;=45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 t="shared" si="163"/>
        <v>41975.054918981477</v>
      </c>
      <c r="K1331">
        <v>1414041545</v>
      </c>
      <c r="L1331" s="10">
        <f t="shared" si="164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60"/>
        <v>8.1600000000000006E-3</v>
      </c>
      <c r="R1331" s="6">
        <f t="shared" si="161"/>
        <v>45.333333333333336</v>
      </c>
      <c r="S1331" t="str">
        <f t="shared" si="165"/>
        <v>technology</v>
      </c>
      <c r="T1331" t="str">
        <f t="shared" si="166"/>
        <v>wearables</v>
      </c>
      <c r="U1331" s="6">
        <f t="shared" si="162"/>
        <v>40.041666666664241</v>
      </c>
      <c r="V1331" t="str">
        <f t="shared" si="167"/>
        <v>30&lt;x&lt;=45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 t="shared" si="163"/>
        <v>42552.958333333336</v>
      </c>
      <c r="K1332">
        <v>1464763109</v>
      </c>
      <c r="L1332" s="10">
        <f t="shared" si="164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60"/>
        <v>0.22494285714285714</v>
      </c>
      <c r="R1332" s="6">
        <f t="shared" si="161"/>
        <v>157.46</v>
      </c>
      <c r="S1332" t="str">
        <f t="shared" si="165"/>
        <v>technology</v>
      </c>
      <c r="T1332" t="str">
        <f t="shared" si="166"/>
        <v>wearables</v>
      </c>
      <c r="U1332" s="6">
        <f t="shared" si="162"/>
        <v>30.889942129637348</v>
      </c>
      <c r="V1332" t="str">
        <f t="shared" si="167"/>
        <v>30&lt;x&lt;=45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 t="shared" si="163"/>
        <v>42599.295763888884</v>
      </c>
      <c r="K1333">
        <v>1468843554</v>
      </c>
      <c r="L1333" s="10">
        <f t="shared" si="164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60"/>
        <v>1.3668E-2</v>
      </c>
      <c r="R1333" s="6">
        <f t="shared" si="161"/>
        <v>100.5</v>
      </c>
      <c r="S1333" t="str">
        <f t="shared" si="165"/>
        <v>technology</v>
      </c>
      <c r="T1333" t="str">
        <f t="shared" si="166"/>
        <v>wearables</v>
      </c>
      <c r="U1333" s="6">
        <f t="shared" si="162"/>
        <v>30</v>
      </c>
      <c r="V1333" t="str">
        <f t="shared" si="167"/>
        <v>15&lt;x&lt;=30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 t="shared" si="163"/>
        <v>42761.851944444446</v>
      </c>
      <c r="K1334">
        <v>1482888408</v>
      </c>
      <c r="L1334" s="10">
        <f t="shared" si="164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60"/>
        <v>0</v>
      </c>
      <c r="R1334" s="6" t="e">
        <f t="shared" si="161"/>
        <v>#DIV/0!</v>
      </c>
      <c r="S1334" t="str">
        <f t="shared" si="165"/>
        <v>technology</v>
      </c>
      <c r="T1334" t="str">
        <f t="shared" si="166"/>
        <v>wearables</v>
      </c>
      <c r="U1334" s="6">
        <f t="shared" si="162"/>
        <v>30</v>
      </c>
      <c r="V1334" t="str">
        <f t="shared" si="167"/>
        <v>15&lt;x&lt;=30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 t="shared" si="163"/>
        <v>41835.8984375</v>
      </c>
      <c r="K1335">
        <v>1402886025</v>
      </c>
      <c r="L1335" s="10">
        <f t="shared" si="164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60"/>
        <v>0</v>
      </c>
      <c r="R1335" s="6" t="e">
        <f t="shared" si="161"/>
        <v>#DIV/0!</v>
      </c>
      <c r="S1335" t="str">
        <f t="shared" si="165"/>
        <v>technology</v>
      </c>
      <c r="T1335" t="str">
        <f t="shared" si="166"/>
        <v>wearables</v>
      </c>
      <c r="U1335" s="6">
        <f t="shared" si="162"/>
        <v>30</v>
      </c>
      <c r="V1335" t="str">
        <f t="shared" si="167"/>
        <v>15&lt;x&lt;=30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 t="shared" si="163"/>
        <v>42440.565821759257</v>
      </c>
      <c r="K1336">
        <v>1455129287</v>
      </c>
      <c r="L1336" s="10">
        <f t="shared" si="164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60"/>
        <v>0.10754135338345865</v>
      </c>
      <c r="R1336" s="6">
        <f t="shared" si="161"/>
        <v>51.822463768115945</v>
      </c>
      <c r="S1336" t="str">
        <f t="shared" si="165"/>
        <v>technology</v>
      </c>
      <c r="T1336" t="str">
        <f t="shared" si="166"/>
        <v>wearables</v>
      </c>
      <c r="U1336" s="6">
        <f t="shared" si="162"/>
        <v>30</v>
      </c>
      <c r="V1336" t="str">
        <f t="shared" si="167"/>
        <v>15&lt;x&lt;=30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 t="shared" si="163"/>
        <v>42343.728032407402</v>
      </c>
      <c r="K1337">
        <v>1446762502</v>
      </c>
      <c r="L1337" s="10">
        <f t="shared" si="164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60"/>
        <v>0.1976</v>
      </c>
      <c r="R1337" s="6">
        <f t="shared" si="161"/>
        <v>308.75</v>
      </c>
      <c r="S1337" t="str">
        <f t="shared" si="165"/>
        <v>technology</v>
      </c>
      <c r="T1337" t="str">
        <f t="shared" si="166"/>
        <v>wearables</v>
      </c>
      <c r="U1337" s="6">
        <f t="shared" si="162"/>
        <v>30</v>
      </c>
      <c r="V1337" t="str">
        <f t="shared" si="167"/>
        <v>15&lt;x&lt;=30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 t="shared" si="163"/>
        <v>41990.655416666668</v>
      </c>
      <c r="K1338">
        <v>1415825028</v>
      </c>
      <c r="L1338" s="10">
        <f t="shared" si="164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60"/>
        <v>0.84946999999999995</v>
      </c>
      <c r="R1338" s="6">
        <f t="shared" si="161"/>
        <v>379.22767857142856</v>
      </c>
      <c r="S1338" t="str">
        <f t="shared" si="165"/>
        <v>technology</v>
      </c>
      <c r="T1338" t="str">
        <f t="shared" si="166"/>
        <v>wearables</v>
      </c>
      <c r="U1338" s="6">
        <f t="shared" si="162"/>
        <v>35</v>
      </c>
      <c r="V1338" t="str">
        <f t="shared" si="167"/>
        <v>30&lt;x&lt;=45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 t="shared" si="163"/>
        <v>42797.368969907409</v>
      </c>
      <c r="K1339">
        <v>1485957079</v>
      </c>
      <c r="L1339" s="10">
        <f t="shared" si="164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60"/>
        <v>0.49381999999999998</v>
      </c>
      <c r="R1339" s="6">
        <f t="shared" si="161"/>
        <v>176.36428571428573</v>
      </c>
      <c r="S1339" t="str">
        <f t="shared" si="165"/>
        <v>technology</v>
      </c>
      <c r="T1339" t="str">
        <f t="shared" si="166"/>
        <v>wearables</v>
      </c>
      <c r="U1339" s="6">
        <f t="shared" si="162"/>
        <v>30</v>
      </c>
      <c r="V1339" t="str">
        <f t="shared" si="167"/>
        <v>15&lt;x&lt;=30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 t="shared" si="163"/>
        <v>42218.595289351848</v>
      </c>
      <c r="K1340">
        <v>1435951033</v>
      </c>
      <c r="L1340" s="10">
        <f t="shared" si="164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60"/>
        <v>3.3033333333333331E-2</v>
      </c>
      <c r="R1340" s="6">
        <f t="shared" si="161"/>
        <v>66.066666666666663</v>
      </c>
      <c r="S1340" t="str">
        <f t="shared" si="165"/>
        <v>technology</v>
      </c>
      <c r="T1340" t="str">
        <f t="shared" si="166"/>
        <v>wearables</v>
      </c>
      <c r="U1340" s="6">
        <f t="shared" si="162"/>
        <v>30</v>
      </c>
      <c r="V1340" t="str">
        <f t="shared" si="167"/>
        <v>15&lt;x&lt;=30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 t="shared" si="163"/>
        <v>41981.480497685181</v>
      </c>
      <c r="K1341">
        <v>1414164715</v>
      </c>
      <c r="L1341" s="10">
        <f t="shared" si="164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60"/>
        <v>6.6339999999999996E-2</v>
      </c>
      <c r="R1341" s="6">
        <f t="shared" si="161"/>
        <v>89.648648648648646</v>
      </c>
      <c r="S1341" t="str">
        <f t="shared" si="165"/>
        <v>technology</v>
      </c>
      <c r="T1341" t="str">
        <f t="shared" si="166"/>
        <v>wearables</v>
      </c>
      <c r="U1341" s="6">
        <f t="shared" si="162"/>
        <v>45.041666666664241</v>
      </c>
      <c r="V1341" t="str">
        <f t="shared" si="167"/>
        <v>45&lt;x&lt;=60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 t="shared" si="163"/>
        <v>41866.387187499997</v>
      </c>
      <c r="K1342">
        <v>1405520253</v>
      </c>
      <c r="L1342" s="10">
        <f t="shared" si="164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60"/>
        <v>0</v>
      </c>
      <c r="R1342" s="6" t="e">
        <f t="shared" si="161"/>
        <v>#DIV/0!</v>
      </c>
      <c r="S1342" t="str">
        <f t="shared" si="165"/>
        <v>technology</v>
      </c>
      <c r="T1342" t="str">
        <f t="shared" si="166"/>
        <v>wearables</v>
      </c>
      <c r="U1342" s="6">
        <f t="shared" si="162"/>
        <v>30</v>
      </c>
      <c r="V1342" t="str">
        <f t="shared" si="167"/>
        <v>15&lt;x&lt;=30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 t="shared" si="163"/>
        <v>42644.415706018517</v>
      </c>
      <c r="K1343">
        <v>1472569117</v>
      </c>
      <c r="L1343" s="10">
        <f t="shared" si="164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60"/>
        <v>0.7036</v>
      </c>
      <c r="R1343" s="6">
        <f t="shared" si="161"/>
        <v>382.39130434782606</v>
      </c>
      <c r="S1343" t="str">
        <f t="shared" si="165"/>
        <v>technology</v>
      </c>
      <c r="T1343" t="str">
        <f t="shared" si="166"/>
        <v>wearables</v>
      </c>
      <c r="U1343" s="6">
        <f t="shared" si="162"/>
        <v>32</v>
      </c>
      <c r="V1343" t="str">
        <f t="shared" si="167"/>
        <v>30&lt;x&lt;=45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 t="shared" si="163"/>
        <v>42202.608090277768</v>
      </c>
      <c r="K1344">
        <v>1434569739</v>
      </c>
      <c r="L1344" s="10">
        <f t="shared" si="164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60"/>
        <v>2E-3</v>
      </c>
      <c r="R1344" s="6">
        <f t="shared" si="161"/>
        <v>100</v>
      </c>
      <c r="S1344" t="str">
        <f t="shared" si="165"/>
        <v>technology</v>
      </c>
      <c r="T1344" t="str">
        <f t="shared" si="166"/>
        <v>wearables</v>
      </c>
      <c r="U1344" s="6">
        <f t="shared" si="162"/>
        <v>30</v>
      </c>
      <c r="V1344" t="str">
        <f t="shared" si="167"/>
        <v>15&lt;x&lt;=30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 t="shared" si="163"/>
        <v>42600.957638888889</v>
      </c>
      <c r="K1345">
        <v>1466512683</v>
      </c>
      <c r="L1345" s="10">
        <f t="shared" si="164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60"/>
        <v>1.02298</v>
      </c>
      <c r="R1345" s="6">
        <f t="shared" si="161"/>
        <v>158.35603715170279</v>
      </c>
      <c r="S1345" t="str">
        <f t="shared" si="165"/>
        <v>technology</v>
      </c>
      <c r="T1345" t="str">
        <f t="shared" si="166"/>
        <v>wearables</v>
      </c>
      <c r="U1345" s="6">
        <f t="shared" si="162"/>
        <v>58.639548611114151</v>
      </c>
      <c r="V1345" t="str">
        <f t="shared" si="167"/>
        <v>45&lt;x&lt;=60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 t="shared" si="163"/>
        <v>42551.581469907404</v>
      </c>
      <c r="K1346">
        <v>1464807439</v>
      </c>
      <c r="L1346" s="10">
        <f t="shared" si="164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68">E1346/D1346</f>
        <v>3.7773333333333334</v>
      </c>
      <c r="R1346" s="6">
        <f t="shared" ref="R1346:R1409" si="169">E1346/N1346</f>
        <v>40.762589928057551</v>
      </c>
      <c r="S1346" t="str">
        <f t="shared" si="165"/>
        <v>publishing</v>
      </c>
      <c r="T1346" t="str">
        <f t="shared" si="166"/>
        <v>nonfiction</v>
      </c>
      <c r="U1346" s="6">
        <f t="shared" ref="U1346:U1409" si="170">J1346-L1346</f>
        <v>29</v>
      </c>
      <c r="V1346" t="str">
        <f t="shared" si="167"/>
        <v>15&lt;x&lt;=30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 t="shared" ref="J1347:J1410" si="171">(((I1347/60)/60)/24)+DATE(1970,1,1)+(-5/24)</f>
        <v>41834.606006944443</v>
      </c>
      <c r="K1347">
        <v>1402342359</v>
      </c>
      <c r="L1347" s="10">
        <f t="shared" ref="L1347:L1410" si="172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68"/>
        <v>1.25</v>
      </c>
      <c r="R1347" s="6">
        <f t="shared" si="169"/>
        <v>53.571428571428569</v>
      </c>
      <c r="S1347" t="str">
        <f t="shared" ref="S1347:S1410" si="173">TRIM(LEFT(P1347,SEARCH("/",P1347)-1))</f>
        <v>publishing</v>
      </c>
      <c r="T1347" t="str">
        <f t="shared" ref="T1347:T1410" si="174">TRIM(RIGHT(P1347,LEN(P1347)-SEARCH("/",P1347)))</f>
        <v>nonfiction</v>
      </c>
      <c r="U1347" s="6">
        <f t="shared" si="170"/>
        <v>35</v>
      </c>
      <c r="V1347" t="str">
        <f t="shared" ref="V1347:V1410" si="175">IF(U1347&lt;=15, "&lt;=15", IF(U1347&lt;=30, "15&lt;x&lt;=30", IF(U1347&lt;=45, "30&lt;x&lt;=45", IF(U1347&lt;=60, "45&lt;x&lt;=60", IF(U1347&lt;=75, "60&lt;x&lt;=75","75&lt;x&lt;=90")))))</f>
        <v>30&lt;x&lt;=45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 t="shared" si="171"/>
        <v>41451.867488425924</v>
      </c>
      <c r="K1348">
        <v>1369705751</v>
      </c>
      <c r="L1348" s="10">
        <f t="shared" si="172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68"/>
        <v>1.473265306122449</v>
      </c>
      <c r="R1348" s="6">
        <f t="shared" si="169"/>
        <v>48.449664429530202</v>
      </c>
      <c r="S1348" t="str">
        <f t="shared" si="173"/>
        <v>publishing</v>
      </c>
      <c r="T1348" t="str">
        <f t="shared" si="174"/>
        <v>nonfiction</v>
      </c>
      <c r="U1348" s="6">
        <f t="shared" si="170"/>
        <v>30</v>
      </c>
      <c r="V1348" t="str">
        <f t="shared" si="175"/>
        <v>15&lt;x&lt;=30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 t="shared" si="171"/>
        <v>42070.429687499993</v>
      </c>
      <c r="K1349">
        <v>1423149525</v>
      </c>
      <c r="L1349" s="10">
        <f t="shared" si="172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68"/>
        <v>1.022</v>
      </c>
      <c r="R1349" s="6">
        <f t="shared" si="169"/>
        <v>82.41935483870968</v>
      </c>
      <c r="S1349" t="str">
        <f t="shared" si="173"/>
        <v>publishing</v>
      </c>
      <c r="T1349" t="str">
        <f t="shared" si="174"/>
        <v>nonfiction</v>
      </c>
      <c r="U1349" s="6">
        <f t="shared" si="170"/>
        <v>30</v>
      </c>
      <c r="V1349" t="str">
        <f t="shared" si="175"/>
        <v>15&lt;x&lt;=30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 t="shared" si="171"/>
        <v>41991.29783564814</v>
      </c>
      <c r="K1350">
        <v>1416485333</v>
      </c>
      <c r="L1350" s="10">
        <f t="shared" si="172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68"/>
        <v>1.018723404255319</v>
      </c>
      <c r="R1350" s="6">
        <f t="shared" si="169"/>
        <v>230.19230769230768</v>
      </c>
      <c r="S1350" t="str">
        <f t="shared" si="173"/>
        <v>publishing</v>
      </c>
      <c r="T1350" t="str">
        <f t="shared" si="174"/>
        <v>nonfiction</v>
      </c>
      <c r="U1350" s="6">
        <f t="shared" si="170"/>
        <v>28</v>
      </c>
      <c r="V1350" t="str">
        <f t="shared" si="175"/>
        <v>15&lt;x&lt;=30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 t="shared" si="171"/>
        <v>42354.082638888889</v>
      </c>
      <c r="K1351">
        <v>1447055935</v>
      </c>
      <c r="L1351" s="10">
        <f t="shared" si="172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68"/>
        <v>2.0419999999999998</v>
      </c>
      <c r="R1351" s="6">
        <f t="shared" si="169"/>
        <v>59.360465116279073</v>
      </c>
      <c r="S1351" t="str">
        <f t="shared" si="173"/>
        <v>publishing</v>
      </c>
      <c r="T1351" t="str">
        <f t="shared" si="174"/>
        <v>nonfiction</v>
      </c>
      <c r="U1351" s="6">
        <f t="shared" si="170"/>
        <v>36.958391203705105</v>
      </c>
      <c r="V1351" t="str">
        <f t="shared" si="175"/>
        <v>30&lt;x&lt;=45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 t="shared" si="171"/>
        <v>42363.804791666662</v>
      </c>
      <c r="K1352">
        <v>1448497134</v>
      </c>
      <c r="L1352" s="10">
        <f t="shared" si="172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68"/>
        <v>1.0405</v>
      </c>
      <c r="R1352" s="6">
        <f t="shared" si="169"/>
        <v>66.698717948717942</v>
      </c>
      <c r="S1352" t="str">
        <f t="shared" si="173"/>
        <v>publishing</v>
      </c>
      <c r="T1352" t="str">
        <f t="shared" si="174"/>
        <v>nonfiction</v>
      </c>
      <c r="U1352" s="6">
        <f t="shared" si="170"/>
        <v>30</v>
      </c>
      <c r="V1352" t="str">
        <f t="shared" si="175"/>
        <v>15&lt;x&lt;=30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 t="shared" si="171"/>
        <v>42412.531759259255</v>
      </c>
      <c r="K1353">
        <v>1452707144</v>
      </c>
      <c r="L1353" s="10">
        <f t="shared" si="172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68"/>
        <v>1.0126500000000001</v>
      </c>
      <c r="R1353" s="6">
        <f t="shared" si="169"/>
        <v>168.77500000000001</v>
      </c>
      <c r="S1353" t="str">
        <f t="shared" si="173"/>
        <v>publishing</v>
      </c>
      <c r="T1353" t="str">
        <f t="shared" si="174"/>
        <v>nonfiction</v>
      </c>
      <c r="U1353" s="6">
        <f t="shared" si="170"/>
        <v>30</v>
      </c>
      <c r="V1353" t="str">
        <f t="shared" si="175"/>
        <v>15&lt;x&lt;=30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 t="shared" si="171"/>
        <v>42251.957638888889</v>
      </c>
      <c r="K1354">
        <v>1436968366</v>
      </c>
      <c r="L1354" s="10">
        <f t="shared" si="172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68"/>
        <v>1.3613999999999999</v>
      </c>
      <c r="R1354" s="6">
        <f t="shared" si="169"/>
        <v>59.973568281938327</v>
      </c>
      <c r="S1354" t="str">
        <f t="shared" si="173"/>
        <v>publishing</v>
      </c>
      <c r="T1354" t="str">
        <f t="shared" si="174"/>
        <v>nonfiction</v>
      </c>
      <c r="U1354" s="6">
        <f t="shared" si="170"/>
        <v>51.587662037039991</v>
      </c>
      <c r="V1354" t="str">
        <f t="shared" si="175"/>
        <v>45&lt;x&lt;=60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 t="shared" si="171"/>
        <v>41343.791666666664</v>
      </c>
      <c r="K1355">
        <v>1359946188</v>
      </c>
      <c r="L1355" s="10">
        <f t="shared" si="172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68"/>
        <v>1.3360000000000001</v>
      </c>
      <c r="R1355" s="6">
        <f t="shared" si="169"/>
        <v>31.80952380952381</v>
      </c>
      <c r="S1355" t="str">
        <f t="shared" si="173"/>
        <v>publishing</v>
      </c>
      <c r="T1355" t="str">
        <f t="shared" si="174"/>
        <v>nonfiction</v>
      </c>
      <c r="U1355" s="6">
        <f t="shared" si="170"/>
        <v>34.882083333330229</v>
      </c>
      <c r="V1355" t="str">
        <f t="shared" si="175"/>
        <v>30&lt;x&lt;=45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 t="shared" si="171"/>
        <v>42532.599293981482</v>
      </c>
      <c r="K1356">
        <v>1463080979</v>
      </c>
      <c r="L1356" s="10">
        <f t="shared" si="172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68"/>
        <v>1.3025</v>
      </c>
      <c r="R1356" s="6">
        <f t="shared" si="169"/>
        <v>24.421875</v>
      </c>
      <c r="S1356" t="str">
        <f t="shared" si="173"/>
        <v>publishing</v>
      </c>
      <c r="T1356" t="str">
        <f t="shared" si="174"/>
        <v>nonfiction</v>
      </c>
      <c r="U1356" s="6">
        <f t="shared" si="170"/>
        <v>30</v>
      </c>
      <c r="V1356" t="str">
        <f t="shared" si="175"/>
        <v>15&lt;x&lt;=30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 t="shared" si="171"/>
        <v>41243.208333333328</v>
      </c>
      <c r="K1357">
        <v>1351663605</v>
      </c>
      <c r="L1357" s="10">
        <f t="shared" si="172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68"/>
        <v>1.2267999999999999</v>
      </c>
      <c r="R1357" s="6">
        <f t="shared" si="169"/>
        <v>25.347107438016529</v>
      </c>
      <c r="S1357" t="str">
        <f t="shared" si="173"/>
        <v>publishing</v>
      </c>
      <c r="T1357" t="str">
        <f t="shared" si="174"/>
        <v>nonfiction</v>
      </c>
      <c r="U1357" s="6">
        <f t="shared" si="170"/>
        <v>30.161979166667152</v>
      </c>
      <c r="V1357" t="str">
        <f t="shared" si="175"/>
        <v>30&lt;x&lt;=45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 t="shared" si="171"/>
        <v>41459.830555555556</v>
      </c>
      <c r="K1358">
        <v>1370393760</v>
      </c>
      <c r="L1358" s="10">
        <f t="shared" si="172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68"/>
        <v>1.8281058823529412</v>
      </c>
      <c r="R1358" s="6">
        <f t="shared" si="169"/>
        <v>71.443218390804603</v>
      </c>
      <c r="S1358" t="str">
        <f t="shared" si="173"/>
        <v>publishing</v>
      </c>
      <c r="T1358" t="str">
        <f t="shared" si="174"/>
        <v>nonfiction</v>
      </c>
      <c r="U1358" s="6">
        <f t="shared" si="170"/>
        <v>30</v>
      </c>
      <c r="V1358" t="str">
        <f t="shared" si="175"/>
        <v>15&lt;x&lt;=30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 t="shared" si="171"/>
        <v>41334.040972222218</v>
      </c>
      <c r="K1359">
        <v>1359587137</v>
      </c>
      <c r="L1359" s="10">
        <f t="shared" si="172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68"/>
        <v>1.2529999999999999</v>
      </c>
      <c r="R1359" s="6">
        <f t="shared" si="169"/>
        <v>38.553846153846152</v>
      </c>
      <c r="S1359" t="str">
        <f t="shared" si="173"/>
        <v>publishing</v>
      </c>
      <c r="T1359" t="str">
        <f t="shared" si="174"/>
        <v>nonfiction</v>
      </c>
      <c r="U1359" s="6">
        <f t="shared" si="170"/>
        <v>29.287071759259561</v>
      </c>
      <c r="V1359" t="str">
        <f t="shared" si="175"/>
        <v>15&lt;x&lt;=30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 t="shared" si="171"/>
        <v>40719.362534722219</v>
      </c>
      <c r="K1360">
        <v>1306417323</v>
      </c>
      <c r="L1360" s="10">
        <f t="shared" si="172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68"/>
        <v>1.1166666666666667</v>
      </c>
      <c r="R1360" s="6">
        <f t="shared" si="169"/>
        <v>68.367346938775512</v>
      </c>
      <c r="S1360" t="str">
        <f t="shared" si="173"/>
        <v>publishing</v>
      </c>
      <c r="T1360" t="str">
        <f t="shared" si="174"/>
        <v>nonfiction</v>
      </c>
      <c r="U1360" s="6">
        <f t="shared" si="170"/>
        <v>30</v>
      </c>
      <c r="V1360" t="str">
        <f t="shared" si="175"/>
        <v>15&lt;x&lt;=30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 t="shared" si="171"/>
        <v>40730.606365740736</v>
      </c>
      <c r="K1361">
        <v>1304623990</v>
      </c>
      <c r="L1361" s="10">
        <f t="shared" si="172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68"/>
        <v>1.1575757575757575</v>
      </c>
      <c r="R1361" s="6">
        <f t="shared" si="169"/>
        <v>40.210526315789473</v>
      </c>
      <c r="S1361" t="str">
        <f t="shared" si="173"/>
        <v>publishing</v>
      </c>
      <c r="T1361" t="str">
        <f t="shared" si="174"/>
        <v>nonfiction</v>
      </c>
      <c r="U1361" s="6">
        <f t="shared" si="170"/>
        <v>62</v>
      </c>
      <c r="V1361" t="str">
        <f t="shared" si="175"/>
        <v>60&lt;x&lt;=75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 t="shared" si="171"/>
        <v>41123.692361111105</v>
      </c>
      <c r="K1362">
        <v>1341524220</v>
      </c>
      <c r="L1362" s="10">
        <f t="shared" si="172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68"/>
        <v>1.732</v>
      </c>
      <c r="R1362" s="6">
        <f t="shared" si="169"/>
        <v>32.074074074074076</v>
      </c>
      <c r="S1362" t="str">
        <f t="shared" si="173"/>
        <v>publishing</v>
      </c>
      <c r="T1362" t="str">
        <f t="shared" si="174"/>
        <v>nonfiction</v>
      </c>
      <c r="U1362" s="6">
        <f t="shared" si="170"/>
        <v>28</v>
      </c>
      <c r="V1362" t="str">
        <f t="shared" si="175"/>
        <v>15&lt;x&lt;=30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 t="shared" si="171"/>
        <v>41811.508935185186</v>
      </c>
      <c r="K1363">
        <v>1400778772</v>
      </c>
      <c r="L1363" s="10">
        <f t="shared" si="172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68"/>
        <v>1.2598333333333334</v>
      </c>
      <c r="R1363" s="6">
        <f t="shared" si="169"/>
        <v>28.632575757575758</v>
      </c>
      <c r="S1363" t="str">
        <f t="shared" si="173"/>
        <v>publishing</v>
      </c>
      <c r="T1363" t="str">
        <f t="shared" si="174"/>
        <v>nonfiction</v>
      </c>
      <c r="U1363" s="6">
        <f t="shared" si="170"/>
        <v>30</v>
      </c>
      <c r="V1363" t="str">
        <f t="shared" si="175"/>
        <v>15&lt;x&lt;=30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 t="shared" si="171"/>
        <v>41524.726053240738</v>
      </c>
      <c r="K1364">
        <v>1373408731</v>
      </c>
      <c r="L1364" s="10">
        <f t="shared" si="172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68"/>
        <v>1.091</v>
      </c>
      <c r="R1364" s="6">
        <f t="shared" si="169"/>
        <v>43.64</v>
      </c>
      <c r="S1364" t="str">
        <f t="shared" si="173"/>
        <v>publishing</v>
      </c>
      <c r="T1364" t="str">
        <f t="shared" si="174"/>
        <v>nonfiction</v>
      </c>
      <c r="U1364" s="6">
        <f t="shared" si="170"/>
        <v>60</v>
      </c>
      <c r="V1364" t="str">
        <f t="shared" si="175"/>
        <v>45&lt;x&lt;=60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 t="shared" si="171"/>
        <v>42415.124305555553</v>
      </c>
      <c r="K1365">
        <v>1453925727</v>
      </c>
      <c r="L1365" s="10">
        <f t="shared" si="172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68"/>
        <v>1</v>
      </c>
      <c r="R1365" s="6">
        <f t="shared" si="169"/>
        <v>40</v>
      </c>
      <c r="S1365" t="str">
        <f t="shared" si="173"/>
        <v>publishing</v>
      </c>
      <c r="T1365" t="str">
        <f t="shared" si="174"/>
        <v>nonfiction</v>
      </c>
      <c r="U1365" s="6">
        <f t="shared" si="170"/>
        <v>18.48857638888876</v>
      </c>
      <c r="V1365" t="str">
        <f t="shared" si="175"/>
        <v>15&lt;x&lt;=30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 t="shared" si="171"/>
        <v>42011.487337962964</v>
      </c>
      <c r="K1366">
        <v>1415464906</v>
      </c>
      <c r="L1366" s="10">
        <f t="shared" si="172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68"/>
        <v>1.1864285714285714</v>
      </c>
      <c r="R1366" s="6">
        <f t="shared" si="169"/>
        <v>346.04166666666669</v>
      </c>
      <c r="S1366" t="str">
        <f t="shared" si="173"/>
        <v>music</v>
      </c>
      <c r="T1366" t="str">
        <f t="shared" si="174"/>
        <v>rock</v>
      </c>
      <c r="U1366" s="6">
        <f t="shared" si="170"/>
        <v>60.000000000007276</v>
      </c>
      <c r="V1366" t="str">
        <f t="shared" si="175"/>
        <v>60&lt;x&lt;=75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 t="shared" si="171"/>
        <v>42079.483240740738</v>
      </c>
      <c r="K1367">
        <v>1423935352</v>
      </c>
      <c r="L1367" s="10">
        <f t="shared" si="172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68"/>
        <v>1.0026666666666666</v>
      </c>
      <c r="R1367" s="6">
        <f t="shared" si="169"/>
        <v>81.739130434782609</v>
      </c>
      <c r="S1367" t="str">
        <f t="shared" si="173"/>
        <v>music</v>
      </c>
      <c r="T1367" t="str">
        <f t="shared" si="174"/>
        <v>rock</v>
      </c>
      <c r="U1367" s="6">
        <f t="shared" si="170"/>
        <v>29.958333333335759</v>
      </c>
      <c r="V1367" t="str">
        <f t="shared" si="175"/>
        <v>15&lt;x&lt;=30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 t="shared" si="171"/>
        <v>41969.829432870371</v>
      </c>
      <c r="K1368">
        <v>1413158063</v>
      </c>
      <c r="L1368" s="10">
        <f t="shared" si="172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68"/>
        <v>1.2648920000000001</v>
      </c>
      <c r="R1368" s="6">
        <f t="shared" si="169"/>
        <v>64.535306122448986</v>
      </c>
      <c r="S1368" t="str">
        <f t="shared" si="173"/>
        <v>music</v>
      </c>
      <c r="T1368" t="str">
        <f t="shared" si="174"/>
        <v>rock</v>
      </c>
      <c r="U1368" s="6">
        <f t="shared" si="170"/>
        <v>45.041666666671517</v>
      </c>
      <c r="V1368" t="str">
        <f t="shared" si="175"/>
        <v>45&lt;x&lt;=60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 t="shared" si="171"/>
        <v>42321.836226851847</v>
      </c>
      <c r="K1369">
        <v>1444867450</v>
      </c>
      <c r="L1369" s="10">
        <f t="shared" si="172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68"/>
        <v>1.1426000000000001</v>
      </c>
      <c r="R1369" s="6">
        <f t="shared" si="169"/>
        <v>63.477777777777774</v>
      </c>
      <c r="S1369" t="str">
        <f t="shared" si="173"/>
        <v>music</v>
      </c>
      <c r="T1369" t="str">
        <f t="shared" si="174"/>
        <v>rock</v>
      </c>
      <c r="U1369" s="6">
        <f t="shared" si="170"/>
        <v>30.041666666664241</v>
      </c>
      <c r="V1369" t="str">
        <f t="shared" si="175"/>
        <v>30&lt;x&lt;=45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 t="shared" si="171"/>
        <v>42169.982569444437</v>
      </c>
      <c r="K1370">
        <v>1432269294</v>
      </c>
      <c r="L1370" s="10">
        <f t="shared" si="172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68"/>
        <v>1.107</v>
      </c>
      <c r="R1370" s="6">
        <f t="shared" si="169"/>
        <v>63.620689655172413</v>
      </c>
      <c r="S1370" t="str">
        <f t="shared" si="173"/>
        <v>music</v>
      </c>
      <c r="T1370" t="str">
        <f t="shared" si="174"/>
        <v>rock</v>
      </c>
      <c r="U1370" s="6">
        <f t="shared" si="170"/>
        <v>24</v>
      </c>
      <c r="V1370" t="str">
        <f t="shared" si="175"/>
        <v>15&lt;x&lt;=30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 t="shared" si="171"/>
        <v>41740.385949074072</v>
      </c>
      <c r="K1371">
        <v>1394633746</v>
      </c>
      <c r="L1371" s="10">
        <f t="shared" si="172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68"/>
        <v>1.0534805315203954</v>
      </c>
      <c r="R1371" s="6">
        <f t="shared" si="169"/>
        <v>83.967068965517228</v>
      </c>
      <c r="S1371" t="str">
        <f t="shared" si="173"/>
        <v>music</v>
      </c>
      <c r="T1371" t="str">
        <f t="shared" si="174"/>
        <v>rock</v>
      </c>
      <c r="U1371" s="6">
        <f t="shared" si="170"/>
        <v>30</v>
      </c>
      <c r="V1371" t="str">
        <f t="shared" si="175"/>
        <v>15&lt;x&lt;=30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 t="shared" si="171"/>
        <v>41562.795023148145</v>
      </c>
      <c r="K1372">
        <v>1380585890</v>
      </c>
      <c r="L1372" s="10">
        <f t="shared" si="172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68"/>
        <v>1.0366666666666666</v>
      </c>
      <c r="R1372" s="6">
        <f t="shared" si="169"/>
        <v>77.75</v>
      </c>
      <c r="S1372" t="str">
        <f t="shared" si="173"/>
        <v>music</v>
      </c>
      <c r="T1372" t="str">
        <f t="shared" si="174"/>
        <v>rock</v>
      </c>
      <c r="U1372" s="6">
        <f t="shared" si="170"/>
        <v>15</v>
      </c>
      <c r="V1372" t="str">
        <f t="shared" si="175"/>
        <v>&lt;=15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 t="shared" si="171"/>
        <v>42131.550254629627</v>
      </c>
      <c r="K1373">
        <v>1428430342</v>
      </c>
      <c r="L1373" s="10">
        <f t="shared" si="172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68"/>
        <v>1.0708672667523933</v>
      </c>
      <c r="R1373" s="6">
        <f t="shared" si="169"/>
        <v>107.07142857142857</v>
      </c>
      <c r="S1373" t="str">
        <f t="shared" si="173"/>
        <v>music</v>
      </c>
      <c r="T1373" t="str">
        <f t="shared" si="174"/>
        <v>rock</v>
      </c>
      <c r="U1373" s="6">
        <f t="shared" si="170"/>
        <v>30</v>
      </c>
      <c r="V1373" t="str">
        <f t="shared" si="175"/>
        <v>15&lt;x&lt;=30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 t="shared" si="171"/>
        <v>41102.53162037037</v>
      </c>
      <c r="K1374">
        <v>1339523132</v>
      </c>
      <c r="L1374" s="10">
        <f t="shared" si="172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68"/>
        <v>1.24</v>
      </c>
      <c r="R1374" s="6">
        <f t="shared" si="169"/>
        <v>38.75</v>
      </c>
      <c r="S1374" t="str">
        <f t="shared" si="173"/>
        <v>music</v>
      </c>
      <c r="T1374" t="str">
        <f t="shared" si="174"/>
        <v>rock</v>
      </c>
      <c r="U1374" s="6">
        <f t="shared" si="170"/>
        <v>30</v>
      </c>
      <c r="V1374" t="str">
        <f t="shared" si="175"/>
        <v>15&lt;x&lt;=30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 t="shared" si="171"/>
        <v>42734.743437499994</v>
      </c>
      <c r="K1375">
        <v>1480546233</v>
      </c>
      <c r="L1375" s="10">
        <f t="shared" si="172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68"/>
        <v>1.0501</v>
      </c>
      <c r="R1375" s="6">
        <f t="shared" si="169"/>
        <v>201.94230769230768</v>
      </c>
      <c r="S1375" t="str">
        <f t="shared" si="173"/>
        <v>music</v>
      </c>
      <c r="T1375" t="str">
        <f t="shared" si="174"/>
        <v>rock</v>
      </c>
      <c r="U1375" s="6">
        <f t="shared" si="170"/>
        <v>30</v>
      </c>
      <c r="V1375" t="str">
        <f t="shared" si="175"/>
        <v>15&lt;x&lt;=30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 t="shared" si="171"/>
        <v>42453.911898148144</v>
      </c>
      <c r="K1376">
        <v>1456285988</v>
      </c>
      <c r="L1376" s="10">
        <f t="shared" si="172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68"/>
        <v>1.8946666666666667</v>
      </c>
      <c r="R1376" s="6">
        <f t="shared" si="169"/>
        <v>43.060606060606062</v>
      </c>
      <c r="S1376" t="str">
        <f t="shared" si="173"/>
        <v>music</v>
      </c>
      <c r="T1376" t="str">
        <f t="shared" si="174"/>
        <v>rock</v>
      </c>
      <c r="U1376" s="6">
        <f t="shared" si="170"/>
        <v>29.958333333335759</v>
      </c>
      <c r="V1376" t="str">
        <f t="shared" si="175"/>
        <v>15&lt;x&lt;=30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 t="shared" si="171"/>
        <v>42749.857858796291</v>
      </c>
      <c r="K1377">
        <v>1481852119</v>
      </c>
      <c r="L1377" s="10">
        <f t="shared" si="172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68"/>
        <v>1.7132499999999999</v>
      </c>
      <c r="R1377" s="6">
        <f t="shared" si="169"/>
        <v>62.871559633027523</v>
      </c>
      <c r="S1377" t="str">
        <f t="shared" si="173"/>
        <v>music</v>
      </c>
      <c r="T1377" t="str">
        <f t="shared" si="174"/>
        <v>rock</v>
      </c>
      <c r="U1377" s="6">
        <f t="shared" si="170"/>
        <v>30</v>
      </c>
      <c r="V1377" t="str">
        <f t="shared" si="175"/>
        <v>15&lt;x&lt;=30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 t="shared" si="171"/>
        <v>42707.502384259256</v>
      </c>
      <c r="K1378">
        <v>1478189006</v>
      </c>
      <c r="L1378" s="10">
        <f t="shared" si="172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68"/>
        <v>2.5248648648648651</v>
      </c>
      <c r="R1378" s="6">
        <f t="shared" si="169"/>
        <v>55.607142857142854</v>
      </c>
      <c r="S1378" t="str">
        <f t="shared" si="173"/>
        <v>music</v>
      </c>
      <c r="T1378" t="str">
        <f t="shared" si="174"/>
        <v>rock</v>
      </c>
      <c r="U1378" s="6">
        <f t="shared" si="170"/>
        <v>30.041666666671517</v>
      </c>
      <c r="V1378" t="str">
        <f t="shared" si="175"/>
        <v>30&lt;x&lt;=45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 t="shared" si="171"/>
        <v>42768.96597222222</v>
      </c>
      <c r="K1379">
        <v>1484198170</v>
      </c>
      <c r="L1379" s="10">
        <f t="shared" si="172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68"/>
        <v>1.1615384615384616</v>
      </c>
      <c r="R1379" s="6">
        <f t="shared" si="169"/>
        <v>48.70967741935484</v>
      </c>
      <c r="S1379" t="str">
        <f t="shared" si="173"/>
        <v>music</v>
      </c>
      <c r="T1379" t="str">
        <f t="shared" si="174"/>
        <v>rock</v>
      </c>
      <c r="U1379" s="6">
        <f t="shared" si="170"/>
        <v>21.954745370370802</v>
      </c>
      <c r="V1379" t="str">
        <f t="shared" si="175"/>
        <v>15&lt;x&lt;=30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 t="shared" si="171"/>
        <v>42583.551041666658</v>
      </c>
      <c r="K1380">
        <v>1468779210</v>
      </c>
      <c r="L1380" s="10">
        <f t="shared" si="172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68"/>
        <v>2.0335000000000001</v>
      </c>
      <c r="R1380" s="6">
        <f t="shared" si="169"/>
        <v>30.578947368421051</v>
      </c>
      <c r="S1380" t="str">
        <f t="shared" si="173"/>
        <v>music</v>
      </c>
      <c r="T1380" t="str">
        <f t="shared" si="174"/>
        <v>rock</v>
      </c>
      <c r="U1380" s="6">
        <f t="shared" si="170"/>
        <v>15</v>
      </c>
      <c r="V1380" t="str">
        <f t="shared" si="175"/>
        <v>&lt;=15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 t="shared" si="171"/>
        <v>42160.28328703704</v>
      </c>
      <c r="K1381">
        <v>1430912876</v>
      </c>
      <c r="L1381" s="10">
        <f t="shared" si="172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68"/>
        <v>1.1160000000000001</v>
      </c>
      <c r="R1381" s="6">
        <f t="shared" si="169"/>
        <v>73.907284768211923</v>
      </c>
      <c r="S1381" t="str">
        <f t="shared" si="173"/>
        <v>music</v>
      </c>
      <c r="T1381" t="str">
        <f t="shared" si="174"/>
        <v>rock</v>
      </c>
      <c r="U1381" s="6">
        <f t="shared" si="170"/>
        <v>30</v>
      </c>
      <c r="V1381" t="str">
        <f t="shared" si="175"/>
        <v>15&lt;x&lt;=30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 t="shared" si="171"/>
        <v>42163.874999999993</v>
      </c>
      <c r="K1382">
        <v>1431886706</v>
      </c>
      <c r="L1382" s="10">
        <f t="shared" si="172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68"/>
        <v>4.24</v>
      </c>
      <c r="R1382" s="6">
        <f t="shared" si="169"/>
        <v>21.2</v>
      </c>
      <c r="S1382" t="str">
        <f t="shared" si="173"/>
        <v>music</v>
      </c>
      <c r="T1382" t="str">
        <f t="shared" si="174"/>
        <v>rock</v>
      </c>
      <c r="U1382" s="6">
        <f t="shared" si="170"/>
        <v>22.320532407407882</v>
      </c>
      <c r="V1382" t="str">
        <f t="shared" si="175"/>
        <v>15&lt;x&lt;=30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 t="shared" si="171"/>
        <v>42733.006076388883</v>
      </c>
      <c r="K1383">
        <v>1480396125</v>
      </c>
      <c r="L1383" s="10">
        <f t="shared" si="172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68"/>
        <v>1.071</v>
      </c>
      <c r="R1383" s="6">
        <f t="shared" si="169"/>
        <v>73.356164383561648</v>
      </c>
      <c r="S1383" t="str">
        <f t="shared" si="173"/>
        <v>music</v>
      </c>
      <c r="T1383" t="str">
        <f t="shared" si="174"/>
        <v>rock</v>
      </c>
      <c r="U1383" s="6">
        <f t="shared" si="170"/>
        <v>30</v>
      </c>
      <c r="V1383" t="str">
        <f t="shared" si="175"/>
        <v>15&lt;x&lt;=30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 t="shared" si="171"/>
        <v>41400.591851851852</v>
      </c>
      <c r="K1384">
        <v>1365275536</v>
      </c>
      <c r="L1384" s="10">
        <f t="shared" si="172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68"/>
        <v>1.043625</v>
      </c>
      <c r="R1384" s="6">
        <f t="shared" si="169"/>
        <v>56.412162162162161</v>
      </c>
      <c r="S1384" t="str">
        <f t="shared" si="173"/>
        <v>music</v>
      </c>
      <c r="T1384" t="str">
        <f t="shared" si="174"/>
        <v>rock</v>
      </c>
      <c r="U1384" s="6">
        <f t="shared" si="170"/>
        <v>30</v>
      </c>
      <c r="V1384" t="str">
        <f t="shared" si="175"/>
        <v>15&lt;x&lt;=30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 t="shared" si="171"/>
        <v>42726.866643518515</v>
      </c>
      <c r="K1385">
        <v>1480729678</v>
      </c>
      <c r="L1385" s="10">
        <f t="shared" si="172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68"/>
        <v>2.124090909090909</v>
      </c>
      <c r="R1385" s="6">
        <f t="shared" si="169"/>
        <v>50.247311827956992</v>
      </c>
      <c r="S1385" t="str">
        <f t="shared" si="173"/>
        <v>music</v>
      </c>
      <c r="T1385" t="str">
        <f t="shared" si="174"/>
        <v>rock</v>
      </c>
      <c r="U1385" s="6">
        <f t="shared" si="170"/>
        <v>20</v>
      </c>
      <c r="V1385" t="str">
        <f t="shared" si="175"/>
        <v>15&lt;x&lt;=30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 t="shared" si="171"/>
        <v>42190.526874999996</v>
      </c>
      <c r="K1386">
        <v>1433525922</v>
      </c>
      <c r="L1386" s="10">
        <f t="shared" si="172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68"/>
        <v>1.2408571428571429</v>
      </c>
      <c r="R1386" s="6">
        <f t="shared" si="169"/>
        <v>68.936507936507937</v>
      </c>
      <c r="S1386" t="str">
        <f t="shared" si="173"/>
        <v>music</v>
      </c>
      <c r="T1386" t="str">
        <f t="shared" si="174"/>
        <v>rock</v>
      </c>
      <c r="U1386" s="6">
        <f t="shared" si="170"/>
        <v>30</v>
      </c>
      <c r="V1386" t="str">
        <f t="shared" si="175"/>
        <v>15&lt;x&lt;=30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 t="shared" si="171"/>
        <v>42489.299305555549</v>
      </c>
      <c r="K1387">
        <v>1457109121</v>
      </c>
      <c r="L1387" s="10">
        <f t="shared" si="172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68"/>
        <v>1.10406125</v>
      </c>
      <c r="R1387" s="6">
        <f t="shared" si="169"/>
        <v>65.914104477611943</v>
      </c>
      <c r="S1387" t="str">
        <f t="shared" si="173"/>
        <v>music</v>
      </c>
      <c r="T1387" t="str">
        <f t="shared" si="174"/>
        <v>rock</v>
      </c>
      <c r="U1387" s="6">
        <f t="shared" si="170"/>
        <v>55.818738425921765</v>
      </c>
      <c r="V1387" t="str">
        <f t="shared" si="175"/>
        <v>45&lt;x&lt;=60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 t="shared" si="171"/>
        <v>42214.438530092586</v>
      </c>
      <c r="K1388">
        <v>1435591889</v>
      </c>
      <c r="L1388" s="10">
        <f t="shared" si="172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68"/>
        <v>2.1875</v>
      </c>
      <c r="R1388" s="6">
        <f t="shared" si="169"/>
        <v>62.5</v>
      </c>
      <c r="S1388" t="str">
        <f t="shared" si="173"/>
        <v>music</v>
      </c>
      <c r="T1388" t="str">
        <f t="shared" si="174"/>
        <v>rock</v>
      </c>
      <c r="U1388" s="6">
        <f t="shared" si="170"/>
        <v>30</v>
      </c>
      <c r="V1388" t="str">
        <f t="shared" si="175"/>
        <v>15&lt;x&lt;=30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 t="shared" si="171"/>
        <v>42157.979166666664</v>
      </c>
      <c r="K1389">
        <v>1430604395</v>
      </c>
      <c r="L1389" s="10">
        <f t="shared" si="172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68"/>
        <v>1.36625</v>
      </c>
      <c r="R1389" s="6">
        <f t="shared" si="169"/>
        <v>70.064102564102569</v>
      </c>
      <c r="S1389" t="str">
        <f t="shared" si="173"/>
        <v>music</v>
      </c>
      <c r="T1389" t="str">
        <f t="shared" si="174"/>
        <v>rock</v>
      </c>
      <c r="U1389" s="6">
        <f t="shared" si="170"/>
        <v>31.266261574070086</v>
      </c>
      <c r="V1389" t="str">
        <f t="shared" si="175"/>
        <v>30&lt;x&lt;=45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 t="shared" si="171"/>
        <v>42660.468055555553</v>
      </c>
      <c r="K1390">
        <v>1474469117</v>
      </c>
      <c r="L1390" s="10">
        <f t="shared" si="172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68"/>
        <v>1.348074</v>
      </c>
      <c r="R1390" s="6">
        <f t="shared" si="169"/>
        <v>60.181874999999998</v>
      </c>
      <c r="S1390" t="str">
        <f t="shared" si="173"/>
        <v>music</v>
      </c>
      <c r="T1390" t="str">
        <f t="shared" si="174"/>
        <v>rock</v>
      </c>
      <c r="U1390" s="6">
        <f t="shared" si="170"/>
        <v>26.061608796291694</v>
      </c>
      <c r="V1390" t="str">
        <f t="shared" si="175"/>
        <v>15&lt;x&lt;=30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 t="shared" si="171"/>
        <v>42595.272650462961</v>
      </c>
      <c r="K1391">
        <v>1468495957</v>
      </c>
      <c r="L1391" s="10">
        <f t="shared" si="172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68"/>
        <v>1.454</v>
      </c>
      <c r="R1391" s="6">
        <f t="shared" si="169"/>
        <v>21.382352941176471</v>
      </c>
      <c r="S1391" t="str">
        <f t="shared" si="173"/>
        <v>music</v>
      </c>
      <c r="T1391" t="str">
        <f t="shared" si="174"/>
        <v>rock</v>
      </c>
      <c r="U1391" s="6">
        <f t="shared" si="170"/>
        <v>30</v>
      </c>
      <c r="V1391" t="str">
        <f t="shared" si="175"/>
        <v>15&lt;x&lt;=30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 t="shared" si="171"/>
        <v>42121.508333333331</v>
      </c>
      <c r="K1392">
        <v>1427224606</v>
      </c>
      <c r="L1392" s="10">
        <f t="shared" si="172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68"/>
        <v>1.0910714285714285</v>
      </c>
      <c r="R1392" s="6">
        <f t="shared" si="169"/>
        <v>160.78947368421052</v>
      </c>
      <c r="S1392" t="str">
        <f t="shared" si="173"/>
        <v>music</v>
      </c>
      <c r="T1392" t="str">
        <f t="shared" si="174"/>
        <v>rock</v>
      </c>
      <c r="U1392" s="6">
        <f t="shared" si="170"/>
        <v>33.913356481483788</v>
      </c>
      <c r="V1392" t="str">
        <f t="shared" si="175"/>
        <v>30&lt;x&lt;=45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 t="shared" si="171"/>
        <v>42237.999305555553</v>
      </c>
      <c r="K1393">
        <v>1436369818</v>
      </c>
      <c r="L1393" s="10">
        <f t="shared" si="172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68"/>
        <v>1.1020000000000001</v>
      </c>
      <c r="R1393" s="6">
        <f t="shared" si="169"/>
        <v>42.384615384615387</v>
      </c>
      <c r="S1393" t="str">
        <f t="shared" si="173"/>
        <v>music</v>
      </c>
      <c r="T1393" t="str">
        <f t="shared" si="174"/>
        <v>rock</v>
      </c>
      <c r="U1393" s="6">
        <f t="shared" si="170"/>
        <v>44.556967592594447</v>
      </c>
      <c r="V1393" t="str">
        <f t="shared" si="175"/>
        <v>30&lt;x&lt;=45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 t="shared" si="171"/>
        <v>42431.946597222217</v>
      </c>
      <c r="K1394">
        <v>1454298186</v>
      </c>
      <c r="L1394" s="10">
        <f t="shared" si="172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68"/>
        <v>1.1364000000000001</v>
      </c>
      <c r="R1394" s="6">
        <f t="shared" si="169"/>
        <v>27.317307692307693</v>
      </c>
      <c r="S1394" t="str">
        <f t="shared" si="173"/>
        <v>music</v>
      </c>
      <c r="T1394" t="str">
        <f t="shared" si="174"/>
        <v>rock</v>
      </c>
      <c r="U1394" s="6">
        <f t="shared" si="170"/>
        <v>31</v>
      </c>
      <c r="V1394" t="str">
        <f t="shared" si="175"/>
        <v>30&lt;x&lt;=45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 t="shared" si="171"/>
        <v>42583.473645833328</v>
      </c>
      <c r="K1395">
        <v>1467476523</v>
      </c>
      <c r="L1395" s="10">
        <f t="shared" si="172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68"/>
        <v>1.0235000000000001</v>
      </c>
      <c r="R1395" s="6">
        <f t="shared" si="169"/>
        <v>196.82692307692307</v>
      </c>
      <c r="S1395" t="str">
        <f t="shared" si="173"/>
        <v>music</v>
      </c>
      <c r="T1395" t="str">
        <f t="shared" si="174"/>
        <v>rock</v>
      </c>
      <c r="U1395" s="6">
        <f t="shared" si="170"/>
        <v>30</v>
      </c>
      <c r="V1395" t="str">
        <f t="shared" si="175"/>
        <v>15&lt;x&lt;=30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 t="shared" si="171"/>
        <v>42794.916666666664</v>
      </c>
      <c r="K1396">
        <v>1484623726</v>
      </c>
      <c r="L1396" s="10">
        <f t="shared" si="172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68"/>
        <v>1.2213333333333334</v>
      </c>
      <c r="R1396" s="6">
        <f t="shared" si="169"/>
        <v>53.882352941176471</v>
      </c>
      <c r="S1396" t="str">
        <f t="shared" si="173"/>
        <v>music</v>
      </c>
      <c r="T1396" t="str">
        <f t="shared" si="174"/>
        <v>rock</v>
      </c>
      <c r="U1396" s="6">
        <f t="shared" si="170"/>
        <v>42.980023148149485</v>
      </c>
      <c r="V1396" t="str">
        <f t="shared" si="175"/>
        <v>30&lt;x&lt;=45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 t="shared" si="171"/>
        <v>42749.700011574074</v>
      </c>
      <c r="K1397">
        <v>1481838481</v>
      </c>
      <c r="L1397" s="10">
        <f t="shared" si="172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68"/>
        <v>1.1188571428571428</v>
      </c>
      <c r="R1397" s="6">
        <f t="shared" si="169"/>
        <v>47.756097560975611</v>
      </c>
      <c r="S1397" t="str">
        <f t="shared" si="173"/>
        <v>music</v>
      </c>
      <c r="T1397" t="str">
        <f t="shared" si="174"/>
        <v>rock</v>
      </c>
      <c r="U1397" s="6">
        <f t="shared" si="170"/>
        <v>30</v>
      </c>
      <c r="V1397" t="str">
        <f t="shared" si="175"/>
        <v>15&lt;x&lt;=30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 t="shared" si="171"/>
        <v>42048.790300925924</v>
      </c>
      <c r="K1398">
        <v>1421279882</v>
      </c>
      <c r="L1398" s="10">
        <f t="shared" si="172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68"/>
        <v>1.073</v>
      </c>
      <c r="R1398" s="6">
        <f t="shared" si="169"/>
        <v>88.191780821917803</v>
      </c>
      <c r="S1398" t="str">
        <f t="shared" si="173"/>
        <v>music</v>
      </c>
      <c r="T1398" t="str">
        <f t="shared" si="174"/>
        <v>rock</v>
      </c>
      <c r="U1398" s="6">
        <f t="shared" si="170"/>
        <v>30</v>
      </c>
      <c r="V1398" t="str">
        <f t="shared" si="175"/>
        <v>15&lt;x&lt;=30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 t="shared" si="171"/>
        <v>42670.679861111108</v>
      </c>
      <c r="K1399">
        <v>1475013710</v>
      </c>
      <c r="L1399" s="10">
        <f t="shared" si="172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68"/>
        <v>1.1385000000000001</v>
      </c>
      <c r="R1399" s="6">
        <f t="shared" si="169"/>
        <v>72.056962025316452</v>
      </c>
      <c r="S1399" t="str">
        <f t="shared" si="173"/>
        <v>music</v>
      </c>
      <c r="T1399" t="str">
        <f t="shared" si="174"/>
        <v>rock</v>
      </c>
      <c r="U1399" s="6">
        <f t="shared" si="170"/>
        <v>29.970254629632109</v>
      </c>
      <c r="V1399" t="str">
        <f t="shared" si="175"/>
        <v>15&lt;x&lt;=30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 t="shared" si="171"/>
        <v>42556.665902777771</v>
      </c>
      <c r="K1400">
        <v>1465160334</v>
      </c>
      <c r="L1400" s="10">
        <f t="shared" si="172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68"/>
        <v>1.0968181818181819</v>
      </c>
      <c r="R1400" s="6">
        <f t="shared" si="169"/>
        <v>74.246153846153845</v>
      </c>
      <c r="S1400" t="str">
        <f t="shared" si="173"/>
        <v>music</v>
      </c>
      <c r="T1400" t="str">
        <f t="shared" si="174"/>
        <v>rock</v>
      </c>
      <c r="U1400" s="6">
        <f t="shared" si="170"/>
        <v>30</v>
      </c>
      <c r="V1400" t="str">
        <f t="shared" si="175"/>
        <v>15&lt;x&lt;=30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 t="shared" si="171"/>
        <v>41918.795983796292</v>
      </c>
      <c r="K1401">
        <v>1410048373</v>
      </c>
      <c r="L1401" s="10">
        <f t="shared" si="172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68"/>
        <v>1.2614444444444444</v>
      </c>
      <c r="R1401" s="6">
        <f t="shared" si="169"/>
        <v>61.701086956521742</v>
      </c>
      <c r="S1401" t="str">
        <f t="shared" si="173"/>
        <v>music</v>
      </c>
      <c r="T1401" t="str">
        <f t="shared" si="174"/>
        <v>rock</v>
      </c>
      <c r="U1401" s="6">
        <f t="shared" si="170"/>
        <v>30</v>
      </c>
      <c r="V1401" t="str">
        <f t="shared" si="175"/>
        <v>15&lt;x&lt;=30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 t="shared" si="171"/>
        <v>42533.020833333336</v>
      </c>
      <c r="K1402">
        <v>1462695073</v>
      </c>
      <c r="L1402" s="10">
        <f t="shared" si="172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68"/>
        <v>1.6742857142857144</v>
      </c>
      <c r="R1402" s="6">
        <f t="shared" si="169"/>
        <v>17.235294117647058</v>
      </c>
      <c r="S1402" t="str">
        <f t="shared" si="173"/>
        <v>music</v>
      </c>
      <c r="T1402" t="str">
        <f t="shared" si="174"/>
        <v>rock</v>
      </c>
      <c r="U1402" s="6">
        <f t="shared" si="170"/>
        <v>34.888043981482042</v>
      </c>
      <c r="V1402" t="str">
        <f t="shared" si="175"/>
        <v>30&lt;x&lt;=45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 t="shared" si="171"/>
        <v>41420.787893518514</v>
      </c>
      <c r="K1403">
        <v>1367798074</v>
      </c>
      <c r="L1403" s="10">
        <f t="shared" si="172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68"/>
        <v>4.9652000000000003</v>
      </c>
      <c r="R1403" s="6">
        <f t="shared" si="169"/>
        <v>51.720833333333331</v>
      </c>
      <c r="S1403" t="str">
        <f t="shared" si="173"/>
        <v>music</v>
      </c>
      <c r="T1403" t="str">
        <f t="shared" si="174"/>
        <v>rock</v>
      </c>
      <c r="U1403" s="6">
        <f t="shared" si="170"/>
        <v>21</v>
      </c>
      <c r="V1403" t="str">
        <f t="shared" si="175"/>
        <v>15&lt;x&lt;=30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 t="shared" si="171"/>
        <v>42124.80336805556</v>
      </c>
      <c r="K1404">
        <v>1425259011</v>
      </c>
      <c r="L1404" s="10">
        <f t="shared" si="172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68"/>
        <v>1.0915999999999999</v>
      </c>
      <c r="R1404" s="6">
        <f t="shared" si="169"/>
        <v>24.150442477876105</v>
      </c>
      <c r="S1404" t="str">
        <f t="shared" si="173"/>
        <v>music</v>
      </c>
      <c r="T1404" t="str">
        <f t="shared" si="174"/>
        <v>rock</v>
      </c>
      <c r="U1404" s="6">
        <f t="shared" si="170"/>
        <v>59.958333333343035</v>
      </c>
      <c r="V1404" t="str">
        <f t="shared" si="175"/>
        <v>45&lt;x&lt;=60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 t="shared" si="171"/>
        <v>41480.854571759257</v>
      </c>
      <c r="K1405">
        <v>1372210235</v>
      </c>
      <c r="L1405" s="10">
        <f t="shared" si="172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68"/>
        <v>1.0257499999999999</v>
      </c>
      <c r="R1405" s="6">
        <f t="shared" si="169"/>
        <v>62.166666666666664</v>
      </c>
      <c r="S1405" t="str">
        <f t="shared" si="173"/>
        <v>music</v>
      </c>
      <c r="T1405" t="str">
        <f t="shared" si="174"/>
        <v>rock</v>
      </c>
      <c r="U1405" s="6">
        <f t="shared" si="170"/>
        <v>30</v>
      </c>
      <c r="V1405" t="str">
        <f t="shared" si="175"/>
        <v>15&lt;x&lt;=30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 t="shared" si="171"/>
        <v>42057.30190972222</v>
      </c>
      <c r="K1406">
        <v>1422447285</v>
      </c>
      <c r="L1406" s="10">
        <f t="shared" si="172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68"/>
        <v>1.6620689655172414E-2</v>
      </c>
      <c r="R1406" s="6">
        <f t="shared" si="169"/>
        <v>48.2</v>
      </c>
      <c r="S1406" t="str">
        <f t="shared" si="173"/>
        <v>publishing</v>
      </c>
      <c r="T1406" t="str">
        <f t="shared" si="174"/>
        <v>translations</v>
      </c>
      <c r="U1406" s="6">
        <f t="shared" si="170"/>
        <v>25</v>
      </c>
      <c r="V1406" t="str">
        <f t="shared" si="175"/>
        <v>15&lt;x&lt;=30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 t="shared" si="171"/>
        <v>41971.51390046296</v>
      </c>
      <c r="K1407">
        <v>1414599601</v>
      </c>
      <c r="L1407" s="10">
        <f t="shared" si="172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68"/>
        <v>4.1999999999999997E-3</v>
      </c>
      <c r="R1407" s="6">
        <f t="shared" si="169"/>
        <v>6.1764705882352944</v>
      </c>
      <c r="S1407" t="str">
        <f t="shared" si="173"/>
        <v>publishing</v>
      </c>
      <c r="T1407" t="str">
        <f t="shared" si="174"/>
        <v>translations</v>
      </c>
      <c r="U1407" s="6">
        <f t="shared" si="170"/>
        <v>30.041666666664241</v>
      </c>
      <c r="V1407" t="str">
        <f t="shared" si="175"/>
        <v>30&lt;x&lt;=45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 t="shared" si="171"/>
        <v>42350.208333333336</v>
      </c>
      <c r="K1408">
        <v>1445336607</v>
      </c>
      <c r="L1408" s="10">
        <f t="shared" si="172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68"/>
        <v>1.25E-3</v>
      </c>
      <c r="R1408" s="6">
        <f t="shared" si="169"/>
        <v>5</v>
      </c>
      <c r="S1408" t="str">
        <f t="shared" si="173"/>
        <v>publishing</v>
      </c>
      <c r="T1408" t="str">
        <f t="shared" si="174"/>
        <v>translations</v>
      </c>
      <c r="U1408" s="6">
        <f t="shared" si="170"/>
        <v>52.983715277783631</v>
      </c>
      <c r="V1408" t="str">
        <f t="shared" si="175"/>
        <v>45&lt;x&lt;=60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 t="shared" si="171"/>
        <v>41863.32844907407</v>
      </c>
      <c r="K1409">
        <v>1405687978</v>
      </c>
      <c r="L1409" s="10">
        <f t="shared" si="172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68"/>
        <v>5.0000000000000001E-3</v>
      </c>
      <c r="R1409" s="6">
        <f t="shared" si="169"/>
        <v>7.5</v>
      </c>
      <c r="S1409" t="str">
        <f t="shared" si="173"/>
        <v>publishing</v>
      </c>
      <c r="T1409" t="str">
        <f t="shared" si="174"/>
        <v>translations</v>
      </c>
      <c r="U1409" s="6">
        <f t="shared" si="170"/>
        <v>25</v>
      </c>
      <c r="V1409" t="str">
        <f t="shared" si="175"/>
        <v>15&lt;x&lt;=30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 t="shared" si="171"/>
        <v>42321.705509259256</v>
      </c>
      <c r="K1410">
        <v>1444856156</v>
      </c>
      <c r="L1410" s="10">
        <f t="shared" si="172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76">E1410/D1410</f>
        <v>7.1999999999999995E-2</v>
      </c>
      <c r="R1410" s="6">
        <f t="shared" ref="R1410:R1473" si="177">E1410/N1410</f>
        <v>12</v>
      </c>
      <c r="S1410" t="str">
        <f t="shared" si="173"/>
        <v>publishing</v>
      </c>
      <c r="T1410" t="str">
        <f t="shared" si="174"/>
        <v>translations</v>
      </c>
      <c r="U1410" s="6">
        <f t="shared" ref="U1410:U1473" si="178">J1410-L1410</f>
        <v>30.041666666671517</v>
      </c>
      <c r="V1410" t="str">
        <f t="shared" si="175"/>
        <v>30&lt;x&lt;=45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 t="shared" ref="J1411:J1474" si="179">(((I1411/60)/60)/24)+DATE(1970,1,1)+(-5/24)</f>
        <v>42004.966840277775</v>
      </c>
      <c r="K1411">
        <v>1414897935</v>
      </c>
      <c r="L1411" s="10">
        <f t="shared" ref="L1411:L1474" si="180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76"/>
        <v>0</v>
      </c>
      <c r="R1411" s="6" t="e">
        <f t="shared" si="177"/>
        <v>#DIV/0!</v>
      </c>
      <c r="S1411" t="str">
        <f t="shared" ref="S1411:S1474" si="181">TRIM(LEFT(P1411,SEARCH("/",P1411)-1))</f>
        <v>publishing</v>
      </c>
      <c r="T1411" t="str">
        <f t="shared" ref="T1411:T1474" si="182">TRIM(RIGHT(P1411,LEN(P1411)-SEARCH("/",P1411)))</f>
        <v>translations</v>
      </c>
      <c r="U1411" s="6">
        <f t="shared" si="178"/>
        <v>60.041666666664241</v>
      </c>
      <c r="V1411" t="str">
        <f t="shared" ref="V1411:V1474" si="183">IF(U1411&lt;=15, "&lt;=15", IF(U1411&lt;=30, "15&lt;x&lt;=30", IF(U1411&lt;=45, "30&lt;x&lt;=45", IF(U1411&lt;=60, "45&lt;x&lt;=60", IF(U1411&lt;=75, "60&lt;x&lt;=75","75&lt;x&lt;=90")))))</f>
        <v>60&lt;x&lt;=75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 t="shared" si="179"/>
        <v>42524.110185185178</v>
      </c>
      <c r="K1412">
        <v>1461051520</v>
      </c>
      <c r="L1412" s="10">
        <f t="shared" si="180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76"/>
        <v>1.6666666666666666E-4</v>
      </c>
      <c r="R1412" s="6">
        <f t="shared" si="177"/>
        <v>1</v>
      </c>
      <c r="S1412" t="str">
        <f t="shared" si="181"/>
        <v>publishing</v>
      </c>
      <c r="T1412" t="str">
        <f t="shared" si="182"/>
        <v>translations</v>
      </c>
      <c r="U1412" s="6">
        <f t="shared" si="178"/>
        <v>45</v>
      </c>
      <c r="V1412" t="str">
        <f t="shared" si="183"/>
        <v>30&lt;x&lt;=45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 t="shared" si="179"/>
        <v>42040.850694444445</v>
      </c>
      <c r="K1413">
        <v>1420766700</v>
      </c>
      <c r="L1413" s="10">
        <f t="shared" si="180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76"/>
        <v>2.3333333333333335E-3</v>
      </c>
      <c r="R1413" s="6">
        <f t="shared" si="177"/>
        <v>2.3333333333333335</v>
      </c>
      <c r="S1413" t="str">
        <f t="shared" si="181"/>
        <v>publishing</v>
      </c>
      <c r="T1413" t="str">
        <f t="shared" si="182"/>
        <v>translations</v>
      </c>
      <c r="U1413" s="6">
        <f t="shared" si="178"/>
        <v>28</v>
      </c>
      <c r="V1413" t="str">
        <f t="shared" si="183"/>
        <v>15&lt;x&lt;=30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 t="shared" si="179"/>
        <v>41976.855312499996</v>
      </c>
      <c r="K1414">
        <v>1415064699</v>
      </c>
      <c r="L1414" s="10">
        <f t="shared" si="180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76"/>
        <v>4.5714285714285714E-2</v>
      </c>
      <c r="R1414" s="6">
        <f t="shared" si="177"/>
        <v>24.615384615384617</v>
      </c>
      <c r="S1414" t="str">
        <f t="shared" si="181"/>
        <v>publishing</v>
      </c>
      <c r="T1414" t="str">
        <f t="shared" si="182"/>
        <v>translations</v>
      </c>
      <c r="U1414" s="6">
        <f t="shared" si="178"/>
        <v>30</v>
      </c>
      <c r="V1414" t="str">
        <f t="shared" si="183"/>
        <v>15&lt;x&lt;=30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 t="shared" si="179"/>
        <v>42420.228819444441</v>
      </c>
      <c r="K1415">
        <v>1450780170</v>
      </c>
      <c r="L1415" s="10">
        <f t="shared" si="180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76"/>
        <v>0.05</v>
      </c>
      <c r="R1415" s="6">
        <f t="shared" si="177"/>
        <v>100</v>
      </c>
      <c r="S1415" t="str">
        <f t="shared" si="181"/>
        <v>publishing</v>
      </c>
      <c r="T1415" t="str">
        <f t="shared" si="182"/>
        <v>translations</v>
      </c>
      <c r="U1415" s="6">
        <f t="shared" si="178"/>
        <v>60</v>
      </c>
      <c r="V1415" t="str">
        <f t="shared" si="183"/>
        <v>45&lt;x&lt;=60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 t="shared" si="179"/>
        <v>42738.044756944444</v>
      </c>
      <c r="K1416">
        <v>1480831467</v>
      </c>
      <c r="L1416" s="10">
        <f t="shared" si="180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76"/>
        <v>2E-3</v>
      </c>
      <c r="R1416" s="6">
        <f t="shared" si="177"/>
        <v>1</v>
      </c>
      <c r="S1416" t="str">
        <f t="shared" si="181"/>
        <v>publishing</v>
      </c>
      <c r="T1416" t="str">
        <f t="shared" si="182"/>
        <v>translations</v>
      </c>
      <c r="U1416" s="6">
        <f t="shared" si="178"/>
        <v>30</v>
      </c>
      <c r="V1416" t="str">
        <f t="shared" si="183"/>
        <v>15&lt;x&lt;=30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 t="shared" si="179"/>
        <v>42232.467488425922</v>
      </c>
      <c r="K1417">
        <v>1436285591</v>
      </c>
      <c r="L1417" s="10">
        <f t="shared" si="180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76"/>
        <v>0.18181818181818182</v>
      </c>
      <c r="R1417" s="6">
        <f t="shared" si="177"/>
        <v>88.888888888888886</v>
      </c>
      <c r="S1417" t="str">
        <f t="shared" si="181"/>
        <v>publishing</v>
      </c>
      <c r="T1417" t="str">
        <f t="shared" si="182"/>
        <v>translations</v>
      </c>
      <c r="U1417" s="6">
        <f t="shared" si="178"/>
        <v>40</v>
      </c>
      <c r="V1417" t="str">
        <f t="shared" si="183"/>
        <v>30&lt;x&lt;=45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 t="shared" si="179"/>
        <v>42329.759479166663</v>
      </c>
      <c r="K1418">
        <v>1445552019</v>
      </c>
      <c r="L1418" s="10">
        <f t="shared" si="180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76"/>
        <v>0</v>
      </c>
      <c r="R1418" s="6" t="e">
        <f t="shared" si="177"/>
        <v>#DIV/0!</v>
      </c>
      <c r="S1418" t="str">
        <f t="shared" si="181"/>
        <v>publishing</v>
      </c>
      <c r="T1418" t="str">
        <f t="shared" si="182"/>
        <v>translations</v>
      </c>
      <c r="U1418" s="6">
        <f t="shared" si="178"/>
        <v>30.041666666664241</v>
      </c>
      <c r="V1418" t="str">
        <f t="shared" si="183"/>
        <v>30&lt;x&lt;=45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 t="shared" si="179"/>
        <v>42262.257638888892</v>
      </c>
      <c r="K1419">
        <v>1439696174</v>
      </c>
      <c r="L1419" s="10">
        <f t="shared" si="180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76"/>
        <v>1.2222222222222223E-2</v>
      </c>
      <c r="R1419" s="6">
        <f t="shared" si="177"/>
        <v>27.5</v>
      </c>
      <c r="S1419" t="str">
        <f t="shared" si="181"/>
        <v>publishing</v>
      </c>
      <c r="T1419" t="str">
        <f t="shared" si="182"/>
        <v>translations</v>
      </c>
      <c r="U1419" s="6">
        <f t="shared" si="178"/>
        <v>30.315810185187729</v>
      </c>
      <c r="V1419" t="str">
        <f t="shared" si="183"/>
        <v>30&lt;x&lt;=45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 t="shared" si="179"/>
        <v>42425.248078703698</v>
      </c>
      <c r="K1420">
        <v>1453805834</v>
      </c>
      <c r="L1420" s="10">
        <f t="shared" si="180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76"/>
        <v>2E-3</v>
      </c>
      <c r="R1420" s="6">
        <f t="shared" si="177"/>
        <v>6</v>
      </c>
      <c r="S1420" t="str">
        <f t="shared" si="181"/>
        <v>publishing</v>
      </c>
      <c r="T1420" t="str">
        <f t="shared" si="182"/>
        <v>translations</v>
      </c>
      <c r="U1420" s="6">
        <f t="shared" si="178"/>
        <v>30</v>
      </c>
      <c r="V1420" t="str">
        <f t="shared" si="183"/>
        <v>15&lt;x&lt;=30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 t="shared" si="179"/>
        <v>42652.24790509259</v>
      </c>
      <c r="K1421">
        <v>1473418619</v>
      </c>
      <c r="L1421" s="10">
        <f t="shared" si="180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76"/>
        <v>7.0634920634920634E-2</v>
      </c>
      <c r="R1421" s="6">
        <f t="shared" si="177"/>
        <v>44.5</v>
      </c>
      <c r="S1421" t="str">
        <f t="shared" si="181"/>
        <v>publishing</v>
      </c>
      <c r="T1421" t="str">
        <f t="shared" si="182"/>
        <v>translations</v>
      </c>
      <c r="U1421" s="6">
        <f t="shared" si="178"/>
        <v>30</v>
      </c>
      <c r="V1421" t="str">
        <f t="shared" si="183"/>
        <v>15&lt;x&lt;=30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 t="shared" si="179"/>
        <v>42549.459328703706</v>
      </c>
      <c r="K1422">
        <v>1464969686</v>
      </c>
      <c r="L1422" s="10">
        <f t="shared" si="180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76"/>
        <v>2.7272727272727271E-2</v>
      </c>
      <c r="R1422" s="6">
        <f t="shared" si="177"/>
        <v>1</v>
      </c>
      <c r="S1422" t="str">
        <f t="shared" si="181"/>
        <v>publishing</v>
      </c>
      <c r="T1422" t="str">
        <f t="shared" si="182"/>
        <v>translations</v>
      </c>
      <c r="U1422" s="6">
        <f t="shared" si="178"/>
        <v>25</v>
      </c>
      <c r="V1422" t="str">
        <f t="shared" si="183"/>
        <v>15&lt;x&lt;=30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 t="shared" si="179"/>
        <v>42043.707280092589</v>
      </c>
      <c r="K1423">
        <v>1420840709</v>
      </c>
      <c r="L1423" s="10">
        <f t="shared" si="180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76"/>
        <v>1E-3</v>
      </c>
      <c r="R1423" s="6">
        <f t="shared" si="177"/>
        <v>100</v>
      </c>
      <c r="S1423" t="str">
        <f t="shared" si="181"/>
        <v>publishing</v>
      </c>
      <c r="T1423" t="str">
        <f t="shared" si="182"/>
        <v>translations</v>
      </c>
      <c r="U1423" s="6">
        <f t="shared" si="178"/>
        <v>30</v>
      </c>
      <c r="V1423" t="str">
        <f t="shared" si="183"/>
        <v>15&lt;x&lt;=30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 t="shared" si="179"/>
        <v>42634.031296296293</v>
      </c>
      <c r="K1424">
        <v>1471844704</v>
      </c>
      <c r="L1424" s="10">
        <f t="shared" si="180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76"/>
        <v>1.0399999999999999E-3</v>
      </c>
      <c r="R1424" s="6">
        <f t="shared" si="177"/>
        <v>13</v>
      </c>
      <c r="S1424" t="str">
        <f t="shared" si="181"/>
        <v>publishing</v>
      </c>
      <c r="T1424" t="str">
        <f t="shared" si="182"/>
        <v>translations</v>
      </c>
      <c r="U1424" s="6">
        <f t="shared" si="178"/>
        <v>30</v>
      </c>
      <c r="V1424" t="str">
        <f t="shared" si="183"/>
        <v>15&lt;x&lt;=30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 t="shared" si="179"/>
        <v>42370.151979166665</v>
      </c>
      <c r="K1425">
        <v>1449045531</v>
      </c>
      <c r="L1425" s="10">
        <f t="shared" si="180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76"/>
        <v>3.3333333333333335E-3</v>
      </c>
      <c r="R1425" s="6">
        <f t="shared" si="177"/>
        <v>100</v>
      </c>
      <c r="S1425" t="str">
        <f t="shared" si="181"/>
        <v>publishing</v>
      </c>
      <c r="T1425" t="str">
        <f t="shared" si="182"/>
        <v>translations</v>
      </c>
      <c r="U1425" s="6">
        <f t="shared" si="178"/>
        <v>30</v>
      </c>
      <c r="V1425" t="str">
        <f t="shared" si="183"/>
        <v>15&lt;x&lt;=30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 t="shared" si="179"/>
        <v>42689.550949074073</v>
      </c>
      <c r="K1426">
        <v>1478106802</v>
      </c>
      <c r="L1426" s="10">
        <f t="shared" si="180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76"/>
        <v>0.2036</v>
      </c>
      <c r="R1426" s="6">
        <f t="shared" si="177"/>
        <v>109.07142857142857</v>
      </c>
      <c r="S1426" t="str">
        <f t="shared" si="181"/>
        <v>publishing</v>
      </c>
      <c r="T1426" t="str">
        <f t="shared" si="182"/>
        <v>translations</v>
      </c>
      <c r="U1426" s="6">
        <f t="shared" si="178"/>
        <v>13.041666666671517</v>
      </c>
      <c r="V1426" t="str">
        <f t="shared" si="183"/>
        <v>&lt;=15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 t="shared" si="179"/>
        <v>42122.923136574071</v>
      </c>
      <c r="K1427">
        <v>1427684959</v>
      </c>
      <c r="L1427" s="10">
        <f t="shared" si="180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76"/>
        <v>0</v>
      </c>
      <c r="R1427" s="6" t="e">
        <f t="shared" si="177"/>
        <v>#DIV/0!</v>
      </c>
      <c r="S1427" t="str">
        <f t="shared" si="181"/>
        <v>publishing</v>
      </c>
      <c r="T1427" t="str">
        <f t="shared" si="182"/>
        <v>translations</v>
      </c>
      <c r="U1427" s="6">
        <f t="shared" si="178"/>
        <v>30</v>
      </c>
      <c r="V1427" t="str">
        <f t="shared" si="183"/>
        <v>15&lt;x&lt;=30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 t="shared" si="179"/>
        <v>42240.181944444441</v>
      </c>
      <c r="K1428">
        <v>1435224120</v>
      </c>
      <c r="L1428" s="10">
        <f t="shared" si="180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76"/>
        <v>0</v>
      </c>
      <c r="R1428" s="6" t="e">
        <f t="shared" si="177"/>
        <v>#DIV/0!</v>
      </c>
      <c r="S1428" t="str">
        <f t="shared" si="181"/>
        <v>publishing</v>
      </c>
      <c r="T1428" t="str">
        <f t="shared" si="182"/>
        <v>translations</v>
      </c>
      <c r="U1428" s="6">
        <f t="shared" si="178"/>
        <v>60</v>
      </c>
      <c r="V1428" t="str">
        <f t="shared" si="183"/>
        <v>45&lt;x&lt;=60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 t="shared" si="179"/>
        <v>42631.643344907403</v>
      </c>
      <c r="K1429">
        <v>1471638385</v>
      </c>
      <c r="L1429" s="10">
        <f t="shared" si="180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76"/>
        <v>8.3799999999999999E-2</v>
      </c>
      <c r="R1429" s="6">
        <f t="shared" si="177"/>
        <v>104.75</v>
      </c>
      <c r="S1429" t="str">
        <f t="shared" si="181"/>
        <v>publishing</v>
      </c>
      <c r="T1429" t="str">
        <f t="shared" si="182"/>
        <v>translations</v>
      </c>
      <c r="U1429" s="6">
        <f t="shared" si="178"/>
        <v>30</v>
      </c>
      <c r="V1429" t="str">
        <f t="shared" si="183"/>
        <v>15&lt;x&lt;=30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 t="shared" si="179"/>
        <v>42462.129826388882</v>
      </c>
      <c r="K1430">
        <v>1456996017</v>
      </c>
      <c r="L1430" s="10">
        <f t="shared" si="180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76"/>
        <v>4.4999999999999998E-2</v>
      </c>
      <c r="R1430" s="6">
        <f t="shared" si="177"/>
        <v>15</v>
      </c>
      <c r="S1430" t="str">
        <f t="shared" si="181"/>
        <v>publishing</v>
      </c>
      <c r="T1430" t="str">
        <f t="shared" si="182"/>
        <v>translations</v>
      </c>
      <c r="U1430" s="6">
        <f t="shared" si="178"/>
        <v>29.958333333328483</v>
      </c>
      <c r="V1430" t="str">
        <f t="shared" si="183"/>
        <v>15&lt;x&lt;=30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 t="shared" si="179"/>
        <v>42103.852337962955</v>
      </c>
      <c r="K1431">
        <v>1426037242</v>
      </c>
      <c r="L1431" s="10">
        <f t="shared" si="180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76"/>
        <v>0</v>
      </c>
      <c r="R1431" s="6" t="e">
        <f t="shared" si="177"/>
        <v>#DIV/0!</v>
      </c>
      <c r="S1431" t="str">
        <f t="shared" si="181"/>
        <v>publishing</v>
      </c>
      <c r="T1431" t="str">
        <f t="shared" si="182"/>
        <v>translations</v>
      </c>
      <c r="U1431" s="6">
        <f t="shared" si="178"/>
        <v>30</v>
      </c>
      <c r="V1431" t="str">
        <f t="shared" si="183"/>
        <v>15&lt;x&lt;=30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 t="shared" si="179"/>
        <v>41992.605185185181</v>
      </c>
      <c r="K1432">
        <v>1416339088</v>
      </c>
      <c r="L1432" s="10">
        <f t="shared" si="180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76"/>
        <v>8.0600000000000005E-2</v>
      </c>
      <c r="R1432" s="6">
        <f t="shared" si="177"/>
        <v>80.599999999999994</v>
      </c>
      <c r="S1432" t="str">
        <f t="shared" si="181"/>
        <v>publishing</v>
      </c>
      <c r="T1432" t="str">
        <f t="shared" si="182"/>
        <v>translations</v>
      </c>
      <c r="U1432" s="6">
        <f t="shared" si="178"/>
        <v>31</v>
      </c>
      <c r="V1432" t="str">
        <f t="shared" si="183"/>
        <v>30&lt;x&lt;=45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 t="shared" si="179"/>
        <v>42334.044166666667</v>
      </c>
      <c r="K1433">
        <v>1445922216</v>
      </c>
      <c r="L1433" s="10">
        <f t="shared" si="180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76"/>
        <v>0.31947058823529412</v>
      </c>
      <c r="R1433" s="6">
        <f t="shared" si="177"/>
        <v>115.55319148936171</v>
      </c>
      <c r="S1433" t="str">
        <f t="shared" si="181"/>
        <v>publishing</v>
      </c>
      <c r="T1433" t="str">
        <f t="shared" si="182"/>
        <v>translations</v>
      </c>
      <c r="U1433" s="6">
        <f t="shared" si="178"/>
        <v>30.041666666671517</v>
      </c>
      <c r="V1433" t="str">
        <f t="shared" si="183"/>
        <v>30&lt;x&lt;=45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 t="shared" si="179"/>
        <v>42205.572083333333</v>
      </c>
      <c r="K1434">
        <v>1434825828</v>
      </c>
      <c r="L1434" s="10">
        <f t="shared" si="180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76"/>
        <v>0</v>
      </c>
      <c r="R1434" s="6" t="e">
        <f t="shared" si="177"/>
        <v>#DIV/0!</v>
      </c>
      <c r="S1434" t="str">
        <f t="shared" si="181"/>
        <v>publishing</v>
      </c>
      <c r="T1434" t="str">
        <f t="shared" si="182"/>
        <v>translations</v>
      </c>
      <c r="U1434" s="6">
        <f t="shared" si="178"/>
        <v>30</v>
      </c>
      <c r="V1434" t="str">
        <f t="shared" si="183"/>
        <v>15&lt;x&lt;=30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 t="shared" si="179"/>
        <v>42714.249999999993</v>
      </c>
      <c r="K1435">
        <v>1477839675</v>
      </c>
      <c r="L1435" s="10">
        <f t="shared" si="180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76"/>
        <v>6.7083333333333328E-2</v>
      </c>
      <c r="R1435" s="6">
        <f t="shared" si="177"/>
        <v>80.5</v>
      </c>
      <c r="S1435" t="str">
        <f t="shared" si="181"/>
        <v>publishing</v>
      </c>
      <c r="T1435" t="str">
        <f t="shared" si="182"/>
        <v>translations</v>
      </c>
      <c r="U1435" s="6">
        <f t="shared" si="178"/>
        <v>40.832465277773736</v>
      </c>
      <c r="V1435" t="str">
        <f t="shared" si="183"/>
        <v>30&lt;x&lt;=45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 t="shared" si="179"/>
        <v>42163.416666666664</v>
      </c>
      <c r="K1436">
        <v>1431973478</v>
      </c>
      <c r="L1436" s="10">
        <f t="shared" si="180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76"/>
        <v>9.987804878048781E-2</v>
      </c>
      <c r="R1436" s="6">
        <f t="shared" si="177"/>
        <v>744.5454545454545</v>
      </c>
      <c r="S1436" t="str">
        <f t="shared" si="181"/>
        <v>publishing</v>
      </c>
      <c r="T1436" t="str">
        <f t="shared" si="182"/>
        <v>translations</v>
      </c>
      <c r="U1436" s="6">
        <f t="shared" si="178"/>
        <v>20.85789351852145</v>
      </c>
      <c r="V1436" t="str">
        <f t="shared" si="183"/>
        <v>15&lt;x&lt;=30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 t="shared" si="179"/>
        <v>42288.57199074074</v>
      </c>
      <c r="K1437">
        <v>1441997020</v>
      </c>
      <c r="L1437" s="10">
        <f t="shared" si="180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76"/>
        <v>1E-3</v>
      </c>
      <c r="R1437" s="6">
        <f t="shared" si="177"/>
        <v>7.5</v>
      </c>
      <c r="S1437" t="str">
        <f t="shared" si="181"/>
        <v>publishing</v>
      </c>
      <c r="T1437" t="str">
        <f t="shared" si="182"/>
        <v>translations</v>
      </c>
      <c r="U1437" s="6">
        <f t="shared" si="178"/>
        <v>30</v>
      </c>
      <c r="V1437" t="str">
        <f t="shared" si="183"/>
        <v>15&lt;x&lt;=30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 t="shared" si="179"/>
        <v>42421.141863425924</v>
      </c>
      <c r="K1438">
        <v>1453451057</v>
      </c>
      <c r="L1438" s="10">
        <f t="shared" si="180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76"/>
        <v>7.7000000000000002E-3</v>
      </c>
      <c r="R1438" s="6">
        <f t="shared" si="177"/>
        <v>38.5</v>
      </c>
      <c r="S1438" t="str">
        <f t="shared" si="181"/>
        <v>publishing</v>
      </c>
      <c r="T1438" t="str">
        <f t="shared" si="182"/>
        <v>translations</v>
      </c>
      <c r="U1438" s="6">
        <f t="shared" si="178"/>
        <v>30</v>
      </c>
      <c r="V1438" t="str">
        <f t="shared" si="183"/>
        <v>15&lt;x&lt;=30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 t="shared" si="179"/>
        <v>41832.999305555553</v>
      </c>
      <c r="K1439">
        <v>1402058739</v>
      </c>
      <c r="L1439" s="10">
        <f t="shared" si="180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76"/>
        <v>0.26900000000000002</v>
      </c>
      <c r="R1439" s="6">
        <f t="shared" si="177"/>
        <v>36.68181818181818</v>
      </c>
      <c r="S1439" t="str">
        <f t="shared" si="181"/>
        <v>publishing</v>
      </c>
      <c r="T1439" t="str">
        <f t="shared" si="182"/>
        <v>translations</v>
      </c>
      <c r="U1439" s="6">
        <f t="shared" si="178"/>
        <v>36.675937500003783</v>
      </c>
      <c r="V1439" t="str">
        <f t="shared" si="183"/>
        <v>30&lt;x&lt;=45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 t="shared" si="179"/>
        <v>42487.371527777774</v>
      </c>
      <c r="K1440">
        <v>1459198499</v>
      </c>
      <c r="L1440" s="10">
        <f t="shared" si="180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76"/>
        <v>0.03</v>
      </c>
      <c r="R1440" s="6">
        <f t="shared" si="177"/>
        <v>75</v>
      </c>
      <c r="S1440" t="str">
        <f t="shared" si="181"/>
        <v>publishing</v>
      </c>
      <c r="T1440" t="str">
        <f t="shared" si="182"/>
        <v>translations</v>
      </c>
      <c r="U1440" s="6">
        <f t="shared" si="178"/>
        <v>29.708344907405262</v>
      </c>
      <c r="V1440" t="str">
        <f t="shared" si="183"/>
        <v>15&lt;x&lt;=30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 t="shared" si="179"/>
        <v>42070.621539351843</v>
      </c>
      <c r="K1441">
        <v>1423166101</v>
      </c>
      <c r="L1441" s="10">
        <f t="shared" si="180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76"/>
        <v>6.6055045871559637E-2</v>
      </c>
      <c r="R1441" s="6">
        <f t="shared" si="177"/>
        <v>30</v>
      </c>
      <c r="S1441" t="str">
        <f t="shared" si="181"/>
        <v>publishing</v>
      </c>
      <c r="T1441" t="str">
        <f t="shared" si="182"/>
        <v>translations</v>
      </c>
      <c r="U1441" s="6">
        <f t="shared" si="178"/>
        <v>30</v>
      </c>
      <c r="V1441" t="str">
        <f t="shared" si="183"/>
        <v>15&lt;x&lt;=30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 t="shared" si="179"/>
        <v>42516.540081018517</v>
      </c>
      <c r="K1442">
        <v>1461693463</v>
      </c>
      <c r="L1442" s="10">
        <f t="shared" si="180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76"/>
        <v>7.6923076923076926E-5</v>
      </c>
      <c r="R1442" s="6">
        <f t="shared" si="177"/>
        <v>1</v>
      </c>
      <c r="S1442" t="str">
        <f t="shared" si="181"/>
        <v>publishing</v>
      </c>
      <c r="T1442" t="str">
        <f t="shared" si="182"/>
        <v>translations</v>
      </c>
      <c r="U1442" s="6">
        <f t="shared" si="178"/>
        <v>30</v>
      </c>
      <c r="V1442" t="str">
        <f t="shared" si="183"/>
        <v>15&lt;x&lt;=30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 t="shared" si="179"/>
        <v>42258.557511574072</v>
      </c>
      <c r="K1443">
        <v>1436811769</v>
      </c>
      <c r="L1443" s="10">
        <f t="shared" si="180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76"/>
        <v>1.1222222222222222E-2</v>
      </c>
      <c r="R1443" s="6">
        <f t="shared" si="177"/>
        <v>673.33333333333337</v>
      </c>
      <c r="S1443" t="str">
        <f t="shared" si="181"/>
        <v>publishing</v>
      </c>
      <c r="T1443" t="str">
        <f t="shared" si="182"/>
        <v>translations</v>
      </c>
      <c r="U1443" s="6">
        <f t="shared" si="178"/>
        <v>60</v>
      </c>
      <c r="V1443" t="str">
        <f t="shared" si="183"/>
        <v>45&lt;x&lt;=60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 t="shared" si="179"/>
        <v>42515.437013888884</v>
      </c>
      <c r="K1444">
        <v>1461598158</v>
      </c>
      <c r="L1444" s="10">
        <f t="shared" si="180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76"/>
        <v>0</v>
      </c>
      <c r="R1444" s="6" t="e">
        <f t="shared" si="177"/>
        <v>#DIV/0!</v>
      </c>
      <c r="S1444" t="str">
        <f t="shared" si="181"/>
        <v>publishing</v>
      </c>
      <c r="T1444" t="str">
        <f t="shared" si="182"/>
        <v>translations</v>
      </c>
      <c r="U1444" s="6">
        <f t="shared" si="178"/>
        <v>30</v>
      </c>
      <c r="V1444" t="str">
        <f t="shared" si="183"/>
        <v>15&lt;x&lt;=30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 t="shared" si="179"/>
        <v>42737.71769675926</v>
      </c>
      <c r="K1445">
        <v>1480803209</v>
      </c>
      <c r="L1445" s="10">
        <f t="shared" si="180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76"/>
        <v>0</v>
      </c>
      <c r="R1445" s="6" t="e">
        <f t="shared" si="177"/>
        <v>#DIV/0!</v>
      </c>
      <c r="S1445" t="str">
        <f t="shared" si="181"/>
        <v>publishing</v>
      </c>
      <c r="T1445" t="str">
        <f t="shared" si="182"/>
        <v>translations</v>
      </c>
      <c r="U1445" s="6">
        <f t="shared" si="178"/>
        <v>30</v>
      </c>
      <c r="V1445" t="str">
        <f t="shared" si="183"/>
        <v>15&lt;x&lt;=30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 t="shared" si="179"/>
        <v>42259.665069444447</v>
      </c>
      <c r="K1446">
        <v>1436907462</v>
      </c>
      <c r="L1446" s="10">
        <f t="shared" si="180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76"/>
        <v>0</v>
      </c>
      <c r="R1446" s="6" t="e">
        <f t="shared" si="177"/>
        <v>#DIV/0!</v>
      </c>
      <c r="S1446" t="str">
        <f t="shared" si="181"/>
        <v>publishing</v>
      </c>
      <c r="T1446" t="str">
        <f t="shared" si="182"/>
        <v>translations</v>
      </c>
      <c r="U1446" s="6">
        <f t="shared" si="178"/>
        <v>60</v>
      </c>
      <c r="V1446" t="str">
        <f t="shared" si="183"/>
        <v>45&lt;x&lt;=60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 t="shared" si="179"/>
        <v>42169.333969907406</v>
      </c>
      <c r="K1447">
        <v>1431694855</v>
      </c>
      <c r="L1447" s="10">
        <f t="shared" si="180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76"/>
        <v>0</v>
      </c>
      <c r="R1447" s="6" t="e">
        <f t="shared" si="177"/>
        <v>#DIV/0!</v>
      </c>
      <c r="S1447" t="str">
        <f t="shared" si="181"/>
        <v>publishing</v>
      </c>
      <c r="T1447" t="str">
        <f t="shared" si="182"/>
        <v>translations</v>
      </c>
      <c r="U1447" s="6">
        <f t="shared" si="178"/>
        <v>30</v>
      </c>
      <c r="V1447" t="str">
        <f t="shared" si="183"/>
        <v>15&lt;x&lt;=30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 t="shared" si="179"/>
        <v>42481.239328703705</v>
      </c>
      <c r="K1448">
        <v>1459507478</v>
      </c>
      <c r="L1448" s="10">
        <f t="shared" si="180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76"/>
        <v>0</v>
      </c>
      <c r="R1448" s="6" t="e">
        <f t="shared" si="177"/>
        <v>#DIV/0!</v>
      </c>
      <c r="S1448" t="str">
        <f t="shared" si="181"/>
        <v>publishing</v>
      </c>
      <c r="T1448" t="str">
        <f t="shared" si="182"/>
        <v>translations</v>
      </c>
      <c r="U1448" s="6">
        <f t="shared" si="178"/>
        <v>20</v>
      </c>
      <c r="V1448" t="str">
        <f t="shared" si="183"/>
        <v>15&lt;x&lt;=30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 t="shared" si="179"/>
        <v>42559.52238425926</v>
      </c>
      <c r="K1449">
        <v>1465407134</v>
      </c>
      <c r="L1449" s="10">
        <f t="shared" si="180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76"/>
        <v>1.4999999999999999E-4</v>
      </c>
      <c r="R1449" s="6">
        <f t="shared" si="177"/>
        <v>25</v>
      </c>
      <c r="S1449" t="str">
        <f t="shared" si="181"/>
        <v>publishing</v>
      </c>
      <c r="T1449" t="str">
        <f t="shared" si="182"/>
        <v>translations</v>
      </c>
      <c r="U1449" s="6">
        <f t="shared" si="178"/>
        <v>30</v>
      </c>
      <c r="V1449" t="str">
        <f t="shared" si="183"/>
        <v>15&lt;x&lt;=30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 t="shared" si="179"/>
        <v>42146.017361111109</v>
      </c>
      <c r="K1450">
        <v>1429655318</v>
      </c>
      <c r="L1450" s="10">
        <f t="shared" si="180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76"/>
        <v>0</v>
      </c>
      <c r="R1450" s="6" t="e">
        <f t="shared" si="177"/>
        <v>#DIV/0!</v>
      </c>
      <c r="S1450" t="str">
        <f t="shared" si="181"/>
        <v>publishing</v>
      </c>
      <c r="T1450" t="str">
        <f t="shared" si="182"/>
        <v>translations</v>
      </c>
      <c r="U1450" s="6">
        <f t="shared" si="178"/>
        <v>30.289143518522906</v>
      </c>
      <c r="V1450" t="str">
        <f t="shared" si="183"/>
        <v>30&lt;x&lt;=45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 t="shared" si="179"/>
        <v>42134.603067129625</v>
      </c>
      <c r="K1451">
        <v>1427138905</v>
      </c>
      <c r="L1451" s="10">
        <f t="shared" si="180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76"/>
        <v>0</v>
      </c>
      <c r="R1451" s="6" t="e">
        <f t="shared" si="177"/>
        <v>#DIV/0!</v>
      </c>
      <c r="S1451" t="str">
        <f t="shared" si="181"/>
        <v>publishing</v>
      </c>
      <c r="T1451" t="str">
        <f t="shared" si="182"/>
        <v>translations</v>
      </c>
      <c r="U1451" s="6">
        <f t="shared" si="178"/>
        <v>48</v>
      </c>
      <c r="V1451" t="str">
        <f t="shared" si="183"/>
        <v>45&lt;x&lt;=60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 t="shared" si="179"/>
        <v>42419.962928240733</v>
      </c>
      <c r="K1452">
        <v>1453349197</v>
      </c>
      <c r="L1452" s="10">
        <f t="shared" si="180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76"/>
        <v>1.0000000000000001E-5</v>
      </c>
      <c r="R1452" s="6">
        <f t="shared" si="177"/>
        <v>1</v>
      </c>
      <c r="S1452" t="str">
        <f t="shared" si="181"/>
        <v>publishing</v>
      </c>
      <c r="T1452" t="str">
        <f t="shared" si="182"/>
        <v>translations</v>
      </c>
      <c r="U1452" s="6">
        <f t="shared" si="178"/>
        <v>30</v>
      </c>
      <c r="V1452" t="str">
        <f t="shared" si="183"/>
        <v>15&lt;x&lt;=30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 t="shared" si="179"/>
        <v>41961.792349537034</v>
      </c>
      <c r="K1453">
        <v>1413759659</v>
      </c>
      <c r="L1453" s="10">
        <f t="shared" si="180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76"/>
        <v>1.0554089709762533E-4</v>
      </c>
      <c r="R1453" s="6">
        <f t="shared" si="177"/>
        <v>1</v>
      </c>
      <c r="S1453" t="str">
        <f t="shared" si="181"/>
        <v>publishing</v>
      </c>
      <c r="T1453" t="str">
        <f t="shared" si="182"/>
        <v>translations</v>
      </c>
      <c r="U1453" s="6">
        <f t="shared" si="178"/>
        <v>30.041666666664241</v>
      </c>
      <c r="V1453" t="str">
        <f t="shared" si="183"/>
        <v>30&lt;x&lt;=45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 t="shared" si="179"/>
        <v>41848.494942129626</v>
      </c>
      <c r="K1454">
        <v>1403974363</v>
      </c>
      <c r="L1454" s="10">
        <f t="shared" si="180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76"/>
        <v>0</v>
      </c>
      <c r="R1454" s="6" t="e">
        <f t="shared" si="177"/>
        <v>#DIV/0!</v>
      </c>
      <c r="S1454" t="str">
        <f t="shared" si="181"/>
        <v>publishing</v>
      </c>
      <c r="T1454" t="str">
        <f t="shared" si="182"/>
        <v>translations</v>
      </c>
      <c r="U1454" s="6">
        <f t="shared" si="178"/>
        <v>30</v>
      </c>
      <c r="V1454" t="str">
        <f t="shared" si="183"/>
        <v>15&lt;x&lt;=30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 t="shared" si="179"/>
        <v>42840.446145833332</v>
      </c>
      <c r="K1455">
        <v>1488386547</v>
      </c>
      <c r="L1455" s="10">
        <f t="shared" si="180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76"/>
        <v>0</v>
      </c>
      <c r="R1455" s="6" t="e">
        <f t="shared" si="177"/>
        <v>#DIV/0!</v>
      </c>
      <c r="S1455" t="str">
        <f t="shared" si="181"/>
        <v>publishing</v>
      </c>
      <c r="T1455" t="str">
        <f t="shared" si="182"/>
        <v>translations</v>
      </c>
      <c r="U1455" s="6">
        <f t="shared" si="178"/>
        <v>44.958333333335759</v>
      </c>
      <c r="V1455" t="str">
        <f t="shared" si="183"/>
        <v>30&lt;x&lt;=45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 t="shared" si="179"/>
        <v>42484.707638888889</v>
      </c>
      <c r="K1456">
        <v>1459716480</v>
      </c>
      <c r="L1456" s="10">
        <f t="shared" si="180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76"/>
        <v>8.5714285714285719E-3</v>
      </c>
      <c r="R1456" s="6">
        <f t="shared" si="177"/>
        <v>15</v>
      </c>
      <c r="S1456" t="str">
        <f t="shared" si="181"/>
        <v>publishing</v>
      </c>
      <c r="T1456" t="str">
        <f t="shared" si="182"/>
        <v>translations</v>
      </c>
      <c r="U1456" s="6">
        <f t="shared" si="178"/>
        <v>21.049305555556202</v>
      </c>
      <c r="V1456" t="str">
        <f t="shared" si="183"/>
        <v>15&lt;x&lt;=30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 t="shared" si="179"/>
        <v>41887.360416666663</v>
      </c>
      <c r="K1457">
        <v>1405181320</v>
      </c>
      <c r="L1457" s="10">
        <f t="shared" si="180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76"/>
        <v>0.105</v>
      </c>
      <c r="R1457" s="6">
        <f t="shared" si="177"/>
        <v>225</v>
      </c>
      <c r="S1457" t="str">
        <f t="shared" si="181"/>
        <v>publishing</v>
      </c>
      <c r="T1457" t="str">
        <f t="shared" si="182"/>
        <v>translations</v>
      </c>
      <c r="U1457" s="6">
        <f t="shared" si="178"/>
        <v>54.896064814813144</v>
      </c>
      <c r="V1457" t="str">
        <f t="shared" si="183"/>
        <v>45&lt;x&lt;=60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 t="shared" si="179"/>
        <v>42738.460243055553</v>
      </c>
      <c r="K1458">
        <v>1480867365</v>
      </c>
      <c r="L1458" s="10">
        <f t="shared" si="180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76"/>
        <v>2.9000000000000001E-2</v>
      </c>
      <c r="R1458" s="6">
        <f t="shared" si="177"/>
        <v>48.333333333333336</v>
      </c>
      <c r="S1458" t="str">
        <f t="shared" si="181"/>
        <v>publishing</v>
      </c>
      <c r="T1458" t="str">
        <f t="shared" si="182"/>
        <v>translations</v>
      </c>
      <c r="U1458" s="6">
        <f t="shared" si="178"/>
        <v>30</v>
      </c>
      <c r="V1458" t="str">
        <f t="shared" si="183"/>
        <v>15&lt;x&lt;=30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 t="shared" si="179"/>
        <v>42319.729675925926</v>
      </c>
      <c r="K1459">
        <v>1444685444</v>
      </c>
      <c r="L1459" s="10">
        <f t="shared" si="180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76"/>
        <v>0</v>
      </c>
      <c r="R1459" s="6" t="e">
        <f t="shared" si="177"/>
        <v>#DIV/0!</v>
      </c>
      <c r="S1459" t="str">
        <f t="shared" si="181"/>
        <v>publishing</v>
      </c>
      <c r="T1459" t="str">
        <f t="shared" si="182"/>
        <v>translations</v>
      </c>
      <c r="U1459" s="6">
        <f t="shared" si="178"/>
        <v>30.041666666671517</v>
      </c>
      <c r="V1459" t="str">
        <f t="shared" si="183"/>
        <v>30&lt;x&lt;=45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 t="shared" si="179"/>
        <v>41861.958333333328</v>
      </c>
      <c r="K1460">
        <v>1405097760</v>
      </c>
      <c r="L1460" s="10">
        <f t="shared" si="180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76"/>
        <v>0</v>
      </c>
      <c r="R1460" s="6" t="e">
        <f t="shared" si="177"/>
        <v>#DIV/0!</v>
      </c>
      <c r="S1460" t="str">
        <f t="shared" si="181"/>
        <v>publishing</v>
      </c>
      <c r="T1460" t="str">
        <f t="shared" si="182"/>
        <v>translations</v>
      </c>
      <c r="U1460" s="6">
        <f t="shared" si="178"/>
        <v>30.461111111108039</v>
      </c>
      <c r="V1460" t="str">
        <f t="shared" si="183"/>
        <v>30&lt;x&lt;=45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 t="shared" si="179"/>
        <v>42340.517361111109</v>
      </c>
      <c r="K1461">
        <v>1446612896</v>
      </c>
      <c r="L1461" s="10">
        <f t="shared" si="180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76"/>
        <v>0</v>
      </c>
      <c r="R1461" s="6" t="e">
        <f t="shared" si="177"/>
        <v>#DIV/0!</v>
      </c>
      <c r="S1461" t="str">
        <f t="shared" si="181"/>
        <v>publishing</v>
      </c>
      <c r="T1461" t="str">
        <f t="shared" si="182"/>
        <v>translations</v>
      </c>
      <c r="U1461" s="6">
        <f t="shared" si="178"/>
        <v>28.520879629628325</v>
      </c>
      <c r="V1461" t="str">
        <f t="shared" si="183"/>
        <v>15&lt;x&lt;=30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 t="shared" si="179"/>
        <v>41973.781249999993</v>
      </c>
      <c r="K1462">
        <v>1412371898</v>
      </c>
      <c r="L1462" s="10">
        <f t="shared" si="180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76"/>
        <v>0</v>
      </c>
      <c r="R1462" s="6" t="e">
        <f t="shared" si="177"/>
        <v>#DIV/0!</v>
      </c>
      <c r="S1462" t="str">
        <f t="shared" si="181"/>
        <v>publishing</v>
      </c>
      <c r="T1462" t="str">
        <f t="shared" si="182"/>
        <v>translations</v>
      </c>
      <c r="U1462" s="6">
        <f t="shared" si="178"/>
        <v>58.092615740737529</v>
      </c>
      <c r="V1462" t="str">
        <f t="shared" si="183"/>
        <v>45&lt;x&lt;=60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 t="shared" si="179"/>
        <v>41932.791666666664</v>
      </c>
      <c r="K1463">
        <v>1410967754</v>
      </c>
      <c r="L1463" s="10">
        <f t="shared" si="180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76"/>
        <v>1.012446</v>
      </c>
      <c r="R1463" s="6">
        <f t="shared" si="177"/>
        <v>44.66673529411765</v>
      </c>
      <c r="S1463" t="str">
        <f t="shared" si="181"/>
        <v>publishing</v>
      </c>
      <c r="T1463" t="str">
        <f t="shared" si="182"/>
        <v>radio &amp; podcasts</v>
      </c>
      <c r="U1463" s="6">
        <f t="shared" si="178"/>
        <v>33.354699074072414</v>
      </c>
      <c r="V1463" t="str">
        <f t="shared" si="183"/>
        <v>30&lt;x&lt;=45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 t="shared" si="179"/>
        <v>41374.454525462963</v>
      </c>
      <c r="K1464">
        <v>1363017271</v>
      </c>
      <c r="L1464" s="10">
        <f t="shared" si="180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76"/>
        <v>1.085175</v>
      </c>
      <c r="R1464" s="6">
        <f t="shared" si="177"/>
        <v>28.937999999999999</v>
      </c>
      <c r="S1464" t="str">
        <f t="shared" si="181"/>
        <v>publishing</v>
      </c>
      <c r="T1464" t="str">
        <f t="shared" si="182"/>
        <v>radio &amp; podcasts</v>
      </c>
      <c r="U1464" s="6">
        <f t="shared" si="178"/>
        <v>30</v>
      </c>
      <c r="V1464" t="str">
        <f t="shared" si="183"/>
        <v>15&lt;x&lt;=30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 t="shared" si="179"/>
        <v>41371.661319444444</v>
      </c>
      <c r="K1465">
        <v>1361483538</v>
      </c>
      <c r="L1465" s="10">
        <f t="shared" si="180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76"/>
        <v>1.4766666666666666</v>
      </c>
      <c r="R1465" s="6">
        <f t="shared" si="177"/>
        <v>35.44</v>
      </c>
      <c r="S1465" t="str">
        <f t="shared" si="181"/>
        <v>publishing</v>
      </c>
      <c r="T1465" t="str">
        <f t="shared" si="182"/>
        <v>radio &amp; podcasts</v>
      </c>
      <c r="U1465" s="6">
        <f t="shared" si="178"/>
        <v>44.958333333335759</v>
      </c>
      <c r="V1465" t="str">
        <f t="shared" si="183"/>
        <v>30&lt;x&lt;=45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 t="shared" si="179"/>
        <v>41321.453217592592</v>
      </c>
      <c r="K1466">
        <v>1358437958</v>
      </c>
      <c r="L1466" s="10">
        <f t="shared" si="180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76"/>
        <v>1.6319999999999999</v>
      </c>
      <c r="R1466" s="6">
        <f t="shared" si="177"/>
        <v>34.871794871794869</v>
      </c>
      <c r="S1466" t="str">
        <f t="shared" si="181"/>
        <v>publishing</v>
      </c>
      <c r="T1466" t="str">
        <f t="shared" si="182"/>
        <v>radio &amp; podcasts</v>
      </c>
      <c r="U1466" s="6">
        <f t="shared" si="178"/>
        <v>30</v>
      </c>
      <c r="V1466" t="str">
        <f t="shared" si="183"/>
        <v>15&lt;x&lt;=30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 t="shared" si="179"/>
        <v>40989.916666666664</v>
      </c>
      <c r="K1467">
        <v>1329759452</v>
      </c>
      <c r="L1467" s="10">
        <f t="shared" si="180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76"/>
        <v>4.5641449999999999</v>
      </c>
      <c r="R1467" s="6">
        <f t="shared" si="177"/>
        <v>52.622732513451197</v>
      </c>
      <c r="S1467" t="str">
        <f t="shared" si="181"/>
        <v>publishing</v>
      </c>
      <c r="T1467" t="str">
        <f t="shared" si="182"/>
        <v>radio &amp; podcasts</v>
      </c>
      <c r="U1467" s="6">
        <f t="shared" si="178"/>
        <v>30.390601851853717</v>
      </c>
      <c r="V1467" t="str">
        <f t="shared" si="183"/>
        <v>30&lt;x&lt;=45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 t="shared" si="179"/>
        <v>42380.999999999993</v>
      </c>
      <c r="K1468">
        <v>1449029266</v>
      </c>
      <c r="L1468" s="10">
        <f t="shared" si="180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76"/>
        <v>1.0787731249999999</v>
      </c>
      <c r="R1468" s="6">
        <f t="shared" si="177"/>
        <v>69.598266129032254</v>
      </c>
      <c r="S1468" t="str">
        <f t="shared" si="181"/>
        <v>publishing</v>
      </c>
      <c r="T1468" t="str">
        <f t="shared" si="182"/>
        <v>radio &amp; podcasts</v>
      </c>
      <c r="U1468" s="6">
        <f t="shared" si="178"/>
        <v>41.036273148143664</v>
      </c>
      <c r="V1468" t="str">
        <f t="shared" si="183"/>
        <v>30&lt;x&lt;=45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 t="shared" si="179"/>
        <v>40993.55190972222</v>
      </c>
      <c r="K1469">
        <v>1327518885</v>
      </c>
      <c r="L1469" s="10">
        <f t="shared" si="180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76"/>
        <v>1.1508</v>
      </c>
      <c r="R1469" s="6">
        <f t="shared" si="177"/>
        <v>76.72</v>
      </c>
      <c r="S1469" t="str">
        <f t="shared" si="181"/>
        <v>publishing</v>
      </c>
      <c r="T1469" t="str">
        <f t="shared" si="182"/>
        <v>radio &amp; podcasts</v>
      </c>
      <c r="U1469" s="6">
        <f t="shared" si="178"/>
        <v>59.958333333335759</v>
      </c>
      <c r="V1469" t="str">
        <f t="shared" si="183"/>
        <v>45&lt;x&lt;=60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 t="shared" si="179"/>
        <v>40705.806122685186</v>
      </c>
      <c r="K1470">
        <v>1302654049</v>
      </c>
      <c r="L1470" s="10">
        <f t="shared" si="180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76"/>
        <v>1.0236842105263158</v>
      </c>
      <c r="R1470" s="6">
        <f t="shared" si="177"/>
        <v>33.191126279863482</v>
      </c>
      <c r="S1470" t="str">
        <f t="shared" si="181"/>
        <v>publishing</v>
      </c>
      <c r="T1470" t="str">
        <f t="shared" si="182"/>
        <v>radio &amp; podcasts</v>
      </c>
      <c r="U1470" s="6">
        <f t="shared" si="178"/>
        <v>60</v>
      </c>
      <c r="V1470" t="str">
        <f t="shared" si="183"/>
        <v>45&lt;x&lt;=60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 t="shared" si="179"/>
        <v>41320.390150462961</v>
      </c>
      <c r="K1471">
        <v>1358346109</v>
      </c>
      <c r="L1471" s="10">
        <f t="shared" si="180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76"/>
        <v>1.0842485875706214</v>
      </c>
      <c r="R1471" s="6">
        <f t="shared" si="177"/>
        <v>149.46417445482865</v>
      </c>
      <c r="S1471" t="str">
        <f t="shared" si="181"/>
        <v>publishing</v>
      </c>
      <c r="T1471" t="str">
        <f t="shared" si="182"/>
        <v>radio &amp; podcasts</v>
      </c>
      <c r="U1471" s="6">
        <f t="shared" si="178"/>
        <v>30</v>
      </c>
      <c r="V1471" t="str">
        <f t="shared" si="183"/>
        <v>15&lt;x&lt;=30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 t="shared" si="179"/>
        <v>41271.618784722217</v>
      </c>
      <c r="K1472">
        <v>1354909863</v>
      </c>
      <c r="L1472" s="10">
        <f t="shared" si="180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76"/>
        <v>1.2513333333333334</v>
      </c>
      <c r="R1472" s="6">
        <f t="shared" si="177"/>
        <v>23.172839506172838</v>
      </c>
      <c r="S1472" t="str">
        <f t="shared" si="181"/>
        <v>publishing</v>
      </c>
      <c r="T1472" t="str">
        <f t="shared" si="182"/>
        <v>radio &amp; podcasts</v>
      </c>
      <c r="U1472" s="6">
        <f t="shared" si="178"/>
        <v>21</v>
      </c>
      <c r="V1472" t="str">
        <f t="shared" si="183"/>
        <v>15&lt;x&lt;=30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 t="shared" si="179"/>
        <v>42103.749236111107</v>
      </c>
      <c r="K1473">
        <v>1426028334</v>
      </c>
      <c r="L1473" s="10">
        <f t="shared" si="180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76"/>
        <v>1.03840625</v>
      </c>
      <c r="R1473" s="6">
        <f t="shared" si="177"/>
        <v>96.877551020408163</v>
      </c>
      <c r="S1473" t="str">
        <f t="shared" si="181"/>
        <v>publishing</v>
      </c>
      <c r="T1473" t="str">
        <f t="shared" si="182"/>
        <v>radio &amp; podcasts</v>
      </c>
      <c r="U1473" s="6">
        <f t="shared" si="178"/>
        <v>30</v>
      </c>
      <c r="V1473" t="str">
        <f t="shared" si="183"/>
        <v>15&lt;x&lt;=30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 t="shared" si="179"/>
        <v>41563.33452546296</v>
      </c>
      <c r="K1474">
        <v>1379336503</v>
      </c>
      <c r="L1474" s="10">
        <f t="shared" si="180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84">E1474/D1474</f>
        <v>1.3870400000000001</v>
      </c>
      <c r="R1474" s="6">
        <f t="shared" ref="R1474:R1537" si="185">E1474/N1474</f>
        <v>103.20238095238095</v>
      </c>
      <c r="S1474" t="str">
        <f t="shared" si="181"/>
        <v>publishing</v>
      </c>
      <c r="T1474" t="str">
        <f t="shared" si="182"/>
        <v>radio &amp; podcasts</v>
      </c>
      <c r="U1474" s="6">
        <f t="shared" ref="U1474:U1537" si="186">J1474-L1474</f>
        <v>30</v>
      </c>
      <c r="V1474" t="str">
        <f t="shared" si="183"/>
        <v>15&lt;x&lt;=30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 t="shared" ref="J1475:J1538" si="187">(((I1475/60)/60)/24)+DATE(1970,1,1)+(-5/24)</f>
        <v>40969.771284722221</v>
      </c>
      <c r="K1475">
        <v>1328052639</v>
      </c>
      <c r="L1475" s="10">
        <f t="shared" ref="L1475:L1538" si="188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84"/>
        <v>1.20516</v>
      </c>
      <c r="R1475" s="6">
        <f t="shared" si="185"/>
        <v>38.462553191489363</v>
      </c>
      <c r="S1475" t="str">
        <f t="shared" ref="S1475:S1538" si="189">TRIM(LEFT(P1475,SEARCH("/",P1475)-1))</f>
        <v>publishing</v>
      </c>
      <c r="T1475" t="str">
        <f t="shared" ref="T1475:T1538" si="190">TRIM(RIGHT(P1475,LEN(P1475)-SEARCH("/",P1475)))</f>
        <v>radio &amp; podcasts</v>
      </c>
      <c r="U1475" s="6">
        <f t="shared" si="186"/>
        <v>30</v>
      </c>
      <c r="V1475" t="str">
        <f t="shared" ref="V1475:V1538" si="191">IF(U1475&lt;=15, "&lt;=15", IF(U1475&lt;=30, "15&lt;x&lt;=30", IF(U1475&lt;=45, "30&lt;x&lt;=45", IF(U1475&lt;=60, "45&lt;x&lt;=60", IF(U1475&lt;=75, "60&lt;x&lt;=75","75&lt;x&lt;=90")))))</f>
        <v>15&lt;x&lt;=30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 t="shared" si="187"/>
        <v>41530.519583333327</v>
      </c>
      <c r="K1476">
        <v>1376501292</v>
      </c>
      <c r="L1476" s="10">
        <f t="shared" si="188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84"/>
        <v>1.1226666666666667</v>
      </c>
      <c r="R1476" s="6">
        <f t="shared" si="185"/>
        <v>44.315789473684212</v>
      </c>
      <c r="S1476" t="str">
        <f t="shared" si="189"/>
        <v>publishing</v>
      </c>
      <c r="T1476" t="str">
        <f t="shared" si="190"/>
        <v>radio &amp; podcasts</v>
      </c>
      <c r="U1476" s="6">
        <f t="shared" si="186"/>
        <v>30</v>
      </c>
      <c r="V1476" t="str">
        <f t="shared" si="191"/>
        <v>15&lt;x&lt;=30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 t="shared" si="187"/>
        <v>41992.999305555553</v>
      </c>
      <c r="K1477">
        <v>1416244863</v>
      </c>
      <c r="L1477" s="10">
        <f t="shared" si="188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84"/>
        <v>1.8866966666666667</v>
      </c>
      <c r="R1477" s="6">
        <f t="shared" si="185"/>
        <v>64.173356009070289</v>
      </c>
      <c r="S1477" t="str">
        <f t="shared" si="189"/>
        <v>publishing</v>
      </c>
      <c r="T1477" t="str">
        <f t="shared" si="190"/>
        <v>radio &amp; podcasts</v>
      </c>
      <c r="U1477" s="6">
        <f t="shared" si="186"/>
        <v>32.484687500000291</v>
      </c>
      <c r="V1477" t="str">
        <f t="shared" si="191"/>
        <v>30&lt;x&lt;=45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 t="shared" si="187"/>
        <v>40795.833587962959</v>
      </c>
      <c r="K1478">
        <v>1313024422</v>
      </c>
      <c r="L1478" s="10">
        <f t="shared" si="188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84"/>
        <v>6.6155466666666669</v>
      </c>
      <c r="R1478" s="6">
        <f t="shared" si="185"/>
        <v>43.333275109170302</v>
      </c>
      <c r="S1478" t="str">
        <f t="shared" si="189"/>
        <v>publishing</v>
      </c>
      <c r="T1478" t="str">
        <f t="shared" si="190"/>
        <v>radio &amp; podcasts</v>
      </c>
      <c r="U1478" s="6">
        <f t="shared" si="186"/>
        <v>30</v>
      </c>
      <c r="V1478" t="str">
        <f t="shared" si="191"/>
        <v>15&lt;x&lt;=30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 t="shared" si="187"/>
        <v>40899.916666666664</v>
      </c>
      <c r="K1479">
        <v>1319467604</v>
      </c>
      <c r="L1479" s="10">
        <f t="shared" si="188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84"/>
        <v>1.1131</v>
      </c>
      <c r="R1479" s="6">
        <f t="shared" si="185"/>
        <v>90.495934959349597</v>
      </c>
      <c r="S1479" t="str">
        <f t="shared" si="189"/>
        <v>publishing</v>
      </c>
      <c r="T1479" t="str">
        <f t="shared" si="190"/>
        <v>radio &amp; podcasts</v>
      </c>
      <c r="U1479" s="6">
        <f t="shared" si="186"/>
        <v>59.50921296296292</v>
      </c>
      <c r="V1479" t="str">
        <f t="shared" si="191"/>
        <v>45&lt;x&lt;=60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 t="shared" si="187"/>
        <v>41408.663344907407</v>
      </c>
      <c r="K1480">
        <v>1367355313</v>
      </c>
      <c r="L1480" s="10">
        <f t="shared" si="188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84"/>
        <v>11.8161422</v>
      </c>
      <c r="R1480" s="6">
        <f t="shared" si="185"/>
        <v>29.187190495010373</v>
      </c>
      <c r="S1480" t="str">
        <f t="shared" si="189"/>
        <v>publishing</v>
      </c>
      <c r="T1480" t="str">
        <f t="shared" si="190"/>
        <v>radio &amp; podcasts</v>
      </c>
      <c r="U1480" s="6">
        <f t="shared" si="186"/>
        <v>14</v>
      </c>
      <c r="V1480" t="str">
        <f t="shared" si="191"/>
        <v>&lt;=15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 t="shared" si="187"/>
        <v>41768.957638888889</v>
      </c>
      <c r="K1481">
        <v>1398448389</v>
      </c>
      <c r="L1481" s="10">
        <f t="shared" si="188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84"/>
        <v>1.37375</v>
      </c>
      <c r="R1481" s="6">
        <f t="shared" si="185"/>
        <v>30.95774647887324</v>
      </c>
      <c r="S1481" t="str">
        <f t="shared" si="189"/>
        <v>publishing</v>
      </c>
      <c r="T1481" t="str">
        <f t="shared" si="190"/>
        <v>radio &amp; podcasts</v>
      </c>
      <c r="U1481" s="6">
        <f t="shared" si="186"/>
        <v>14.420729166668025</v>
      </c>
      <c r="V1481" t="str">
        <f t="shared" si="191"/>
        <v>&lt;=15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 t="shared" si="187"/>
        <v>41481.5</v>
      </c>
      <c r="K1482">
        <v>1373408699</v>
      </c>
      <c r="L1482" s="10">
        <f t="shared" si="188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84"/>
        <v>1.170404</v>
      </c>
      <c r="R1482" s="6">
        <f t="shared" si="185"/>
        <v>92.157795275590544</v>
      </c>
      <c r="S1482" t="str">
        <f t="shared" si="189"/>
        <v>publishing</v>
      </c>
      <c r="T1482" t="str">
        <f t="shared" si="190"/>
        <v>radio &amp; podcasts</v>
      </c>
      <c r="U1482" s="6">
        <f t="shared" si="186"/>
        <v>16.774317129631527</v>
      </c>
      <c r="V1482" t="str">
        <f t="shared" si="191"/>
        <v>15&lt;x&lt;=30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 t="shared" si="187"/>
        <v>41580.714641203704</v>
      </c>
      <c r="K1483">
        <v>1380838145</v>
      </c>
      <c r="L1483" s="10">
        <f t="shared" si="188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84"/>
        <v>2.1000000000000001E-2</v>
      </c>
      <c r="R1483" s="6">
        <f t="shared" si="185"/>
        <v>17.5</v>
      </c>
      <c r="S1483" t="str">
        <f t="shared" si="189"/>
        <v>publishing</v>
      </c>
      <c r="T1483" t="str">
        <f t="shared" si="190"/>
        <v>fiction</v>
      </c>
      <c r="U1483" s="6">
        <f t="shared" si="186"/>
        <v>30</v>
      </c>
      <c r="V1483" t="str">
        <f t="shared" si="191"/>
        <v>15&lt;x&lt;=30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 t="shared" si="187"/>
        <v>41159.118749999994</v>
      </c>
      <c r="K1484">
        <v>1345062936</v>
      </c>
      <c r="L1484" s="10">
        <f t="shared" si="188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84"/>
        <v>1E-3</v>
      </c>
      <c r="R1484" s="6">
        <f t="shared" si="185"/>
        <v>5</v>
      </c>
      <c r="S1484" t="str">
        <f t="shared" si="189"/>
        <v>publishing</v>
      </c>
      <c r="T1484" t="str">
        <f t="shared" si="190"/>
        <v>fiction</v>
      </c>
      <c r="U1484" s="6">
        <f t="shared" si="186"/>
        <v>22.469027777769952</v>
      </c>
      <c r="V1484" t="str">
        <f t="shared" si="191"/>
        <v>15&lt;x&lt;=30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 t="shared" si="187"/>
        <v>42572.984664351847</v>
      </c>
      <c r="K1485">
        <v>1467002275</v>
      </c>
      <c r="L1485" s="10">
        <f t="shared" si="188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84"/>
        <v>7.1428571428571426E-3</v>
      </c>
      <c r="R1485" s="6">
        <f t="shared" si="185"/>
        <v>25</v>
      </c>
      <c r="S1485" t="str">
        <f t="shared" si="189"/>
        <v>publishing</v>
      </c>
      <c r="T1485" t="str">
        <f t="shared" si="190"/>
        <v>fiction</v>
      </c>
      <c r="U1485" s="6">
        <f t="shared" si="186"/>
        <v>25</v>
      </c>
      <c r="V1485" t="str">
        <f t="shared" si="191"/>
        <v>15&lt;x&lt;=30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 t="shared" si="187"/>
        <v>41111.410416666666</v>
      </c>
      <c r="K1486">
        <v>1337834963</v>
      </c>
      <c r="L1486" s="10">
        <f t="shared" si="188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84"/>
        <v>0</v>
      </c>
      <c r="R1486" s="6" t="e">
        <f t="shared" si="185"/>
        <v>#DIV/0!</v>
      </c>
      <c r="S1486" t="str">
        <f t="shared" si="189"/>
        <v>publishing</v>
      </c>
      <c r="T1486" t="str">
        <f t="shared" si="190"/>
        <v>fiction</v>
      </c>
      <c r="U1486" s="6">
        <f t="shared" si="186"/>
        <v>58.417789351857209</v>
      </c>
      <c r="V1486" t="str">
        <f t="shared" si="191"/>
        <v>45&lt;x&lt;=60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 t="shared" si="187"/>
        <v>42175.587650462963</v>
      </c>
      <c r="K1487">
        <v>1430939173</v>
      </c>
      <c r="L1487" s="10">
        <f t="shared" si="188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84"/>
        <v>2.2388059701492536E-2</v>
      </c>
      <c r="R1487" s="6">
        <f t="shared" si="185"/>
        <v>50</v>
      </c>
      <c r="S1487" t="str">
        <f t="shared" si="189"/>
        <v>publishing</v>
      </c>
      <c r="T1487" t="str">
        <f t="shared" si="190"/>
        <v>fiction</v>
      </c>
      <c r="U1487" s="6">
        <f t="shared" si="186"/>
        <v>45</v>
      </c>
      <c r="V1487" t="str">
        <f t="shared" si="191"/>
        <v>30&lt;x&lt;=45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 t="shared" si="187"/>
        <v>42061.960196759253</v>
      </c>
      <c r="K1488">
        <v>1422417761</v>
      </c>
      <c r="L1488" s="10">
        <f t="shared" si="188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84"/>
        <v>2.3999999999999998E-3</v>
      </c>
      <c r="R1488" s="6">
        <f t="shared" si="185"/>
        <v>16</v>
      </c>
      <c r="S1488" t="str">
        <f t="shared" si="189"/>
        <v>publishing</v>
      </c>
      <c r="T1488" t="str">
        <f t="shared" si="190"/>
        <v>fiction</v>
      </c>
      <c r="U1488" s="6">
        <f t="shared" si="186"/>
        <v>30</v>
      </c>
      <c r="V1488" t="str">
        <f t="shared" si="191"/>
        <v>15&lt;x&lt;=30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 t="shared" si="187"/>
        <v>42584.709155092591</v>
      </c>
      <c r="K1489">
        <v>1467583271</v>
      </c>
      <c r="L1489" s="10">
        <f t="shared" si="188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84"/>
        <v>0</v>
      </c>
      <c r="R1489" s="6" t="e">
        <f t="shared" si="185"/>
        <v>#DIV/0!</v>
      </c>
      <c r="S1489" t="str">
        <f t="shared" si="189"/>
        <v>publishing</v>
      </c>
      <c r="T1489" t="str">
        <f t="shared" si="190"/>
        <v>fiction</v>
      </c>
      <c r="U1489" s="6">
        <f t="shared" si="186"/>
        <v>30</v>
      </c>
      <c r="V1489" t="str">
        <f t="shared" si="191"/>
        <v>15&lt;x&lt;=30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 t="shared" si="187"/>
        <v>41644.354861111111</v>
      </c>
      <c r="K1490">
        <v>1386336660</v>
      </c>
      <c r="L1490" s="10">
        <f t="shared" si="188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84"/>
        <v>2.4E-2</v>
      </c>
      <c r="R1490" s="6">
        <f t="shared" si="185"/>
        <v>60</v>
      </c>
      <c r="S1490" t="str">
        <f t="shared" si="189"/>
        <v>publishing</v>
      </c>
      <c r="T1490" t="str">
        <f t="shared" si="190"/>
        <v>fiction</v>
      </c>
      <c r="U1490" s="6">
        <f t="shared" si="186"/>
        <v>30</v>
      </c>
      <c r="V1490" t="str">
        <f t="shared" si="191"/>
        <v>15&lt;x&lt;=30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 t="shared" si="187"/>
        <v>41228.445046296292</v>
      </c>
      <c r="K1491">
        <v>1350398452</v>
      </c>
      <c r="L1491" s="10">
        <f t="shared" si="188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84"/>
        <v>0</v>
      </c>
      <c r="R1491" s="6" t="e">
        <f t="shared" si="185"/>
        <v>#DIV/0!</v>
      </c>
      <c r="S1491" t="str">
        <f t="shared" si="189"/>
        <v>publishing</v>
      </c>
      <c r="T1491" t="str">
        <f t="shared" si="190"/>
        <v>fiction</v>
      </c>
      <c r="U1491" s="6">
        <f t="shared" si="186"/>
        <v>30.041666666664241</v>
      </c>
      <c r="V1491" t="str">
        <f t="shared" si="191"/>
        <v>30&lt;x&lt;=45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 t="shared" si="187"/>
        <v>41549.352708333332</v>
      </c>
      <c r="K1492">
        <v>1378214874</v>
      </c>
      <c r="L1492" s="10">
        <f t="shared" si="188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84"/>
        <v>0.30862068965517242</v>
      </c>
      <c r="R1492" s="6">
        <f t="shared" si="185"/>
        <v>47.10526315789474</v>
      </c>
      <c r="S1492" t="str">
        <f t="shared" si="189"/>
        <v>publishing</v>
      </c>
      <c r="T1492" t="str">
        <f t="shared" si="190"/>
        <v>fiction</v>
      </c>
      <c r="U1492" s="6">
        <f t="shared" si="186"/>
        <v>29</v>
      </c>
      <c r="V1492" t="str">
        <f t="shared" si="191"/>
        <v>15&lt;x&lt;=30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 t="shared" si="187"/>
        <v>42050.443055555552</v>
      </c>
      <c r="K1493">
        <v>1418922443</v>
      </c>
      <c r="L1493" s="10">
        <f t="shared" si="188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84"/>
        <v>8.3333333333333329E-2</v>
      </c>
      <c r="R1493" s="6">
        <f t="shared" si="185"/>
        <v>100</v>
      </c>
      <c r="S1493" t="str">
        <f t="shared" si="189"/>
        <v>publishing</v>
      </c>
      <c r="T1493" t="str">
        <f t="shared" si="190"/>
        <v>fiction</v>
      </c>
      <c r="U1493" s="6">
        <f t="shared" si="186"/>
        <v>58.937928240738984</v>
      </c>
      <c r="V1493" t="str">
        <f t="shared" si="191"/>
        <v>45&lt;x&lt;=60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 t="shared" si="187"/>
        <v>40712.676458333335</v>
      </c>
      <c r="K1494">
        <v>1305839646</v>
      </c>
      <c r="L1494" s="10">
        <f t="shared" si="188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84"/>
        <v>7.4999999999999997E-3</v>
      </c>
      <c r="R1494" s="6">
        <f t="shared" si="185"/>
        <v>15</v>
      </c>
      <c r="S1494" t="str">
        <f t="shared" si="189"/>
        <v>publishing</v>
      </c>
      <c r="T1494" t="str">
        <f t="shared" si="190"/>
        <v>fiction</v>
      </c>
      <c r="U1494" s="6">
        <f t="shared" si="186"/>
        <v>30</v>
      </c>
      <c r="V1494" t="str">
        <f t="shared" si="191"/>
        <v>15&lt;x&lt;=30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 t="shared" si="187"/>
        <v>41441.658275462964</v>
      </c>
      <c r="K1495">
        <v>1368823675</v>
      </c>
      <c r="L1495" s="10">
        <f t="shared" si="188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84"/>
        <v>0</v>
      </c>
      <c r="R1495" s="6" t="e">
        <f t="shared" si="185"/>
        <v>#DIV/0!</v>
      </c>
      <c r="S1495" t="str">
        <f t="shared" si="189"/>
        <v>publishing</v>
      </c>
      <c r="T1495" t="str">
        <f t="shared" si="190"/>
        <v>fiction</v>
      </c>
      <c r="U1495" s="6">
        <f t="shared" si="186"/>
        <v>30</v>
      </c>
      <c r="V1495" t="str">
        <f t="shared" si="191"/>
        <v>15&lt;x&lt;=30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 t="shared" si="187"/>
        <v>42097.443055555552</v>
      </c>
      <c r="K1496">
        <v>1425489613</v>
      </c>
      <c r="L1496" s="10">
        <f t="shared" si="188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84"/>
        <v>8.8999999999999996E-2</v>
      </c>
      <c r="R1496" s="6">
        <f t="shared" si="185"/>
        <v>40.454545454545453</v>
      </c>
      <c r="S1496" t="str">
        <f t="shared" si="189"/>
        <v>publishing</v>
      </c>
      <c r="T1496" t="str">
        <f t="shared" si="190"/>
        <v>fiction</v>
      </c>
      <c r="U1496" s="6">
        <f t="shared" si="186"/>
        <v>29.929016203706851</v>
      </c>
      <c r="V1496" t="str">
        <f t="shared" si="191"/>
        <v>15&lt;x&lt;=30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 t="shared" si="187"/>
        <v>40782.581377314811</v>
      </c>
      <c r="K1497">
        <v>1311879431</v>
      </c>
      <c r="L1497" s="10">
        <f t="shared" si="188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84"/>
        <v>0</v>
      </c>
      <c r="R1497" s="6" t="e">
        <f t="shared" si="185"/>
        <v>#DIV/0!</v>
      </c>
      <c r="S1497" t="str">
        <f t="shared" si="189"/>
        <v>publishing</v>
      </c>
      <c r="T1497" t="str">
        <f t="shared" si="190"/>
        <v>fiction</v>
      </c>
      <c r="U1497" s="6">
        <f t="shared" si="186"/>
        <v>30</v>
      </c>
      <c r="V1497" t="str">
        <f t="shared" si="191"/>
        <v>15&lt;x&lt;=30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 t="shared" si="187"/>
        <v>41898.266886574071</v>
      </c>
      <c r="K1498">
        <v>1405682659</v>
      </c>
      <c r="L1498" s="10">
        <f t="shared" si="188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84"/>
        <v>0</v>
      </c>
      <c r="R1498" s="6" t="e">
        <f t="shared" si="185"/>
        <v>#DIV/0!</v>
      </c>
      <c r="S1498" t="str">
        <f t="shared" si="189"/>
        <v>publishing</v>
      </c>
      <c r="T1498" t="str">
        <f t="shared" si="190"/>
        <v>fiction</v>
      </c>
      <c r="U1498" s="6">
        <f t="shared" si="186"/>
        <v>60</v>
      </c>
      <c r="V1498" t="str">
        <f t="shared" si="191"/>
        <v>45&lt;x&lt;=60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 t="shared" si="187"/>
        <v>41486.613194444442</v>
      </c>
      <c r="K1499">
        <v>1371655522</v>
      </c>
      <c r="L1499" s="10">
        <f t="shared" si="188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84"/>
        <v>6.666666666666667E-5</v>
      </c>
      <c r="R1499" s="6">
        <f t="shared" si="185"/>
        <v>1</v>
      </c>
      <c r="S1499" t="str">
        <f t="shared" si="189"/>
        <v>publishing</v>
      </c>
      <c r="T1499" t="str">
        <f t="shared" si="190"/>
        <v>fiction</v>
      </c>
      <c r="U1499" s="6">
        <f t="shared" si="186"/>
        <v>42.178912037037662</v>
      </c>
      <c r="V1499" t="str">
        <f t="shared" si="191"/>
        <v>30&lt;x&lt;=45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 t="shared" si="187"/>
        <v>41885.775208333333</v>
      </c>
      <c r="K1500">
        <v>1405899378</v>
      </c>
      <c r="L1500" s="10">
        <f t="shared" si="188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84"/>
        <v>1.9E-2</v>
      </c>
      <c r="R1500" s="6">
        <f t="shared" si="185"/>
        <v>19</v>
      </c>
      <c r="S1500" t="str">
        <f t="shared" si="189"/>
        <v>publishing</v>
      </c>
      <c r="T1500" t="str">
        <f t="shared" si="190"/>
        <v>fiction</v>
      </c>
      <c r="U1500" s="6">
        <f t="shared" si="186"/>
        <v>45</v>
      </c>
      <c r="V1500" t="str">
        <f t="shared" si="191"/>
        <v>30&lt;x&lt;=45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 t="shared" si="187"/>
        <v>42586.798993055556</v>
      </c>
      <c r="K1501">
        <v>1465171833</v>
      </c>
      <c r="L1501" s="10">
        <f t="shared" si="188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84"/>
        <v>2.5000000000000001E-3</v>
      </c>
      <c r="R1501" s="6">
        <f t="shared" si="185"/>
        <v>5</v>
      </c>
      <c r="S1501" t="str">
        <f t="shared" si="189"/>
        <v>publishing</v>
      </c>
      <c r="T1501" t="str">
        <f t="shared" si="190"/>
        <v>fiction</v>
      </c>
      <c r="U1501" s="6">
        <f t="shared" si="186"/>
        <v>60</v>
      </c>
      <c r="V1501" t="str">
        <f t="shared" si="191"/>
        <v>45&lt;x&lt;=60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 t="shared" si="187"/>
        <v>41395.69626157407</v>
      </c>
      <c r="K1502">
        <v>1364852557</v>
      </c>
      <c r="L1502" s="10">
        <f t="shared" si="188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84"/>
        <v>0.25035714285714283</v>
      </c>
      <c r="R1502" s="6">
        <f t="shared" si="185"/>
        <v>46.733333333333334</v>
      </c>
      <c r="S1502" t="str">
        <f t="shared" si="189"/>
        <v>publishing</v>
      </c>
      <c r="T1502" t="str">
        <f t="shared" si="190"/>
        <v>fiction</v>
      </c>
      <c r="U1502" s="6">
        <f t="shared" si="186"/>
        <v>30</v>
      </c>
      <c r="V1502" t="str">
        <f t="shared" si="191"/>
        <v>15&lt;x&lt;=30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 t="shared" si="187"/>
        <v>42193.3752662037</v>
      </c>
      <c r="K1503">
        <v>1433772023</v>
      </c>
      <c r="L1503" s="10">
        <f t="shared" si="188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84"/>
        <v>1.6633076923076924</v>
      </c>
      <c r="R1503" s="6">
        <f t="shared" si="185"/>
        <v>97.731073446327684</v>
      </c>
      <c r="S1503" t="str">
        <f t="shared" si="189"/>
        <v>photography</v>
      </c>
      <c r="T1503" t="str">
        <f t="shared" si="190"/>
        <v>photobooks</v>
      </c>
      <c r="U1503" s="6">
        <f t="shared" si="186"/>
        <v>30</v>
      </c>
      <c r="V1503" t="str">
        <f t="shared" si="191"/>
        <v>15&lt;x&lt;=30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 t="shared" si="187"/>
        <v>42454.708333333336</v>
      </c>
      <c r="K1504">
        <v>1456491680</v>
      </c>
      <c r="L1504" s="10">
        <f t="shared" si="188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84"/>
        <v>1.0144545454545455</v>
      </c>
      <c r="R1504" s="6">
        <f t="shared" si="185"/>
        <v>67.835866261398181</v>
      </c>
      <c r="S1504" t="str">
        <f t="shared" si="189"/>
        <v>photography</v>
      </c>
      <c r="T1504" t="str">
        <f t="shared" si="190"/>
        <v>photobooks</v>
      </c>
      <c r="U1504" s="6">
        <f t="shared" si="186"/>
        <v>28.374074074075907</v>
      </c>
      <c r="V1504" t="str">
        <f t="shared" si="191"/>
        <v>15&lt;x&lt;=30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 t="shared" si="187"/>
        <v>42666.13890046296</v>
      </c>
      <c r="K1505">
        <v>1472026801</v>
      </c>
      <c r="L1505" s="10">
        <f t="shared" si="188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84"/>
        <v>1.0789146666666667</v>
      </c>
      <c r="R1505" s="6">
        <f t="shared" si="185"/>
        <v>56.98492957746479</v>
      </c>
      <c r="S1505" t="str">
        <f t="shared" si="189"/>
        <v>photography</v>
      </c>
      <c r="T1505" t="str">
        <f t="shared" si="190"/>
        <v>photobooks</v>
      </c>
      <c r="U1505" s="6">
        <f t="shared" si="186"/>
        <v>60</v>
      </c>
      <c r="V1505" t="str">
        <f t="shared" si="191"/>
        <v>45&lt;x&lt;=60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 t="shared" si="187"/>
        <v>41800.147916666661</v>
      </c>
      <c r="K1506">
        <v>1399996024</v>
      </c>
      <c r="L1506" s="10">
        <f t="shared" si="188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84"/>
        <v>2.7793846153846156</v>
      </c>
      <c r="R1506" s="6">
        <f t="shared" si="185"/>
        <v>67.159851301115239</v>
      </c>
      <c r="S1506" t="str">
        <f t="shared" si="189"/>
        <v>photography</v>
      </c>
      <c r="T1506" t="str">
        <f t="shared" si="190"/>
        <v>photobooks</v>
      </c>
      <c r="U1506" s="6">
        <f t="shared" si="186"/>
        <v>27.698564814811107</v>
      </c>
      <c r="V1506" t="str">
        <f t="shared" si="191"/>
        <v>15&lt;x&lt;=30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 t="shared" si="187"/>
        <v>42451.625694444439</v>
      </c>
      <c r="K1507">
        <v>1455446303</v>
      </c>
      <c r="L1507" s="10">
        <f t="shared" si="188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84"/>
        <v>1.0358125</v>
      </c>
      <c r="R1507" s="6">
        <f t="shared" si="185"/>
        <v>48.037681159420288</v>
      </c>
      <c r="S1507" t="str">
        <f t="shared" si="189"/>
        <v>photography</v>
      </c>
      <c r="T1507" t="str">
        <f t="shared" si="190"/>
        <v>photobooks</v>
      </c>
      <c r="U1507" s="6">
        <f t="shared" si="186"/>
        <v>37.39070601851563</v>
      </c>
      <c r="V1507" t="str">
        <f t="shared" si="191"/>
        <v>30&lt;x&lt;=45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 t="shared" si="187"/>
        <v>41844.577592592592</v>
      </c>
      <c r="K1508">
        <v>1403635904</v>
      </c>
      <c r="L1508" s="10">
        <f t="shared" si="188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84"/>
        <v>1.1140000000000001</v>
      </c>
      <c r="R1508" s="6">
        <f t="shared" si="185"/>
        <v>38.860465116279073</v>
      </c>
      <c r="S1508" t="str">
        <f t="shared" si="189"/>
        <v>photography</v>
      </c>
      <c r="T1508" t="str">
        <f t="shared" si="190"/>
        <v>photobooks</v>
      </c>
      <c r="U1508" s="6">
        <f t="shared" si="186"/>
        <v>30</v>
      </c>
      <c r="V1508" t="str">
        <f t="shared" si="191"/>
        <v>15&lt;x&lt;=30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 t="shared" si="187"/>
        <v>40313.131944444445</v>
      </c>
      <c r="K1509">
        <v>1268822909</v>
      </c>
      <c r="L1509" s="10">
        <f t="shared" si="188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84"/>
        <v>2.15</v>
      </c>
      <c r="R1509" s="6">
        <f t="shared" si="185"/>
        <v>78.181818181818187</v>
      </c>
      <c r="S1509" t="str">
        <f t="shared" si="189"/>
        <v>photography</v>
      </c>
      <c r="T1509" t="str">
        <f t="shared" si="190"/>
        <v>photobooks</v>
      </c>
      <c r="U1509" s="6">
        <f t="shared" si="186"/>
        <v>58.889942129630072</v>
      </c>
      <c r="V1509" t="str">
        <f t="shared" si="191"/>
        <v>45&lt;x&lt;=60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 t="shared" si="187"/>
        <v>41817.406030092592</v>
      </c>
      <c r="K1510">
        <v>1401201881</v>
      </c>
      <c r="L1510" s="10">
        <f t="shared" si="188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84"/>
        <v>1.1076216216216217</v>
      </c>
      <c r="R1510" s="6">
        <f t="shared" si="185"/>
        <v>97.113744075829388</v>
      </c>
      <c r="S1510" t="str">
        <f t="shared" si="189"/>
        <v>photography</v>
      </c>
      <c r="T1510" t="str">
        <f t="shared" si="190"/>
        <v>photobooks</v>
      </c>
      <c r="U1510" s="6">
        <f t="shared" si="186"/>
        <v>31</v>
      </c>
      <c r="V1510" t="str">
        <f t="shared" si="191"/>
        <v>30&lt;x&lt;=45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 t="shared" si="187"/>
        <v>42780.749305555553</v>
      </c>
      <c r="K1511">
        <v>1484570885</v>
      </c>
      <c r="L1511" s="10">
        <f t="shared" si="188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84"/>
        <v>1.2364125714285714</v>
      </c>
      <c r="R1511" s="6">
        <f t="shared" si="185"/>
        <v>110.39397959183674</v>
      </c>
      <c r="S1511" t="str">
        <f t="shared" si="189"/>
        <v>photography</v>
      </c>
      <c r="T1511" t="str">
        <f t="shared" si="190"/>
        <v>photobooks</v>
      </c>
      <c r="U1511" s="6">
        <f t="shared" si="186"/>
        <v>29.424247685186856</v>
      </c>
      <c r="V1511" t="str">
        <f t="shared" si="191"/>
        <v>15&lt;x&lt;=30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 t="shared" si="187"/>
        <v>41839.176828703698</v>
      </c>
      <c r="K1512">
        <v>1403169278</v>
      </c>
      <c r="L1512" s="10">
        <f t="shared" si="188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84"/>
        <v>1.0103500000000001</v>
      </c>
      <c r="R1512" s="6">
        <f t="shared" si="185"/>
        <v>39.91506172839506</v>
      </c>
      <c r="S1512" t="str">
        <f t="shared" si="189"/>
        <v>photography</v>
      </c>
      <c r="T1512" t="str">
        <f t="shared" si="190"/>
        <v>photobooks</v>
      </c>
      <c r="U1512" s="6">
        <f t="shared" si="186"/>
        <v>30</v>
      </c>
      <c r="V1512" t="str">
        <f t="shared" si="191"/>
        <v>15&lt;x&lt;=30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 t="shared" si="187"/>
        <v>42326.416712962957</v>
      </c>
      <c r="K1513">
        <v>1445263204</v>
      </c>
      <c r="L1513" s="10">
        <f t="shared" si="188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84"/>
        <v>1.1179285714285714</v>
      </c>
      <c r="R1513" s="6">
        <f t="shared" si="185"/>
        <v>75.975728155339809</v>
      </c>
      <c r="S1513" t="str">
        <f t="shared" si="189"/>
        <v>photography</v>
      </c>
      <c r="T1513" t="str">
        <f t="shared" si="190"/>
        <v>photobooks</v>
      </c>
      <c r="U1513" s="6">
        <f t="shared" si="186"/>
        <v>30.041666666664241</v>
      </c>
      <c r="V1513" t="str">
        <f t="shared" si="191"/>
        <v>30&lt;x&lt;=45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 t="shared" si="187"/>
        <v>42771.476145833331</v>
      </c>
      <c r="K1514">
        <v>1483719939</v>
      </c>
      <c r="L1514" s="10">
        <f t="shared" si="188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84"/>
        <v>5.5877142857142861</v>
      </c>
      <c r="R1514" s="6">
        <f t="shared" si="185"/>
        <v>58.379104477611939</v>
      </c>
      <c r="S1514" t="str">
        <f t="shared" si="189"/>
        <v>photography</v>
      </c>
      <c r="T1514" t="str">
        <f t="shared" si="190"/>
        <v>photobooks</v>
      </c>
      <c r="U1514" s="6">
        <f t="shared" si="186"/>
        <v>30</v>
      </c>
      <c r="V1514" t="str">
        <f t="shared" si="191"/>
        <v>15&lt;x&lt;=30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 t="shared" si="187"/>
        <v>41836.42900462963</v>
      </c>
      <c r="K1515">
        <v>1402931866</v>
      </c>
      <c r="L1515" s="10">
        <f t="shared" si="188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84"/>
        <v>1.5001875</v>
      </c>
      <c r="R1515" s="6">
        <f t="shared" si="185"/>
        <v>55.82093023255814</v>
      </c>
      <c r="S1515" t="str">
        <f t="shared" si="189"/>
        <v>photography</v>
      </c>
      <c r="T1515" t="str">
        <f t="shared" si="190"/>
        <v>photobooks</v>
      </c>
      <c r="U1515" s="6">
        <f t="shared" si="186"/>
        <v>30</v>
      </c>
      <c r="V1515" t="str">
        <f t="shared" si="191"/>
        <v>15&lt;x&lt;=30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 t="shared" si="187"/>
        <v>42274.389351851853</v>
      </c>
      <c r="K1516">
        <v>1439907640</v>
      </c>
      <c r="L1516" s="10">
        <f t="shared" si="188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84"/>
        <v>1.0647599999999999</v>
      </c>
      <c r="R1516" s="6">
        <f t="shared" si="185"/>
        <v>151.24431818181819</v>
      </c>
      <c r="S1516" t="str">
        <f t="shared" si="189"/>
        <v>photography</v>
      </c>
      <c r="T1516" t="str">
        <f t="shared" si="190"/>
        <v>photobooks</v>
      </c>
      <c r="U1516" s="6">
        <f t="shared" si="186"/>
        <v>40</v>
      </c>
      <c r="V1516" t="str">
        <f t="shared" si="191"/>
        <v>30&lt;x&lt;=45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 t="shared" si="187"/>
        <v>42445.003437499996</v>
      </c>
      <c r="K1517">
        <v>1455516297</v>
      </c>
      <c r="L1517" s="10">
        <f t="shared" si="188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84"/>
        <v>1.57189</v>
      </c>
      <c r="R1517" s="6">
        <f t="shared" si="185"/>
        <v>849.67027027027029</v>
      </c>
      <c r="S1517" t="str">
        <f t="shared" si="189"/>
        <v>photography</v>
      </c>
      <c r="T1517" t="str">
        <f t="shared" si="190"/>
        <v>photobooks</v>
      </c>
      <c r="U1517" s="6">
        <f t="shared" si="186"/>
        <v>29.958333333335759</v>
      </c>
      <c r="V1517" t="str">
        <f t="shared" si="191"/>
        <v>15&lt;x&lt;=30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 t="shared" si="187"/>
        <v>42649.374999999993</v>
      </c>
      <c r="K1518">
        <v>1473160292</v>
      </c>
      <c r="L1518" s="10">
        <f t="shared" si="188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84"/>
        <v>1.0865882352941176</v>
      </c>
      <c r="R1518" s="6">
        <f t="shared" si="185"/>
        <v>159.24137931034483</v>
      </c>
      <c r="S1518" t="str">
        <f t="shared" si="189"/>
        <v>photography</v>
      </c>
      <c r="T1518" t="str">
        <f t="shared" si="190"/>
        <v>photobooks</v>
      </c>
      <c r="U1518" s="6">
        <f t="shared" si="186"/>
        <v>30.116990740731126</v>
      </c>
      <c r="V1518" t="str">
        <f t="shared" si="191"/>
        <v>30&lt;x&lt;=45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 t="shared" si="187"/>
        <v>41979.041666666664</v>
      </c>
      <c r="K1519">
        <v>1415194553</v>
      </c>
      <c r="L1519" s="10">
        <f t="shared" si="188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84"/>
        <v>1.6197999999999999</v>
      </c>
      <c r="R1519" s="6">
        <f t="shared" si="185"/>
        <v>39.507317073170732</v>
      </c>
      <c r="S1519" t="str">
        <f t="shared" si="189"/>
        <v>photography</v>
      </c>
      <c r="T1519" t="str">
        <f t="shared" si="190"/>
        <v>photobooks</v>
      </c>
      <c r="U1519" s="6">
        <f t="shared" si="186"/>
        <v>30.683414351849933</v>
      </c>
      <c r="V1519" t="str">
        <f t="shared" si="191"/>
        <v>30&lt;x&lt;=45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 t="shared" si="187"/>
        <v>41790.611712962964</v>
      </c>
      <c r="K1520">
        <v>1398973252</v>
      </c>
      <c r="L1520" s="10">
        <f t="shared" si="188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84"/>
        <v>2.0536666666666665</v>
      </c>
      <c r="R1520" s="6">
        <f t="shared" si="185"/>
        <v>130.52966101694915</v>
      </c>
      <c r="S1520" t="str">
        <f t="shared" si="189"/>
        <v>photography</v>
      </c>
      <c r="T1520" t="str">
        <f t="shared" si="190"/>
        <v>photobooks</v>
      </c>
      <c r="U1520" s="6">
        <f t="shared" si="186"/>
        <v>30</v>
      </c>
      <c r="V1520" t="str">
        <f t="shared" si="191"/>
        <v>15&lt;x&lt;=30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 t="shared" si="187"/>
        <v>41810.707638888889</v>
      </c>
      <c r="K1521">
        <v>1400867283</v>
      </c>
      <c r="L1521" s="10">
        <f t="shared" si="188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84"/>
        <v>1.033638888888889</v>
      </c>
      <c r="R1521" s="6">
        <f t="shared" si="185"/>
        <v>64.156896551724131</v>
      </c>
      <c r="S1521" t="str">
        <f t="shared" si="189"/>
        <v>photography</v>
      </c>
      <c r="T1521" t="str">
        <f t="shared" si="190"/>
        <v>photobooks</v>
      </c>
      <c r="U1521" s="6">
        <f t="shared" si="186"/>
        <v>28.174270833333139</v>
      </c>
      <c r="V1521" t="str">
        <f t="shared" si="191"/>
        <v>15&lt;x&lt;=30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 t="shared" si="187"/>
        <v>41991.958333333336</v>
      </c>
      <c r="K1522">
        <v>1415824513</v>
      </c>
      <c r="L1522" s="10">
        <f t="shared" si="188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84"/>
        <v>1.0347222222222223</v>
      </c>
      <c r="R1522" s="6">
        <f t="shared" si="185"/>
        <v>111.52694610778443</v>
      </c>
      <c r="S1522" t="str">
        <f t="shared" si="189"/>
        <v>photography</v>
      </c>
      <c r="T1522" t="str">
        <f t="shared" si="190"/>
        <v>photobooks</v>
      </c>
      <c r="U1522" s="6">
        <f t="shared" si="186"/>
        <v>36.308877314819256</v>
      </c>
      <c r="V1522" t="str">
        <f t="shared" si="191"/>
        <v>30&lt;x&lt;=45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 t="shared" si="187"/>
        <v>42527.959386574068</v>
      </c>
      <c r="K1523">
        <v>1462248091</v>
      </c>
      <c r="L1523" s="10">
        <f t="shared" si="188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84"/>
        <v>1.0681333333333334</v>
      </c>
      <c r="R1523" s="6">
        <f t="shared" si="185"/>
        <v>170.44680851063831</v>
      </c>
      <c r="S1523" t="str">
        <f t="shared" si="189"/>
        <v>photography</v>
      </c>
      <c r="T1523" t="str">
        <f t="shared" si="190"/>
        <v>photobooks</v>
      </c>
      <c r="U1523" s="6">
        <f t="shared" si="186"/>
        <v>35</v>
      </c>
      <c r="V1523" t="str">
        <f t="shared" si="191"/>
        <v>30&lt;x&lt;=45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 t="shared" si="187"/>
        <v>41929.621979166666</v>
      </c>
      <c r="K1524">
        <v>1410983739</v>
      </c>
      <c r="L1524" s="10">
        <f t="shared" si="188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84"/>
        <v>1.3896574712643677</v>
      </c>
      <c r="R1524" s="6">
        <f t="shared" si="185"/>
        <v>133.7391592920354</v>
      </c>
      <c r="S1524" t="str">
        <f t="shared" si="189"/>
        <v>photography</v>
      </c>
      <c r="T1524" t="str">
        <f t="shared" si="190"/>
        <v>photobooks</v>
      </c>
      <c r="U1524" s="6">
        <f t="shared" si="186"/>
        <v>30</v>
      </c>
      <c r="V1524" t="str">
        <f t="shared" si="191"/>
        <v>15&lt;x&lt;=30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 t="shared" si="187"/>
        <v>41995.791666666664</v>
      </c>
      <c r="K1525">
        <v>1416592916</v>
      </c>
      <c r="L1525" s="10">
        <f t="shared" si="188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84"/>
        <v>1.2484324324324325</v>
      </c>
      <c r="R1525" s="6">
        <f t="shared" si="185"/>
        <v>95.834024896265561</v>
      </c>
      <c r="S1525" t="str">
        <f t="shared" si="189"/>
        <v>photography</v>
      </c>
      <c r="T1525" t="str">
        <f t="shared" si="190"/>
        <v>photobooks</v>
      </c>
      <c r="U1525" s="6">
        <f t="shared" si="186"/>
        <v>31.248657407406427</v>
      </c>
      <c r="V1525" t="str">
        <f t="shared" si="191"/>
        <v>30&lt;x&lt;=45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 t="shared" si="187"/>
        <v>42786.292708333327</v>
      </c>
      <c r="K1526">
        <v>1485000090</v>
      </c>
      <c r="L1526" s="10">
        <f t="shared" si="188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84"/>
        <v>2.0699999999999998</v>
      </c>
      <c r="R1526" s="6">
        <f t="shared" si="185"/>
        <v>221.78571428571428</v>
      </c>
      <c r="S1526" t="str">
        <f t="shared" si="189"/>
        <v>photography</v>
      </c>
      <c r="T1526" t="str">
        <f t="shared" si="190"/>
        <v>photobooks</v>
      </c>
      <c r="U1526" s="6">
        <f t="shared" si="186"/>
        <v>30</v>
      </c>
      <c r="V1526" t="str">
        <f t="shared" si="191"/>
        <v>15&lt;x&lt;=30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 t="shared" si="187"/>
        <v>42600.494652777772</v>
      </c>
      <c r="K1527">
        <v>1468947138</v>
      </c>
      <c r="L1527" s="10">
        <f t="shared" si="188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84"/>
        <v>1.7400576923076922</v>
      </c>
      <c r="R1527" s="6">
        <f t="shared" si="185"/>
        <v>32.315357142857138</v>
      </c>
      <c r="S1527" t="str">
        <f t="shared" si="189"/>
        <v>photography</v>
      </c>
      <c r="T1527" t="str">
        <f t="shared" si="190"/>
        <v>photobooks</v>
      </c>
      <c r="U1527" s="6">
        <f t="shared" si="186"/>
        <v>30</v>
      </c>
      <c r="V1527" t="str">
        <f t="shared" si="191"/>
        <v>15&lt;x&lt;=30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 t="shared" si="187"/>
        <v>42388.067673611113</v>
      </c>
      <c r="K1528">
        <v>1448951847</v>
      </c>
      <c r="L1528" s="10">
        <f t="shared" si="188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84"/>
        <v>1.2032608695652174</v>
      </c>
      <c r="R1528" s="6">
        <f t="shared" si="185"/>
        <v>98.839285714285708</v>
      </c>
      <c r="S1528" t="str">
        <f t="shared" si="189"/>
        <v>photography</v>
      </c>
      <c r="T1528" t="str">
        <f t="shared" si="190"/>
        <v>photobooks</v>
      </c>
      <c r="U1528" s="6">
        <f t="shared" si="186"/>
        <v>49</v>
      </c>
      <c r="V1528" t="str">
        <f t="shared" si="191"/>
        <v>45&lt;x&lt;=60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 t="shared" si="187"/>
        <v>42808.350532407399</v>
      </c>
      <c r="K1529">
        <v>1487082286</v>
      </c>
      <c r="L1529" s="10">
        <f t="shared" si="188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84"/>
        <v>1.1044428571428573</v>
      </c>
      <c r="R1529" s="6">
        <f t="shared" si="185"/>
        <v>55.222142857142863</v>
      </c>
      <c r="S1529" t="str">
        <f t="shared" si="189"/>
        <v>photography</v>
      </c>
      <c r="T1529" t="str">
        <f t="shared" si="190"/>
        <v>photobooks</v>
      </c>
      <c r="U1529" s="6">
        <f t="shared" si="186"/>
        <v>27.958333333328483</v>
      </c>
      <c r="V1529" t="str">
        <f t="shared" si="191"/>
        <v>15&lt;x&lt;=30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 t="shared" si="187"/>
        <v>42766.791666666664</v>
      </c>
      <c r="K1530">
        <v>1483292122</v>
      </c>
      <c r="L1530" s="10">
        <f t="shared" si="188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84"/>
        <v>2.8156666666666665</v>
      </c>
      <c r="R1530" s="6">
        <f t="shared" si="185"/>
        <v>52.793750000000003</v>
      </c>
      <c r="S1530" t="str">
        <f t="shared" si="189"/>
        <v>photography</v>
      </c>
      <c r="T1530" t="str">
        <f t="shared" si="190"/>
        <v>photobooks</v>
      </c>
      <c r="U1530" s="6">
        <f t="shared" si="186"/>
        <v>30.26710648147855</v>
      </c>
      <c r="V1530" t="str">
        <f t="shared" si="191"/>
        <v>30&lt;x&lt;=45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 t="shared" si="187"/>
        <v>42082.378703703704</v>
      </c>
      <c r="K1531">
        <v>1424185520</v>
      </c>
      <c r="L1531" s="10">
        <f t="shared" si="188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84"/>
        <v>1.0067894736842105</v>
      </c>
      <c r="R1531" s="6">
        <f t="shared" si="185"/>
        <v>135.66666666666666</v>
      </c>
      <c r="S1531" t="str">
        <f t="shared" si="189"/>
        <v>photography</v>
      </c>
      <c r="T1531" t="str">
        <f t="shared" si="190"/>
        <v>photobooks</v>
      </c>
      <c r="U1531" s="6">
        <f t="shared" si="186"/>
        <v>29.958333333335759</v>
      </c>
      <c r="V1531" t="str">
        <f t="shared" si="191"/>
        <v>15&lt;x&lt;=30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 t="shared" si="187"/>
        <v>42300.558969907412</v>
      </c>
      <c r="K1532">
        <v>1443464695</v>
      </c>
      <c r="L1532" s="10">
        <f t="shared" si="188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84"/>
        <v>1.3482571428571428</v>
      </c>
      <c r="R1532" s="6">
        <f t="shared" si="185"/>
        <v>53.991990846681922</v>
      </c>
      <c r="S1532" t="str">
        <f t="shared" si="189"/>
        <v>photography</v>
      </c>
      <c r="T1532" t="str">
        <f t="shared" si="190"/>
        <v>photobooks</v>
      </c>
      <c r="U1532" s="6">
        <f t="shared" si="186"/>
        <v>25</v>
      </c>
      <c r="V1532" t="str">
        <f t="shared" si="191"/>
        <v>15&lt;x&lt;=30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 t="shared" si="187"/>
        <v>41973.916666666664</v>
      </c>
      <c r="K1533">
        <v>1414610126</v>
      </c>
      <c r="L1533" s="10">
        <f t="shared" si="188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84"/>
        <v>1.7595744680851064</v>
      </c>
      <c r="R1533" s="6">
        <f t="shared" si="185"/>
        <v>56.643835616438359</v>
      </c>
      <c r="S1533" t="str">
        <f t="shared" si="189"/>
        <v>photography</v>
      </c>
      <c r="T1533" t="str">
        <f t="shared" si="190"/>
        <v>photobooks</v>
      </c>
      <c r="U1533" s="6">
        <f t="shared" si="186"/>
        <v>32.32261574074073</v>
      </c>
      <c r="V1533" t="str">
        <f t="shared" si="191"/>
        <v>30&lt;x&lt;=45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 t="shared" si="187"/>
        <v>42415.416666666664</v>
      </c>
      <c r="K1534">
        <v>1453461865</v>
      </c>
      <c r="L1534" s="10">
        <f t="shared" si="188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84"/>
        <v>4.8402000000000003</v>
      </c>
      <c r="R1534" s="6">
        <f t="shared" si="185"/>
        <v>82.316326530612244</v>
      </c>
      <c r="S1534" t="str">
        <f t="shared" si="189"/>
        <v>photography</v>
      </c>
      <c r="T1534" t="str">
        <f t="shared" si="190"/>
        <v>photobooks</v>
      </c>
      <c r="U1534" s="6">
        <f t="shared" si="186"/>
        <v>24.149710648147448</v>
      </c>
      <c r="V1534" t="str">
        <f t="shared" si="191"/>
        <v>15&lt;x&lt;=30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 t="shared" si="187"/>
        <v>42491.957638888889</v>
      </c>
      <c r="K1535">
        <v>1457913777</v>
      </c>
      <c r="L1535" s="10">
        <f t="shared" si="188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84"/>
        <v>1.4514</v>
      </c>
      <c r="R1535" s="6">
        <f t="shared" si="185"/>
        <v>88.26081081081081</v>
      </c>
      <c r="S1535" t="str">
        <f t="shared" si="189"/>
        <v>photography</v>
      </c>
      <c r="T1535" t="str">
        <f t="shared" si="190"/>
        <v>photobooks</v>
      </c>
      <c r="U1535" s="6">
        <f t="shared" si="186"/>
        <v>49.163923611115024</v>
      </c>
      <c r="V1535" t="str">
        <f t="shared" si="191"/>
        <v>45&lt;x&lt;=60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 t="shared" si="187"/>
        <v>42251.465995370374</v>
      </c>
      <c r="K1536">
        <v>1438791062</v>
      </c>
      <c r="L1536" s="10">
        <f t="shared" si="188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84"/>
        <v>4.1773333333333333</v>
      </c>
      <c r="R1536" s="6">
        <f t="shared" si="185"/>
        <v>84.905149051490511</v>
      </c>
      <c r="S1536" t="str">
        <f t="shared" si="189"/>
        <v>photography</v>
      </c>
      <c r="T1536" t="str">
        <f t="shared" si="190"/>
        <v>photobooks</v>
      </c>
      <c r="U1536" s="6">
        <f t="shared" si="186"/>
        <v>30</v>
      </c>
      <c r="V1536" t="str">
        <f t="shared" si="191"/>
        <v>15&lt;x&lt;=30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 t="shared" si="187"/>
        <v>42513.708333333336</v>
      </c>
      <c r="K1537">
        <v>1461527631</v>
      </c>
      <c r="L1537" s="10">
        <f t="shared" si="188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84"/>
        <v>1.3242499999999999</v>
      </c>
      <c r="R1537" s="6">
        <f t="shared" si="185"/>
        <v>48.154545454545456</v>
      </c>
      <c r="S1537" t="str">
        <f t="shared" si="189"/>
        <v>photography</v>
      </c>
      <c r="T1537" t="str">
        <f t="shared" si="190"/>
        <v>photobooks</v>
      </c>
      <c r="U1537" s="6">
        <f t="shared" si="186"/>
        <v>29.087604166670644</v>
      </c>
      <c r="V1537" t="str">
        <f t="shared" si="191"/>
        <v>15&lt;x&lt;=30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 t="shared" si="187"/>
        <v>42243.593865740739</v>
      </c>
      <c r="K1538">
        <v>1438110910</v>
      </c>
      <c r="L1538" s="10">
        <f t="shared" si="188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92">E1538/D1538</f>
        <v>2.5030841666666666</v>
      </c>
      <c r="R1538" s="6">
        <f t="shared" ref="R1538:R1601" si="193">E1538/N1538</f>
        <v>66.015406593406595</v>
      </c>
      <c r="S1538" t="str">
        <f t="shared" si="189"/>
        <v>photography</v>
      </c>
      <c r="T1538" t="str">
        <f t="shared" si="190"/>
        <v>photobooks</v>
      </c>
      <c r="U1538" s="6">
        <f t="shared" ref="U1538:U1601" si="194">J1538-L1538</f>
        <v>30</v>
      </c>
      <c r="V1538" t="str">
        <f t="shared" si="191"/>
        <v>15&lt;x&lt;=30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 t="shared" ref="J1539:J1602" si="195">(((I1539/60)/60)/24)+DATE(1970,1,1)+(-5/24)</f>
        <v>42588.541666666664</v>
      </c>
      <c r="K1539">
        <v>1467358427</v>
      </c>
      <c r="L1539" s="10">
        <f t="shared" ref="L1539:L1602" si="196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92"/>
        <v>1.7989999999999999</v>
      </c>
      <c r="R1539" s="6">
        <f t="shared" si="193"/>
        <v>96.375</v>
      </c>
      <c r="S1539" t="str">
        <f t="shared" ref="S1539:S1602" si="197">TRIM(LEFT(P1539,SEARCH("/",P1539)-1))</f>
        <v>photography</v>
      </c>
      <c r="T1539" t="str">
        <f t="shared" ref="T1539:T1602" si="198">TRIM(RIGHT(P1539,LEN(P1539)-SEARCH("/",P1539)))</f>
        <v>photobooks</v>
      </c>
      <c r="U1539" s="6">
        <f t="shared" si="194"/>
        <v>36.434872685189475</v>
      </c>
      <c r="V1539" t="str">
        <f t="shared" ref="V1539:V1602" si="199">IF(U1539&lt;=15, "&lt;=15", IF(U1539&lt;=30, "15&lt;x&lt;=30", IF(U1539&lt;=45, "30&lt;x&lt;=45", IF(U1539&lt;=60, "45&lt;x&lt;=60", IF(U1539&lt;=75, "60&lt;x&lt;=75","75&lt;x&lt;=90")))))</f>
        <v>30&lt;x&lt;=45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 t="shared" si="195"/>
        <v>42026.57372685185</v>
      </c>
      <c r="K1540">
        <v>1418064370</v>
      </c>
      <c r="L1540" s="10">
        <f t="shared" si="196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92"/>
        <v>1.0262857142857142</v>
      </c>
      <c r="R1540" s="6">
        <f t="shared" si="193"/>
        <v>156.17391304347825</v>
      </c>
      <c r="S1540" t="str">
        <f t="shared" si="197"/>
        <v>photography</v>
      </c>
      <c r="T1540" t="str">
        <f t="shared" si="198"/>
        <v>photobooks</v>
      </c>
      <c r="U1540" s="6">
        <f t="shared" si="194"/>
        <v>45</v>
      </c>
      <c r="V1540" t="str">
        <f t="shared" si="199"/>
        <v>30&lt;x&lt;=45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 t="shared" si="195"/>
        <v>42738.710868055547</v>
      </c>
      <c r="K1541">
        <v>1480629819</v>
      </c>
      <c r="L1541" s="10">
        <f t="shared" si="196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92"/>
        <v>1.359861</v>
      </c>
      <c r="R1541" s="6">
        <f t="shared" si="193"/>
        <v>95.764859154929582</v>
      </c>
      <c r="S1541" t="str">
        <f t="shared" si="197"/>
        <v>photography</v>
      </c>
      <c r="T1541" t="str">
        <f t="shared" si="198"/>
        <v>photobooks</v>
      </c>
      <c r="U1541" s="6">
        <f t="shared" si="194"/>
        <v>33</v>
      </c>
      <c r="V1541" t="str">
        <f t="shared" si="199"/>
        <v>30&lt;x&lt;=45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 t="shared" si="195"/>
        <v>41968.843749999993</v>
      </c>
      <c r="K1542">
        <v>1414368616</v>
      </c>
      <c r="L1542" s="10">
        <f t="shared" si="196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92"/>
        <v>1.1786666666666668</v>
      </c>
      <c r="R1542" s="6">
        <f t="shared" si="193"/>
        <v>180.40816326530611</v>
      </c>
      <c r="S1542" t="str">
        <f t="shared" si="197"/>
        <v>photography</v>
      </c>
      <c r="T1542" t="str">
        <f t="shared" si="198"/>
        <v>photobooks</v>
      </c>
      <c r="U1542" s="6">
        <f t="shared" si="194"/>
        <v>30.044953703698411</v>
      </c>
      <c r="V1542" t="str">
        <f t="shared" si="199"/>
        <v>30&lt;x&lt;=45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 t="shared" si="195"/>
        <v>42004.503912037035</v>
      </c>
      <c r="K1543">
        <v>1417453538</v>
      </c>
      <c r="L1543" s="10">
        <f t="shared" si="196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92"/>
        <v>3.3333333333333332E-4</v>
      </c>
      <c r="R1543" s="6">
        <f t="shared" si="193"/>
        <v>3</v>
      </c>
      <c r="S1543" t="str">
        <f t="shared" si="197"/>
        <v>photography</v>
      </c>
      <c r="T1543" t="str">
        <f t="shared" si="198"/>
        <v>nature</v>
      </c>
      <c r="U1543" s="6">
        <f t="shared" si="194"/>
        <v>30</v>
      </c>
      <c r="V1543" t="str">
        <f t="shared" si="199"/>
        <v>15&lt;x&lt;=30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 t="shared" si="195"/>
        <v>42185.788194444445</v>
      </c>
      <c r="K1544">
        <v>1434412500</v>
      </c>
      <c r="L1544" s="10">
        <f t="shared" si="196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92"/>
        <v>0.04</v>
      </c>
      <c r="R1544" s="6">
        <f t="shared" si="193"/>
        <v>20</v>
      </c>
      <c r="S1544" t="str">
        <f t="shared" si="197"/>
        <v>photography</v>
      </c>
      <c r="T1544" t="str">
        <f t="shared" si="198"/>
        <v>nature</v>
      </c>
      <c r="U1544" s="6">
        <f t="shared" si="194"/>
        <v>15</v>
      </c>
      <c r="V1544" t="str">
        <f t="shared" si="199"/>
        <v>&lt;=15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 t="shared" si="195"/>
        <v>41965.342986111107</v>
      </c>
      <c r="K1545">
        <v>1414066434</v>
      </c>
      <c r="L1545" s="10">
        <f t="shared" si="196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92"/>
        <v>4.4444444444444444E-3</v>
      </c>
      <c r="R1545" s="6">
        <f t="shared" si="193"/>
        <v>10</v>
      </c>
      <c r="S1545" t="str">
        <f t="shared" si="197"/>
        <v>photography</v>
      </c>
      <c r="T1545" t="str">
        <f t="shared" si="198"/>
        <v>nature</v>
      </c>
      <c r="U1545" s="6">
        <f t="shared" si="194"/>
        <v>30.041666666664241</v>
      </c>
      <c r="V1545" t="str">
        <f t="shared" si="199"/>
        <v>30&lt;x&lt;=45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 t="shared" si="195"/>
        <v>42094.804166666661</v>
      </c>
      <c r="K1546">
        <v>1424222024</v>
      </c>
      <c r="L1546" s="10">
        <f t="shared" si="196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92"/>
        <v>0</v>
      </c>
      <c r="R1546" s="6" t="e">
        <f t="shared" si="193"/>
        <v>#DIV/0!</v>
      </c>
      <c r="S1546" t="str">
        <f t="shared" si="197"/>
        <v>photography</v>
      </c>
      <c r="T1546" t="str">
        <f t="shared" si="198"/>
        <v>nature</v>
      </c>
      <c r="U1546" s="6">
        <f t="shared" si="194"/>
        <v>41.961296296292858</v>
      </c>
      <c r="V1546" t="str">
        <f t="shared" si="199"/>
        <v>30&lt;x&lt;=45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 t="shared" si="195"/>
        <v>42065.677777777775</v>
      </c>
      <c r="K1547">
        <v>1422393234</v>
      </c>
      <c r="L1547" s="10">
        <f t="shared" si="196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92"/>
        <v>3.3333333333333332E-4</v>
      </c>
      <c r="R1547" s="6">
        <f t="shared" si="193"/>
        <v>1</v>
      </c>
      <c r="S1547" t="str">
        <f t="shared" si="197"/>
        <v>photography</v>
      </c>
      <c r="T1547" t="str">
        <f t="shared" si="198"/>
        <v>nature</v>
      </c>
      <c r="U1547" s="6">
        <f t="shared" si="194"/>
        <v>34.001458333332266</v>
      </c>
      <c r="V1547" t="str">
        <f t="shared" si="199"/>
        <v>30&lt;x&lt;=45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 t="shared" si="195"/>
        <v>41899.004618055551</v>
      </c>
      <c r="K1548">
        <v>1405746399</v>
      </c>
      <c r="L1548" s="10">
        <f t="shared" si="196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92"/>
        <v>0.28899999999999998</v>
      </c>
      <c r="R1548" s="6">
        <f t="shared" si="193"/>
        <v>26.272727272727273</v>
      </c>
      <c r="S1548" t="str">
        <f t="shared" si="197"/>
        <v>photography</v>
      </c>
      <c r="T1548" t="str">
        <f t="shared" si="198"/>
        <v>nature</v>
      </c>
      <c r="U1548" s="6">
        <f t="shared" si="194"/>
        <v>60</v>
      </c>
      <c r="V1548" t="str">
        <f t="shared" si="199"/>
        <v>45&lt;x&lt;=60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 t="shared" si="195"/>
        <v>42789.218541666669</v>
      </c>
      <c r="K1549">
        <v>1487240082</v>
      </c>
      <c r="L1549" s="10">
        <f t="shared" si="196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92"/>
        <v>0</v>
      </c>
      <c r="R1549" s="6" t="e">
        <f t="shared" si="193"/>
        <v>#DIV/0!</v>
      </c>
      <c r="S1549" t="str">
        <f t="shared" si="197"/>
        <v>photography</v>
      </c>
      <c r="T1549" t="str">
        <f t="shared" si="198"/>
        <v>nature</v>
      </c>
      <c r="U1549" s="6">
        <f t="shared" si="194"/>
        <v>7</v>
      </c>
      <c r="V1549" t="str">
        <f t="shared" si="199"/>
        <v>&lt;=15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 t="shared" si="195"/>
        <v>42316.715509259251</v>
      </c>
      <c r="K1550">
        <v>1444425020</v>
      </c>
      <c r="L1550" s="10">
        <f t="shared" si="196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92"/>
        <v>8.5714285714285715E-2</v>
      </c>
      <c r="R1550" s="6">
        <f t="shared" si="193"/>
        <v>60</v>
      </c>
      <c r="S1550" t="str">
        <f t="shared" si="197"/>
        <v>photography</v>
      </c>
      <c r="T1550" t="str">
        <f t="shared" si="198"/>
        <v>nature</v>
      </c>
      <c r="U1550" s="6">
        <f t="shared" si="194"/>
        <v>30.041666666656965</v>
      </c>
      <c r="V1550" t="str">
        <f t="shared" si="199"/>
        <v>30&lt;x&lt;=45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 t="shared" si="195"/>
        <v>42310.96943287037</v>
      </c>
      <c r="K1551">
        <v>1443928559</v>
      </c>
      <c r="L1551" s="10">
        <f t="shared" si="196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92"/>
        <v>0.34</v>
      </c>
      <c r="R1551" s="6">
        <f t="shared" si="193"/>
        <v>28.333333333333332</v>
      </c>
      <c r="S1551" t="str">
        <f t="shared" si="197"/>
        <v>photography</v>
      </c>
      <c r="T1551" t="str">
        <f t="shared" si="198"/>
        <v>nature</v>
      </c>
      <c r="U1551" s="6">
        <f t="shared" si="194"/>
        <v>30.041666666671517</v>
      </c>
      <c r="V1551" t="str">
        <f t="shared" si="199"/>
        <v>30&lt;x&lt;=45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 t="shared" si="195"/>
        <v>42502.24113425926</v>
      </c>
      <c r="K1552">
        <v>1460458034</v>
      </c>
      <c r="L1552" s="10">
        <f t="shared" si="196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92"/>
        <v>0.13466666666666666</v>
      </c>
      <c r="R1552" s="6">
        <f t="shared" si="193"/>
        <v>14.428571428571429</v>
      </c>
      <c r="S1552" t="str">
        <f t="shared" si="197"/>
        <v>photography</v>
      </c>
      <c r="T1552" t="str">
        <f t="shared" si="198"/>
        <v>nature</v>
      </c>
      <c r="U1552" s="6">
        <f t="shared" si="194"/>
        <v>30</v>
      </c>
      <c r="V1552" t="str">
        <f t="shared" si="199"/>
        <v>15&lt;x&lt;=30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 t="shared" si="195"/>
        <v>42151.616192129623</v>
      </c>
      <c r="K1553">
        <v>1430164039</v>
      </c>
      <c r="L1553" s="10">
        <f t="shared" si="196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92"/>
        <v>0</v>
      </c>
      <c r="R1553" s="6" t="e">
        <f t="shared" si="193"/>
        <v>#DIV/0!</v>
      </c>
      <c r="S1553" t="str">
        <f t="shared" si="197"/>
        <v>photography</v>
      </c>
      <c r="T1553" t="str">
        <f t="shared" si="198"/>
        <v>nature</v>
      </c>
      <c r="U1553" s="6">
        <f t="shared" si="194"/>
        <v>30</v>
      </c>
      <c r="V1553" t="str">
        <f t="shared" si="199"/>
        <v>15&lt;x&lt;=30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 t="shared" si="195"/>
        <v>41912.957638888889</v>
      </c>
      <c r="K1554">
        <v>1410366708</v>
      </c>
      <c r="L1554" s="10">
        <f t="shared" si="196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92"/>
        <v>0.49186046511627907</v>
      </c>
      <c r="R1554" s="6">
        <f t="shared" si="193"/>
        <v>132.1875</v>
      </c>
      <c r="S1554" t="str">
        <f t="shared" si="197"/>
        <v>photography</v>
      </c>
      <c r="T1554" t="str">
        <f t="shared" si="198"/>
        <v>nature</v>
      </c>
      <c r="U1554" s="6">
        <f t="shared" si="194"/>
        <v>20.477222222223645</v>
      </c>
      <c r="V1554" t="str">
        <f t="shared" si="199"/>
        <v>15&lt;x&lt;=30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 t="shared" si="195"/>
        <v>42249.074618055551</v>
      </c>
      <c r="K1555">
        <v>1438584447</v>
      </c>
      <c r="L1555" s="10">
        <f t="shared" si="196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92"/>
        <v>0</v>
      </c>
      <c r="R1555" s="6" t="e">
        <f t="shared" si="193"/>
        <v>#DIV/0!</v>
      </c>
      <c r="S1555" t="str">
        <f t="shared" si="197"/>
        <v>photography</v>
      </c>
      <c r="T1555" t="str">
        <f t="shared" si="198"/>
        <v>nature</v>
      </c>
      <c r="U1555" s="6">
        <f t="shared" si="194"/>
        <v>30</v>
      </c>
      <c r="V1555" t="str">
        <f t="shared" si="199"/>
        <v>15&lt;x&lt;=30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 t="shared" si="195"/>
        <v>42218.043865740743</v>
      </c>
      <c r="K1556">
        <v>1435903390</v>
      </c>
      <c r="L1556" s="10">
        <f t="shared" si="196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92"/>
        <v>0</v>
      </c>
      <c r="R1556" s="6" t="e">
        <f t="shared" si="193"/>
        <v>#DIV/0!</v>
      </c>
      <c r="S1556" t="str">
        <f t="shared" si="197"/>
        <v>photography</v>
      </c>
      <c r="T1556" t="str">
        <f t="shared" si="198"/>
        <v>nature</v>
      </c>
      <c r="U1556" s="6">
        <f t="shared" si="194"/>
        <v>30</v>
      </c>
      <c r="V1556" t="str">
        <f t="shared" si="199"/>
        <v>15&lt;x&lt;=30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 t="shared" si="195"/>
        <v>42264.499999999993</v>
      </c>
      <c r="K1557">
        <v>1440513832</v>
      </c>
      <c r="L1557" s="10">
        <f t="shared" si="196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92"/>
        <v>0</v>
      </c>
      <c r="R1557" s="6" t="e">
        <f t="shared" si="193"/>
        <v>#DIV/0!</v>
      </c>
      <c r="S1557" t="str">
        <f t="shared" si="197"/>
        <v>photography</v>
      </c>
      <c r="T1557" t="str">
        <f t="shared" si="198"/>
        <v>nature</v>
      </c>
      <c r="U1557" s="6">
        <f t="shared" si="194"/>
        <v>23.094537037031841</v>
      </c>
      <c r="V1557" t="str">
        <f t="shared" si="199"/>
        <v>15&lt;x&lt;=30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 t="shared" si="195"/>
        <v>42554.944722222215</v>
      </c>
      <c r="K1558">
        <v>1465011624</v>
      </c>
      <c r="L1558" s="10">
        <f t="shared" si="196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92"/>
        <v>0.45133333333333331</v>
      </c>
      <c r="R1558" s="6">
        <f t="shared" si="193"/>
        <v>56.416666666666664</v>
      </c>
      <c r="S1558" t="str">
        <f t="shared" si="197"/>
        <v>photography</v>
      </c>
      <c r="T1558" t="str">
        <f t="shared" si="198"/>
        <v>nature</v>
      </c>
      <c r="U1558" s="6">
        <f t="shared" si="194"/>
        <v>30</v>
      </c>
      <c r="V1558" t="str">
        <f t="shared" si="199"/>
        <v>15&lt;x&lt;=30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 t="shared" si="195"/>
        <v>41902.444826388884</v>
      </c>
      <c r="K1559">
        <v>1408549233</v>
      </c>
      <c r="L1559" s="10">
        <f t="shared" si="196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92"/>
        <v>0.04</v>
      </c>
      <c r="R1559" s="6">
        <f t="shared" si="193"/>
        <v>100</v>
      </c>
      <c r="S1559" t="str">
        <f t="shared" si="197"/>
        <v>photography</v>
      </c>
      <c r="T1559" t="str">
        <f t="shared" si="198"/>
        <v>nature</v>
      </c>
      <c r="U1559" s="6">
        <f t="shared" si="194"/>
        <v>31</v>
      </c>
      <c r="V1559" t="str">
        <f t="shared" si="199"/>
        <v>30&lt;x&lt;=45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 t="shared" si="195"/>
        <v>42244.299999999996</v>
      </c>
      <c r="K1560">
        <v>1435656759</v>
      </c>
      <c r="L1560" s="10">
        <f t="shared" si="196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92"/>
        <v>4.6666666666666669E-2</v>
      </c>
      <c r="R1560" s="6">
        <f t="shared" si="193"/>
        <v>11.666666666666666</v>
      </c>
      <c r="S1560" t="str">
        <f t="shared" si="197"/>
        <v>photography</v>
      </c>
      <c r="T1560" t="str">
        <f t="shared" si="198"/>
        <v>nature</v>
      </c>
      <c r="U1560" s="6">
        <f t="shared" si="194"/>
        <v>59.110659722224227</v>
      </c>
      <c r="V1560" t="str">
        <f t="shared" si="199"/>
        <v>45&lt;x&lt;=60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 t="shared" si="195"/>
        <v>42122.844895833325</v>
      </c>
      <c r="K1561">
        <v>1428974199</v>
      </c>
      <c r="L1561" s="10">
        <f t="shared" si="196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92"/>
        <v>3.3333333333333335E-3</v>
      </c>
      <c r="R1561" s="6">
        <f t="shared" si="193"/>
        <v>50</v>
      </c>
      <c r="S1561" t="str">
        <f t="shared" si="197"/>
        <v>photography</v>
      </c>
      <c r="T1561" t="str">
        <f t="shared" si="198"/>
        <v>nature</v>
      </c>
      <c r="U1561" s="6">
        <f t="shared" si="194"/>
        <v>15</v>
      </c>
      <c r="V1561" t="str">
        <f t="shared" si="199"/>
        <v>&lt;=15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 t="shared" si="195"/>
        <v>41955.854085648149</v>
      </c>
      <c r="K1562">
        <v>1414110593</v>
      </c>
      <c r="L1562" s="10">
        <f t="shared" si="196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92"/>
        <v>3.7600000000000001E-2</v>
      </c>
      <c r="R1562" s="6">
        <f t="shared" si="193"/>
        <v>23.5</v>
      </c>
      <c r="S1562" t="str">
        <f t="shared" si="197"/>
        <v>photography</v>
      </c>
      <c r="T1562" t="str">
        <f t="shared" si="198"/>
        <v>nature</v>
      </c>
      <c r="U1562" s="6">
        <f t="shared" si="194"/>
        <v>20.041666666671517</v>
      </c>
      <c r="V1562" t="str">
        <f t="shared" si="199"/>
        <v>15&lt;x&lt;=30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 t="shared" si="195"/>
        <v>41584.875034722223</v>
      </c>
      <c r="K1563">
        <v>1381194003</v>
      </c>
      <c r="L1563" s="10">
        <f t="shared" si="196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92"/>
        <v>6.7000000000000002E-3</v>
      </c>
      <c r="R1563" s="6">
        <f t="shared" si="193"/>
        <v>67</v>
      </c>
      <c r="S1563" t="str">
        <f t="shared" si="197"/>
        <v>publishing</v>
      </c>
      <c r="T1563" t="str">
        <f t="shared" si="198"/>
        <v>art books</v>
      </c>
      <c r="U1563" s="6">
        <f t="shared" si="194"/>
        <v>30.041666666671517</v>
      </c>
      <c r="V1563" t="str">
        <f t="shared" si="199"/>
        <v>30&lt;x&lt;=45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 t="shared" si="195"/>
        <v>40148.826388888883</v>
      </c>
      <c r="K1564">
        <v>1253712916</v>
      </c>
      <c r="L1564" s="10">
        <f t="shared" si="196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92"/>
        <v>0</v>
      </c>
      <c r="R1564" s="6" t="e">
        <f t="shared" si="193"/>
        <v>#DIV/0!</v>
      </c>
      <c r="S1564" t="str">
        <f t="shared" si="197"/>
        <v>publishing</v>
      </c>
      <c r="T1564" t="str">
        <f t="shared" si="198"/>
        <v>art books</v>
      </c>
      <c r="U1564" s="6">
        <f t="shared" si="194"/>
        <v>69.468564814815181</v>
      </c>
      <c r="V1564" t="str">
        <f t="shared" si="199"/>
        <v>60&lt;x&lt;=75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 t="shared" si="195"/>
        <v>41712.492488425924</v>
      </c>
      <c r="K1565">
        <v>1389635351</v>
      </c>
      <c r="L1565" s="10">
        <f t="shared" si="196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92"/>
        <v>1.4166666666666666E-2</v>
      </c>
      <c r="R1565" s="6">
        <f t="shared" si="193"/>
        <v>42.5</v>
      </c>
      <c r="S1565" t="str">
        <f t="shared" si="197"/>
        <v>publishing</v>
      </c>
      <c r="T1565" t="str">
        <f t="shared" si="198"/>
        <v>art books</v>
      </c>
      <c r="U1565" s="6">
        <f t="shared" si="194"/>
        <v>59.958333333335759</v>
      </c>
      <c r="V1565" t="str">
        <f t="shared" si="199"/>
        <v>45&lt;x&lt;=60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 t="shared" si="195"/>
        <v>42152.628472222219</v>
      </c>
      <c r="K1566">
        <v>1430124509</v>
      </c>
      <c r="L1566" s="10">
        <f t="shared" si="196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92"/>
        <v>1E-3</v>
      </c>
      <c r="R1566" s="6">
        <f t="shared" si="193"/>
        <v>10</v>
      </c>
      <c r="S1566" t="str">
        <f t="shared" si="197"/>
        <v>publishing</v>
      </c>
      <c r="T1566" t="str">
        <f t="shared" si="198"/>
        <v>art books</v>
      </c>
      <c r="U1566" s="6">
        <f t="shared" si="194"/>
        <v>31.469803240739566</v>
      </c>
      <c r="V1566" t="str">
        <f t="shared" si="199"/>
        <v>30&lt;x&lt;=45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 t="shared" si="195"/>
        <v>40702.521539351852</v>
      </c>
      <c r="K1567">
        <v>1304962261</v>
      </c>
      <c r="L1567" s="10">
        <f t="shared" si="196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92"/>
        <v>2.5000000000000001E-2</v>
      </c>
      <c r="R1567" s="6">
        <f t="shared" si="193"/>
        <v>100</v>
      </c>
      <c r="S1567" t="str">
        <f t="shared" si="197"/>
        <v>publishing</v>
      </c>
      <c r="T1567" t="str">
        <f t="shared" si="198"/>
        <v>art books</v>
      </c>
      <c r="U1567" s="6">
        <f t="shared" si="194"/>
        <v>30</v>
      </c>
      <c r="V1567" t="str">
        <f t="shared" si="199"/>
        <v>15&lt;x&lt;=30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 t="shared" si="195"/>
        <v>42578.708333333336</v>
      </c>
      <c r="K1568">
        <v>1467151204</v>
      </c>
      <c r="L1568" s="10">
        <f t="shared" si="196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92"/>
        <v>0.21249999999999999</v>
      </c>
      <c r="R1568" s="6">
        <f t="shared" si="193"/>
        <v>108.05084745762711</v>
      </c>
      <c r="S1568" t="str">
        <f t="shared" si="197"/>
        <v>publishing</v>
      </c>
      <c r="T1568" t="str">
        <f t="shared" si="198"/>
        <v>art books</v>
      </c>
      <c r="U1568" s="6">
        <f t="shared" si="194"/>
        <v>28.999953703707433</v>
      </c>
      <c r="V1568" t="str">
        <f t="shared" si="199"/>
        <v>15&lt;x&lt;=30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 t="shared" si="195"/>
        <v>41686.791666666664</v>
      </c>
      <c r="K1569">
        <v>1391293745</v>
      </c>
      <c r="L1569" s="10">
        <f t="shared" si="196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92"/>
        <v>4.1176470588235294E-2</v>
      </c>
      <c r="R1569" s="6">
        <f t="shared" si="193"/>
        <v>26.923076923076923</v>
      </c>
      <c r="S1569" t="str">
        <f t="shared" si="197"/>
        <v>publishing</v>
      </c>
      <c r="T1569" t="str">
        <f t="shared" si="198"/>
        <v>art books</v>
      </c>
      <c r="U1569" s="6">
        <f t="shared" si="194"/>
        <v>15.063136574077362</v>
      </c>
      <c r="V1569" t="str">
        <f t="shared" si="199"/>
        <v>15&lt;x&lt;=30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 t="shared" si="195"/>
        <v>41996.853993055549</v>
      </c>
      <c r="K1570">
        <v>1416360585</v>
      </c>
      <c r="L1570" s="10">
        <f t="shared" si="196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92"/>
        <v>0.13639999999999999</v>
      </c>
      <c r="R1570" s="6">
        <f t="shared" si="193"/>
        <v>155</v>
      </c>
      <c r="S1570" t="str">
        <f t="shared" si="197"/>
        <v>publishing</v>
      </c>
      <c r="T1570" t="str">
        <f t="shared" si="198"/>
        <v>art books</v>
      </c>
      <c r="U1570" s="6">
        <f t="shared" si="194"/>
        <v>35</v>
      </c>
      <c r="V1570" t="str">
        <f t="shared" si="199"/>
        <v>30&lt;x&lt;=45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 t="shared" si="195"/>
        <v>41419.471226851849</v>
      </c>
      <c r="K1571">
        <v>1366906714</v>
      </c>
      <c r="L1571" s="10">
        <f t="shared" si="196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92"/>
        <v>0</v>
      </c>
      <c r="R1571" s="6" t="e">
        <f t="shared" si="193"/>
        <v>#DIV/0!</v>
      </c>
      <c r="S1571" t="str">
        <f t="shared" si="197"/>
        <v>publishing</v>
      </c>
      <c r="T1571" t="str">
        <f t="shared" si="198"/>
        <v>art books</v>
      </c>
      <c r="U1571" s="6">
        <f t="shared" si="194"/>
        <v>30</v>
      </c>
      <c r="V1571" t="str">
        <f t="shared" si="199"/>
        <v>15&lt;x&lt;=30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 t="shared" si="195"/>
        <v>42468.56344907407</v>
      </c>
      <c r="K1572">
        <v>1457551882</v>
      </c>
      <c r="L1572" s="10">
        <f t="shared" si="196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92"/>
        <v>0.41399999999999998</v>
      </c>
      <c r="R1572" s="6">
        <f t="shared" si="193"/>
        <v>47.769230769230766</v>
      </c>
      <c r="S1572" t="str">
        <f t="shared" si="197"/>
        <v>publishing</v>
      </c>
      <c r="T1572" t="str">
        <f t="shared" si="198"/>
        <v>art books</v>
      </c>
      <c r="U1572" s="6">
        <f t="shared" si="194"/>
        <v>29.958333333328483</v>
      </c>
      <c r="V1572" t="str">
        <f t="shared" si="199"/>
        <v>15&lt;x&lt;=30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 t="shared" si="195"/>
        <v>42174.561145833337</v>
      </c>
      <c r="K1573">
        <v>1432146483</v>
      </c>
      <c r="L1573" s="10">
        <f t="shared" si="196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92"/>
        <v>6.6115702479338841E-3</v>
      </c>
      <c r="R1573" s="6">
        <f t="shared" si="193"/>
        <v>20</v>
      </c>
      <c r="S1573" t="str">
        <f t="shared" si="197"/>
        <v>publishing</v>
      </c>
      <c r="T1573" t="str">
        <f t="shared" si="198"/>
        <v>art books</v>
      </c>
      <c r="U1573" s="6">
        <f t="shared" si="194"/>
        <v>30</v>
      </c>
      <c r="V1573" t="str">
        <f t="shared" si="199"/>
        <v>15&lt;x&lt;=30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 t="shared" si="195"/>
        <v>42428.790972222218</v>
      </c>
      <c r="K1574">
        <v>1454546859</v>
      </c>
      <c r="L1574" s="10">
        <f t="shared" si="196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92"/>
        <v>0.05</v>
      </c>
      <c r="R1574" s="6">
        <f t="shared" si="193"/>
        <v>41.666666666666664</v>
      </c>
      <c r="S1574" t="str">
        <f t="shared" si="197"/>
        <v>publishing</v>
      </c>
      <c r="T1574" t="str">
        <f t="shared" si="198"/>
        <v>art books</v>
      </c>
      <c r="U1574" s="6">
        <f t="shared" si="194"/>
        <v>24.966215277774609</v>
      </c>
      <c r="V1574" t="str">
        <f t="shared" si="199"/>
        <v>15&lt;x&lt;=30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 t="shared" si="195"/>
        <v>42825.957638888889</v>
      </c>
      <c r="K1575">
        <v>1487548802</v>
      </c>
      <c r="L1575" s="10">
        <f t="shared" si="196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92"/>
        <v>2.4777777777777777E-2</v>
      </c>
      <c r="R1575" s="6">
        <f t="shared" si="193"/>
        <v>74.333333333333329</v>
      </c>
      <c r="S1575" t="str">
        <f t="shared" si="197"/>
        <v>publishing</v>
      </c>
      <c r="T1575" t="str">
        <f t="shared" si="198"/>
        <v>art books</v>
      </c>
      <c r="U1575" s="6">
        <f t="shared" si="194"/>
        <v>40.16594907407125</v>
      </c>
      <c r="V1575" t="str">
        <f t="shared" si="199"/>
        <v>30&lt;x&lt;=45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 t="shared" si="195"/>
        <v>42052.719085648147</v>
      </c>
      <c r="K1576">
        <v>1421187329</v>
      </c>
      <c r="L1576" s="10">
        <f t="shared" si="196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92"/>
        <v>5.0599999999999999E-2</v>
      </c>
      <c r="R1576" s="6">
        <f t="shared" si="193"/>
        <v>84.333333333333329</v>
      </c>
      <c r="S1576" t="str">
        <f t="shared" si="197"/>
        <v>publishing</v>
      </c>
      <c r="T1576" t="str">
        <f t="shared" si="198"/>
        <v>art books</v>
      </c>
      <c r="U1576" s="6">
        <f t="shared" si="194"/>
        <v>35</v>
      </c>
      <c r="V1576" t="str">
        <f t="shared" si="199"/>
        <v>30&lt;x&lt;=45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 t="shared" si="195"/>
        <v>41829.315925925926</v>
      </c>
      <c r="K1577">
        <v>1402317296</v>
      </c>
      <c r="L1577" s="10">
        <f t="shared" si="196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92"/>
        <v>0.2291</v>
      </c>
      <c r="R1577" s="6">
        <f t="shared" si="193"/>
        <v>65.457142857142856</v>
      </c>
      <c r="S1577" t="str">
        <f t="shared" si="197"/>
        <v>publishing</v>
      </c>
      <c r="T1577" t="str">
        <f t="shared" si="198"/>
        <v>art books</v>
      </c>
      <c r="U1577" s="6">
        <f t="shared" si="194"/>
        <v>30</v>
      </c>
      <c r="V1577" t="str">
        <f t="shared" si="199"/>
        <v>15&lt;x&lt;=30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 t="shared" si="195"/>
        <v>42185.670925925922</v>
      </c>
      <c r="K1578">
        <v>1431810368</v>
      </c>
      <c r="L1578" s="10">
        <f t="shared" si="196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92"/>
        <v>0.13</v>
      </c>
      <c r="R1578" s="6">
        <f t="shared" si="193"/>
        <v>65</v>
      </c>
      <c r="S1578" t="str">
        <f t="shared" si="197"/>
        <v>publishing</v>
      </c>
      <c r="T1578" t="str">
        <f t="shared" si="198"/>
        <v>art books</v>
      </c>
      <c r="U1578" s="6">
        <f t="shared" si="194"/>
        <v>45</v>
      </c>
      <c r="V1578" t="str">
        <f t="shared" si="199"/>
        <v>30&lt;x&lt;=45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 t="shared" si="195"/>
        <v>41114.639444444445</v>
      </c>
      <c r="K1579">
        <v>1337977248</v>
      </c>
      <c r="L1579" s="10">
        <f t="shared" si="196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92"/>
        <v>5.4999999999999997E-3</v>
      </c>
      <c r="R1579" s="6">
        <f t="shared" si="193"/>
        <v>27.5</v>
      </c>
      <c r="S1579" t="str">
        <f t="shared" si="197"/>
        <v>publishing</v>
      </c>
      <c r="T1579" t="str">
        <f t="shared" si="198"/>
        <v>art books</v>
      </c>
      <c r="U1579" s="6">
        <f t="shared" si="194"/>
        <v>60</v>
      </c>
      <c r="V1579" t="str">
        <f t="shared" si="199"/>
        <v>45&lt;x&lt;=60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 t="shared" si="195"/>
        <v>40422.875</v>
      </c>
      <c r="K1580">
        <v>1281317691</v>
      </c>
      <c r="L1580" s="10">
        <f t="shared" si="196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92"/>
        <v>0.10806536636794939</v>
      </c>
      <c r="R1580" s="6">
        <f t="shared" si="193"/>
        <v>51.25</v>
      </c>
      <c r="S1580" t="str">
        <f t="shared" si="197"/>
        <v>publishing</v>
      </c>
      <c r="T1580" t="str">
        <f t="shared" si="198"/>
        <v>art books</v>
      </c>
      <c r="U1580" s="6">
        <f t="shared" si="194"/>
        <v>24.017465277778683</v>
      </c>
      <c r="V1580" t="str">
        <f t="shared" si="199"/>
        <v>15&lt;x&lt;=30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 t="shared" si="195"/>
        <v>41514.788090277776</v>
      </c>
      <c r="K1581">
        <v>1374882891</v>
      </c>
      <c r="L1581" s="10">
        <f t="shared" si="196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92"/>
        <v>8.4008400840084006E-3</v>
      </c>
      <c r="R1581" s="6">
        <f t="shared" si="193"/>
        <v>14</v>
      </c>
      <c r="S1581" t="str">
        <f t="shared" si="197"/>
        <v>publishing</v>
      </c>
      <c r="T1581" t="str">
        <f t="shared" si="198"/>
        <v>art books</v>
      </c>
      <c r="U1581" s="6">
        <f t="shared" si="194"/>
        <v>33</v>
      </c>
      <c r="V1581" t="str">
        <f t="shared" si="199"/>
        <v>30&lt;x&lt;=45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 t="shared" si="195"/>
        <v>41049.841736111113</v>
      </c>
      <c r="K1582">
        <v>1332378726</v>
      </c>
      <c r="L1582" s="10">
        <f t="shared" si="196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92"/>
        <v>0</v>
      </c>
      <c r="R1582" s="6" t="e">
        <f t="shared" si="193"/>
        <v>#DIV/0!</v>
      </c>
      <c r="S1582" t="str">
        <f t="shared" si="197"/>
        <v>publishing</v>
      </c>
      <c r="T1582" t="str">
        <f t="shared" si="198"/>
        <v>art books</v>
      </c>
      <c r="U1582" s="6">
        <f t="shared" si="194"/>
        <v>60</v>
      </c>
      <c r="V1582" t="str">
        <f t="shared" si="199"/>
        <v>45&lt;x&lt;=60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 t="shared" si="195"/>
        <v>42357.240624999999</v>
      </c>
      <c r="K1583">
        <v>1447757190</v>
      </c>
      <c r="L1583" s="10">
        <f t="shared" si="196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92"/>
        <v>5.0000000000000001E-3</v>
      </c>
      <c r="R1583" s="6">
        <f t="shared" si="193"/>
        <v>5</v>
      </c>
      <c r="S1583" t="str">
        <f t="shared" si="197"/>
        <v>photography</v>
      </c>
      <c r="T1583" t="str">
        <f t="shared" si="198"/>
        <v>places</v>
      </c>
      <c r="U1583" s="6">
        <f t="shared" si="194"/>
        <v>32</v>
      </c>
      <c r="V1583" t="str">
        <f t="shared" si="199"/>
        <v>30&lt;x&lt;=45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 t="shared" si="195"/>
        <v>42303.680555555555</v>
      </c>
      <c r="K1584">
        <v>1440961053</v>
      </c>
      <c r="L1584" s="10">
        <f t="shared" si="196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92"/>
        <v>9.2999999999999999E-2</v>
      </c>
      <c r="R1584" s="6">
        <f t="shared" si="193"/>
        <v>31</v>
      </c>
      <c r="S1584" t="str">
        <f t="shared" si="197"/>
        <v>photography</v>
      </c>
      <c r="T1584" t="str">
        <f t="shared" si="198"/>
        <v>places</v>
      </c>
      <c r="U1584" s="6">
        <f t="shared" si="194"/>
        <v>57.098923611112696</v>
      </c>
      <c r="V1584" t="str">
        <f t="shared" si="199"/>
        <v>45&lt;x&lt;=60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 t="shared" si="195"/>
        <v>41907.696655092594</v>
      </c>
      <c r="K1585">
        <v>1409089391</v>
      </c>
      <c r="L1585" s="10">
        <f t="shared" si="196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92"/>
        <v>7.5000000000000002E-4</v>
      </c>
      <c r="R1585" s="6">
        <f t="shared" si="193"/>
        <v>15</v>
      </c>
      <c r="S1585" t="str">
        <f t="shared" si="197"/>
        <v>photography</v>
      </c>
      <c r="T1585" t="str">
        <f t="shared" si="198"/>
        <v>places</v>
      </c>
      <c r="U1585" s="6">
        <f t="shared" si="194"/>
        <v>30</v>
      </c>
      <c r="V1585" t="str">
        <f t="shared" si="199"/>
        <v>15&lt;x&lt;=30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 t="shared" si="195"/>
        <v>41789.440983796296</v>
      </c>
      <c r="K1586">
        <v>1400600101</v>
      </c>
      <c r="L1586" s="10">
        <f t="shared" si="196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92"/>
        <v>0</v>
      </c>
      <c r="R1586" s="6" t="e">
        <f t="shared" si="193"/>
        <v>#DIV/0!</v>
      </c>
      <c r="S1586" t="str">
        <f t="shared" si="197"/>
        <v>photography</v>
      </c>
      <c r="T1586" t="str">
        <f t="shared" si="198"/>
        <v>places</v>
      </c>
      <c r="U1586" s="6">
        <f t="shared" si="194"/>
        <v>10</v>
      </c>
      <c r="V1586" t="str">
        <f t="shared" si="199"/>
        <v>&lt;=15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 t="shared" si="195"/>
        <v>42729.249999999993</v>
      </c>
      <c r="K1587">
        <v>1480800568</v>
      </c>
      <c r="L1587" s="10">
        <f t="shared" si="196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92"/>
        <v>0.79</v>
      </c>
      <c r="R1587" s="6">
        <f t="shared" si="193"/>
        <v>131.66666666666666</v>
      </c>
      <c r="S1587" t="str">
        <f t="shared" si="197"/>
        <v>photography</v>
      </c>
      <c r="T1587" t="str">
        <f t="shared" si="198"/>
        <v>places</v>
      </c>
      <c r="U1587" s="6">
        <f t="shared" si="194"/>
        <v>21.562870370369637</v>
      </c>
      <c r="V1587" t="str">
        <f t="shared" si="199"/>
        <v>15&lt;x&lt;=30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 t="shared" si="195"/>
        <v>42098.854421296295</v>
      </c>
      <c r="K1588">
        <v>1425609022</v>
      </c>
      <c r="L1588" s="10">
        <f t="shared" si="196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92"/>
        <v>0</v>
      </c>
      <c r="R1588" s="6" t="e">
        <f t="shared" si="193"/>
        <v>#DIV/0!</v>
      </c>
      <c r="S1588" t="str">
        <f t="shared" si="197"/>
        <v>photography</v>
      </c>
      <c r="T1588" t="str">
        <f t="shared" si="198"/>
        <v>places</v>
      </c>
      <c r="U1588" s="6">
        <f t="shared" si="194"/>
        <v>29.958333333328483</v>
      </c>
      <c r="V1588" t="str">
        <f t="shared" si="199"/>
        <v>15&lt;x&lt;=30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 t="shared" si="195"/>
        <v>41986.742650462962</v>
      </c>
      <c r="K1589">
        <v>1415918965</v>
      </c>
      <c r="L1589" s="10">
        <f t="shared" si="196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92"/>
        <v>1.3333333333333334E-4</v>
      </c>
      <c r="R1589" s="6">
        <f t="shared" si="193"/>
        <v>1</v>
      </c>
      <c r="S1589" t="str">
        <f t="shared" si="197"/>
        <v>photography</v>
      </c>
      <c r="T1589" t="str">
        <f t="shared" si="198"/>
        <v>places</v>
      </c>
      <c r="U1589" s="6">
        <f t="shared" si="194"/>
        <v>30</v>
      </c>
      <c r="V1589" t="str">
        <f t="shared" si="199"/>
        <v>15&lt;x&lt;=30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 t="shared" si="195"/>
        <v>42035.633333333331</v>
      </c>
      <c r="K1590">
        <v>1420091999</v>
      </c>
      <c r="L1590" s="10">
        <f t="shared" si="196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92"/>
        <v>0</v>
      </c>
      <c r="R1590" s="6" t="e">
        <f t="shared" si="193"/>
        <v>#DIV/0!</v>
      </c>
      <c r="S1590" t="str">
        <f t="shared" si="197"/>
        <v>photography</v>
      </c>
      <c r="T1590" t="str">
        <f t="shared" si="198"/>
        <v>places</v>
      </c>
      <c r="U1590" s="6">
        <f t="shared" si="194"/>
        <v>30.591678240736655</v>
      </c>
      <c r="V1590" t="str">
        <f t="shared" si="199"/>
        <v>30&lt;x&lt;=45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 t="shared" si="195"/>
        <v>42286.776458333326</v>
      </c>
      <c r="K1591">
        <v>1441841886</v>
      </c>
      <c r="L1591" s="10">
        <f t="shared" si="196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92"/>
        <v>0</v>
      </c>
      <c r="R1591" s="6" t="e">
        <f t="shared" si="193"/>
        <v>#DIV/0!</v>
      </c>
      <c r="S1591" t="str">
        <f t="shared" si="197"/>
        <v>photography</v>
      </c>
      <c r="T1591" t="str">
        <f t="shared" si="198"/>
        <v>places</v>
      </c>
      <c r="U1591" s="6">
        <f t="shared" si="194"/>
        <v>30</v>
      </c>
      <c r="V1591" t="str">
        <f t="shared" si="199"/>
        <v>15&lt;x&lt;=30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 t="shared" si="195"/>
        <v>42270.648888888885</v>
      </c>
      <c r="K1592">
        <v>1440448464</v>
      </c>
      <c r="L1592" s="10">
        <f t="shared" si="196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92"/>
        <v>1.7000000000000001E-2</v>
      </c>
      <c r="R1592" s="6">
        <f t="shared" si="193"/>
        <v>510</v>
      </c>
      <c r="S1592" t="str">
        <f t="shared" si="197"/>
        <v>photography</v>
      </c>
      <c r="T1592" t="str">
        <f t="shared" si="198"/>
        <v>places</v>
      </c>
      <c r="U1592" s="6">
        <f t="shared" si="194"/>
        <v>30</v>
      </c>
      <c r="V1592" t="str">
        <f t="shared" si="199"/>
        <v>15&lt;x&lt;=30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 t="shared" si="195"/>
        <v>42463.476168981484</v>
      </c>
      <c r="K1593">
        <v>1457112341</v>
      </c>
      <c r="L1593" s="10">
        <f t="shared" si="196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92"/>
        <v>0.29228571428571426</v>
      </c>
      <c r="R1593" s="6">
        <f t="shared" si="193"/>
        <v>44.478260869565219</v>
      </c>
      <c r="S1593" t="str">
        <f t="shared" si="197"/>
        <v>photography</v>
      </c>
      <c r="T1593" t="str">
        <f t="shared" si="198"/>
        <v>places</v>
      </c>
      <c r="U1593" s="6">
        <f t="shared" si="194"/>
        <v>29.958333333343035</v>
      </c>
      <c r="V1593" t="str">
        <f t="shared" si="199"/>
        <v>15&lt;x&lt;=30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 t="shared" si="195"/>
        <v>42090.822743055549</v>
      </c>
      <c r="K1594">
        <v>1423619085</v>
      </c>
      <c r="L1594" s="10">
        <f t="shared" si="196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92"/>
        <v>0</v>
      </c>
      <c r="R1594" s="6" t="e">
        <f t="shared" si="193"/>
        <v>#DIV/0!</v>
      </c>
      <c r="S1594" t="str">
        <f t="shared" si="197"/>
        <v>photography</v>
      </c>
      <c r="T1594" t="str">
        <f t="shared" si="198"/>
        <v>places</v>
      </c>
      <c r="U1594" s="6">
        <f t="shared" si="194"/>
        <v>44.958333333328483</v>
      </c>
      <c r="V1594" t="str">
        <f t="shared" si="199"/>
        <v>30&lt;x&lt;=45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 t="shared" si="195"/>
        <v>42063.63721064815</v>
      </c>
      <c r="K1595">
        <v>1422562655</v>
      </c>
      <c r="L1595" s="10">
        <f t="shared" si="196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92"/>
        <v>1.3636363636363637E-4</v>
      </c>
      <c r="R1595" s="6">
        <f t="shared" si="193"/>
        <v>1</v>
      </c>
      <c r="S1595" t="str">
        <f t="shared" si="197"/>
        <v>photography</v>
      </c>
      <c r="T1595" t="str">
        <f t="shared" si="198"/>
        <v>places</v>
      </c>
      <c r="U1595" s="6">
        <f t="shared" si="194"/>
        <v>30</v>
      </c>
      <c r="V1595" t="str">
        <f t="shared" si="199"/>
        <v>15&lt;x&lt;=30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 t="shared" si="195"/>
        <v>42505.472916666658</v>
      </c>
      <c r="K1596">
        <v>1458147982</v>
      </c>
      <c r="L1596" s="10">
        <f t="shared" si="196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92"/>
        <v>0.20499999999999999</v>
      </c>
      <c r="R1596" s="6">
        <f t="shared" si="193"/>
        <v>20.5</v>
      </c>
      <c r="S1596" t="str">
        <f t="shared" si="197"/>
        <v>photography</v>
      </c>
      <c r="T1596" t="str">
        <f t="shared" si="198"/>
        <v>places</v>
      </c>
      <c r="U1596" s="6">
        <f t="shared" si="194"/>
        <v>59.968495370369055</v>
      </c>
      <c r="V1596" t="str">
        <f t="shared" si="199"/>
        <v>45&lt;x&lt;=60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 t="shared" si="195"/>
        <v>41808.634027777778</v>
      </c>
      <c r="K1597">
        <v>1400634728</v>
      </c>
      <c r="L1597" s="10">
        <f t="shared" si="196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92"/>
        <v>2.8E-3</v>
      </c>
      <c r="R1597" s="6">
        <f t="shared" si="193"/>
        <v>40</v>
      </c>
      <c r="S1597" t="str">
        <f t="shared" si="197"/>
        <v>photography</v>
      </c>
      <c r="T1597" t="str">
        <f t="shared" si="198"/>
        <v>places</v>
      </c>
      <c r="U1597" s="6">
        <f t="shared" si="194"/>
        <v>28.79226851851854</v>
      </c>
      <c r="V1597" t="str">
        <f t="shared" si="199"/>
        <v>15&lt;x&lt;=30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 t="shared" si="195"/>
        <v>41986.26353009259</v>
      </c>
      <c r="K1598">
        <v>1414577969</v>
      </c>
      <c r="L1598" s="10">
        <f t="shared" si="196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92"/>
        <v>2.3076923076923078E-2</v>
      </c>
      <c r="R1598" s="6">
        <f t="shared" si="193"/>
        <v>25</v>
      </c>
      <c r="S1598" t="str">
        <f t="shared" si="197"/>
        <v>photography</v>
      </c>
      <c r="T1598" t="str">
        <f t="shared" si="198"/>
        <v>places</v>
      </c>
      <c r="U1598" s="6">
        <f t="shared" si="194"/>
        <v>45.041666666664241</v>
      </c>
      <c r="V1598" t="str">
        <f t="shared" si="199"/>
        <v>45&lt;x&lt;=60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 t="shared" si="195"/>
        <v>42633.145798611113</v>
      </c>
      <c r="K1599">
        <v>1471768197</v>
      </c>
      <c r="L1599" s="10">
        <f t="shared" si="196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92"/>
        <v>0</v>
      </c>
      <c r="R1599" s="6" t="e">
        <f t="shared" si="193"/>
        <v>#DIV/0!</v>
      </c>
      <c r="S1599" t="str">
        <f t="shared" si="197"/>
        <v>photography</v>
      </c>
      <c r="T1599" t="str">
        <f t="shared" si="198"/>
        <v>places</v>
      </c>
      <c r="U1599" s="6">
        <f t="shared" si="194"/>
        <v>30</v>
      </c>
      <c r="V1599" t="str">
        <f t="shared" si="199"/>
        <v>15&lt;x&lt;=30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 t="shared" si="195"/>
        <v>42211.459004629629</v>
      </c>
      <c r="K1600">
        <v>1432742458</v>
      </c>
      <c r="L1600" s="10">
        <f t="shared" si="196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92"/>
        <v>1.25E-3</v>
      </c>
      <c r="R1600" s="6">
        <f t="shared" si="193"/>
        <v>1</v>
      </c>
      <c r="S1600" t="str">
        <f t="shared" si="197"/>
        <v>photography</v>
      </c>
      <c r="T1600" t="str">
        <f t="shared" si="198"/>
        <v>places</v>
      </c>
      <c r="U1600" s="6">
        <f t="shared" si="194"/>
        <v>60</v>
      </c>
      <c r="V1600" t="str">
        <f t="shared" si="199"/>
        <v>45&lt;x&lt;=60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 t="shared" si="195"/>
        <v>42468.289074074077</v>
      </c>
      <c r="K1601">
        <v>1457528176</v>
      </c>
      <c r="L1601" s="10">
        <f t="shared" si="196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92"/>
        <v>0</v>
      </c>
      <c r="R1601" s="6" t="e">
        <f t="shared" si="193"/>
        <v>#DIV/0!</v>
      </c>
      <c r="S1601" t="str">
        <f t="shared" si="197"/>
        <v>photography</v>
      </c>
      <c r="T1601" t="str">
        <f t="shared" si="198"/>
        <v>places</v>
      </c>
      <c r="U1601" s="6">
        <f t="shared" si="194"/>
        <v>29.958333333343035</v>
      </c>
      <c r="V1601" t="str">
        <f t="shared" si="199"/>
        <v>15&lt;x&lt;=30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 t="shared" si="195"/>
        <v>41835.007638888885</v>
      </c>
      <c r="K1602">
        <v>1401585752</v>
      </c>
      <c r="L1602" s="10">
        <f t="shared" si="196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200">E1602/D1602</f>
        <v>7.3400000000000007E-2</v>
      </c>
      <c r="R1602" s="6">
        <f t="shared" ref="R1602:R1665" si="201">E1602/N1602</f>
        <v>40.777777777777779</v>
      </c>
      <c r="S1602" t="str">
        <f t="shared" si="197"/>
        <v>photography</v>
      </c>
      <c r="T1602" t="str">
        <f t="shared" si="198"/>
        <v>places</v>
      </c>
      <c r="U1602" s="6">
        <f t="shared" ref="U1602:U1665" si="202">J1602-L1602</f>
        <v>44.158657407402643</v>
      </c>
      <c r="V1602" t="str">
        <f t="shared" si="199"/>
        <v>30&lt;x&lt;=45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 t="shared" ref="J1603:J1666" si="203">(((I1603/60)/60)/24)+DATE(1970,1,1)+(-5/24)</f>
        <v>40667.884641203702</v>
      </c>
      <c r="K1603">
        <v>1301969633</v>
      </c>
      <c r="L1603" s="10">
        <f t="shared" ref="L1603:L1666" si="204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200"/>
        <v>1.082492</v>
      </c>
      <c r="R1603" s="6">
        <f t="shared" si="201"/>
        <v>48.325535714285714</v>
      </c>
      <c r="S1603" t="str">
        <f t="shared" ref="S1603:S1666" si="205">TRIM(LEFT(P1603,SEARCH("/",P1603)-1))</f>
        <v>music</v>
      </c>
      <c r="T1603" t="str">
        <f t="shared" ref="T1603:T1666" si="206">TRIM(RIGHT(P1603,LEN(P1603)-SEARCH("/",P1603)))</f>
        <v>rock</v>
      </c>
      <c r="U1603" s="6">
        <f t="shared" si="202"/>
        <v>30</v>
      </c>
      <c r="V1603" t="str">
        <f t="shared" ref="V1603:V1666" si="207">IF(U1603&lt;=15, "&lt;=15", IF(U1603&lt;=30, "15&lt;x&lt;=30", IF(U1603&lt;=45, "30&lt;x&lt;=45", IF(U1603&lt;=60, "45&lt;x&lt;=60", IF(U1603&lt;=75, "60&lt;x&lt;=75","75&lt;x&lt;=90")))))</f>
        <v>15&lt;x&lt;=30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 t="shared" si="203"/>
        <v>40830.75</v>
      </c>
      <c r="K1604">
        <v>1314947317</v>
      </c>
      <c r="L1604" s="10">
        <f t="shared" si="204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200"/>
        <v>1.0016666666666667</v>
      </c>
      <c r="R1604" s="6">
        <f t="shared" si="201"/>
        <v>46.953125</v>
      </c>
      <c r="S1604" t="str">
        <f t="shared" si="205"/>
        <v>music</v>
      </c>
      <c r="T1604" t="str">
        <f t="shared" si="206"/>
        <v>rock</v>
      </c>
      <c r="U1604" s="6">
        <f t="shared" si="202"/>
        <v>42.660682870373421</v>
      </c>
      <c r="V1604" t="str">
        <f t="shared" si="207"/>
        <v>30&lt;x&lt;=45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 t="shared" si="203"/>
        <v>40935.961331018516</v>
      </c>
      <c r="K1605">
        <v>1322539459</v>
      </c>
      <c r="L1605" s="10">
        <f t="shared" si="204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200"/>
        <v>1.0003299999999999</v>
      </c>
      <c r="R1605" s="6">
        <f t="shared" si="201"/>
        <v>66.688666666666663</v>
      </c>
      <c r="S1605" t="str">
        <f t="shared" si="205"/>
        <v>music</v>
      </c>
      <c r="T1605" t="str">
        <f t="shared" si="206"/>
        <v>rock</v>
      </c>
      <c r="U1605" s="6">
        <f t="shared" si="202"/>
        <v>60</v>
      </c>
      <c r="V1605" t="str">
        <f t="shared" si="207"/>
        <v>45&lt;x&lt;=60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 t="shared" si="203"/>
        <v>40985.595312499994</v>
      </c>
      <c r="K1606">
        <v>1328559435</v>
      </c>
      <c r="L1606" s="10">
        <f t="shared" si="204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200"/>
        <v>1.2210714285714286</v>
      </c>
      <c r="R1606" s="6">
        <f t="shared" si="201"/>
        <v>48.842857142857142</v>
      </c>
      <c r="S1606" t="str">
        <f t="shared" si="205"/>
        <v>music</v>
      </c>
      <c r="T1606" t="str">
        <f t="shared" si="206"/>
        <v>rock</v>
      </c>
      <c r="U1606" s="6">
        <f t="shared" si="202"/>
        <v>39.958333333328483</v>
      </c>
      <c r="V1606" t="str">
        <f t="shared" si="207"/>
        <v>30&lt;x&lt;=45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 t="shared" si="203"/>
        <v>40756.083333333328</v>
      </c>
      <c r="K1607">
        <v>1311380313</v>
      </c>
      <c r="L1607" s="10">
        <f t="shared" si="204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200"/>
        <v>1.0069333333333335</v>
      </c>
      <c r="R1607" s="6">
        <f t="shared" si="201"/>
        <v>137.30909090909091</v>
      </c>
      <c r="S1607" t="str">
        <f t="shared" si="205"/>
        <v>music</v>
      </c>
      <c r="T1607" t="str">
        <f t="shared" si="206"/>
        <v>rock</v>
      </c>
      <c r="U1607" s="6">
        <f t="shared" si="202"/>
        <v>9.2787847222207347</v>
      </c>
      <c r="V1607" t="str">
        <f t="shared" si="207"/>
        <v>&lt;=15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 t="shared" si="203"/>
        <v>40625.861550925925</v>
      </c>
      <c r="K1608">
        <v>1293158438</v>
      </c>
      <c r="L1608" s="10">
        <f t="shared" si="204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200"/>
        <v>1.01004125</v>
      </c>
      <c r="R1608" s="6">
        <f t="shared" si="201"/>
        <v>87.829673913043479</v>
      </c>
      <c r="S1608" t="str">
        <f t="shared" si="205"/>
        <v>music</v>
      </c>
      <c r="T1608" t="str">
        <f t="shared" si="206"/>
        <v>rock</v>
      </c>
      <c r="U1608" s="6">
        <f t="shared" si="202"/>
        <v>89.958333333335759</v>
      </c>
      <c r="V1608" t="str">
        <f t="shared" si="207"/>
        <v>75&lt;x&lt;=90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 t="shared" si="203"/>
        <v>41074.600127314814</v>
      </c>
      <c r="K1609">
        <v>1337887451</v>
      </c>
      <c r="L1609" s="10">
        <f t="shared" si="204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200"/>
        <v>1.4511000000000001</v>
      </c>
      <c r="R1609" s="6">
        <f t="shared" si="201"/>
        <v>70.785365853658533</v>
      </c>
      <c r="S1609" t="str">
        <f t="shared" si="205"/>
        <v>music</v>
      </c>
      <c r="T1609" t="str">
        <f t="shared" si="206"/>
        <v>rock</v>
      </c>
      <c r="U1609" s="6">
        <f t="shared" si="202"/>
        <v>21</v>
      </c>
      <c r="V1609" t="str">
        <f t="shared" si="207"/>
        <v>15&lt;x&lt;=30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 t="shared" si="203"/>
        <v>41640.018055555556</v>
      </c>
      <c r="K1610">
        <v>1385754986</v>
      </c>
      <c r="L1610" s="10">
        <f t="shared" si="204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200"/>
        <v>1.0125</v>
      </c>
      <c r="R1610" s="6">
        <f t="shared" si="201"/>
        <v>52.826086956521742</v>
      </c>
      <c r="S1610" t="str">
        <f t="shared" si="205"/>
        <v>music</v>
      </c>
      <c r="T1610" t="str">
        <f t="shared" si="206"/>
        <v>rock</v>
      </c>
      <c r="U1610" s="6">
        <f t="shared" si="202"/>
        <v>32.395532407412247</v>
      </c>
      <c r="V1610" t="str">
        <f t="shared" si="207"/>
        <v>30&lt;x&lt;=45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 t="shared" si="203"/>
        <v>40849.125</v>
      </c>
      <c r="K1611">
        <v>1315612909</v>
      </c>
      <c r="L1611" s="10">
        <f t="shared" si="204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200"/>
        <v>1.1833333333333333</v>
      </c>
      <c r="R1611" s="6">
        <f t="shared" si="201"/>
        <v>443.75</v>
      </c>
      <c r="S1611" t="str">
        <f t="shared" si="205"/>
        <v>music</v>
      </c>
      <c r="T1611" t="str">
        <f t="shared" si="206"/>
        <v>rock</v>
      </c>
      <c r="U1611" s="6">
        <f t="shared" si="202"/>
        <v>53.332071759265091</v>
      </c>
      <c r="V1611" t="str">
        <f t="shared" si="207"/>
        <v>45&lt;x&lt;=60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 t="shared" si="203"/>
        <v>41258.716550925921</v>
      </c>
      <c r="K1612">
        <v>1353017510</v>
      </c>
      <c r="L1612" s="10">
        <f t="shared" si="204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200"/>
        <v>2.7185000000000001</v>
      </c>
      <c r="R1612" s="6">
        <f t="shared" si="201"/>
        <v>48.544642857142854</v>
      </c>
      <c r="S1612" t="str">
        <f t="shared" si="205"/>
        <v>music</v>
      </c>
      <c r="T1612" t="str">
        <f t="shared" si="206"/>
        <v>rock</v>
      </c>
      <c r="U1612" s="6">
        <f t="shared" si="202"/>
        <v>30</v>
      </c>
      <c r="V1612" t="str">
        <f t="shared" si="207"/>
        <v>15&lt;x&lt;=30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 t="shared" si="203"/>
        <v>41429.792037037034</v>
      </c>
      <c r="K1613">
        <v>1368576032</v>
      </c>
      <c r="L1613" s="10">
        <f t="shared" si="204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200"/>
        <v>1.25125</v>
      </c>
      <c r="R1613" s="6">
        <f t="shared" si="201"/>
        <v>37.074074074074076</v>
      </c>
      <c r="S1613" t="str">
        <f t="shared" si="205"/>
        <v>music</v>
      </c>
      <c r="T1613" t="str">
        <f t="shared" si="206"/>
        <v>rock</v>
      </c>
      <c r="U1613" s="6">
        <f t="shared" si="202"/>
        <v>21</v>
      </c>
      <c r="V1613" t="str">
        <f t="shared" si="207"/>
        <v>15&lt;x&lt;=30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 t="shared" si="203"/>
        <v>41276.666481481479</v>
      </c>
      <c r="K1614">
        <v>1354568384</v>
      </c>
      <c r="L1614" s="10">
        <f t="shared" si="204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200"/>
        <v>1.1000000000000001</v>
      </c>
      <c r="R1614" s="6">
        <f t="shared" si="201"/>
        <v>50</v>
      </c>
      <c r="S1614" t="str">
        <f t="shared" si="205"/>
        <v>music</v>
      </c>
      <c r="T1614" t="str">
        <f t="shared" si="206"/>
        <v>rock</v>
      </c>
      <c r="U1614" s="6">
        <f t="shared" si="202"/>
        <v>30</v>
      </c>
      <c r="V1614" t="str">
        <f t="shared" si="207"/>
        <v>15&lt;x&lt;=30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 t="shared" si="203"/>
        <v>41111.861134259256</v>
      </c>
      <c r="K1615">
        <v>1340329202</v>
      </c>
      <c r="L1615" s="10">
        <f t="shared" si="204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200"/>
        <v>1.0149999999999999</v>
      </c>
      <c r="R1615" s="6">
        <f t="shared" si="201"/>
        <v>39.03846153846154</v>
      </c>
      <c r="S1615" t="str">
        <f t="shared" si="205"/>
        <v>music</v>
      </c>
      <c r="T1615" t="str">
        <f t="shared" si="206"/>
        <v>rock</v>
      </c>
      <c r="U1615" s="6">
        <f t="shared" si="202"/>
        <v>30</v>
      </c>
      <c r="V1615" t="str">
        <f t="shared" si="207"/>
        <v>15&lt;x&lt;=30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 t="shared" si="203"/>
        <v>41854.5</v>
      </c>
      <c r="K1616">
        <v>1401924769</v>
      </c>
      <c r="L1616" s="10">
        <f t="shared" si="204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200"/>
        <v>1.0269999999999999</v>
      </c>
      <c r="R1616" s="6">
        <f t="shared" si="201"/>
        <v>66.688311688311686</v>
      </c>
      <c r="S1616" t="str">
        <f t="shared" si="205"/>
        <v>music</v>
      </c>
      <c r="T1616" t="str">
        <f t="shared" si="206"/>
        <v>rock</v>
      </c>
      <c r="U1616" s="6">
        <f t="shared" si="202"/>
        <v>59.727210648154141</v>
      </c>
      <c r="V1616" t="str">
        <f t="shared" si="207"/>
        <v>45&lt;x&lt;=60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 t="shared" si="203"/>
        <v>40889.884212962963</v>
      </c>
      <c r="K1617">
        <v>1319850796</v>
      </c>
      <c r="L1617" s="10">
        <f t="shared" si="204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200"/>
        <v>1.1412500000000001</v>
      </c>
      <c r="R1617" s="6">
        <f t="shared" si="201"/>
        <v>67.132352941176464</v>
      </c>
      <c r="S1617" t="str">
        <f t="shared" si="205"/>
        <v>music</v>
      </c>
      <c r="T1617" t="str">
        <f t="shared" si="206"/>
        <v>rock</v>
      </c>
      <c r="U1617" s="6">
        <f t="shared" si="202"/>
        <v>45.041666666671517</v>
      </c>
      <c r="V1617" t="str">
        <f t="shared" si="207"/>
        <v>45&lt;x&lt;=60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 t="shared" si="203"/>
        <v>41235.708333333328</v>
      </c>
      <c r="K1618">
        <v>1350061821</v>
      </c>
      <c r="L1618" s="10">
        <f t="shared" si="204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200"/>
        <v>1.042</v>
      </c>
      <c r="R1618" s="6">
        <f t="shared" si="201"/>
        <v>66.369426751592357</v>
      </c>
      <c r="S1618" t="str">
        <f t="shared" si="205"/>
        <v>music</v>
      </c>
      <c r="T1618" t="str">
        <f t="shared" si="206"/>
        <v>rock</v>
      </c>
      <c r="U1618" s="6">
        <f t="shared" si="202"/>
        <v>41.201145833329065</v>
      </c>
      <c r="V1618" t="str">
        <f t="shared" si="207"/>
        <v>30&lt;x&lt;=45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 t="shared" si="203"/>
        <v>41579.583333333328</v>
      </c>
      <c r="K1619">
        <v>1380470188</v>
      </c>
      <c r="L1619" s="10">
        <f t="shared" si="204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200"/>
        <v>1.4585714285714286</v>
      </c>
      <c r="R1619" s="6">
        <f t="shared" si="201"/>
        <v>64.620253164556956</v>
      </c>
      <c r="S1619" t="str">
        <f t="shared" si="205"/>
        <v>music</v>
      </c>
      <c r="T1619" t="str">
        <f t="shared" si="206"/>
        <v>rock</v>
      </c>
      <c r="U1619" s="6">
        <f t="shared" si="202"/>
        <v>33.127453703702486</v>
      </c>
      <c r="V1619" t="str">
        <f t="shared" si="207"/>
        <v>30&lt;x&lt;=45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 t="shared" si="203"/>
        <v>41341.446006944439</v>
      </c>
      <c r="K1620">
        <v>1359301335</v>
      </c>
      <c r="L1620" s="10">
        <f t="shared" si="204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200"/>
        <v>1.0506666666666666</v>
      </c>
      <c r="R1620" s="6">
        <f t="shared" si="201"/>
        <v>58.370370370370374</v>
      </c>
      <c r="S1620" t="str">
        <f t="shared" si="205"/>
        <v>music</v>
      </c>
      <c r="T1620" t="str">
        <f t="shared" si="206"/>
        <v>rock</v>
      </c>
      <c r="U1620" s="6">
        <f t="shared" si="202"/>
        <v>40</v>
      </c>
      <c r="V1620" t="str">
        <f t="shared" si="207"/>
        <v>30&lt;x&lt;=45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 t="shared" si="203"/>
        <v>41896.977847222224</v>
      </c>
      <c r="K1621">
        <v>1408940886</v>
      </c>
      <c r="L1621" s="10">
        <f t="shared" si="204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200"/>
        <v>1.3333333333333333</v>
      </c>
      <c r="R1621" s="6">
        <f t="shared" si="201"/>
        <v>86.956521739130437</v>
      </c>
      <c r="S1621" t="str">
        <f t="shared" si="205"/>
        <v>music</v>
      </c>
      <c r="T1621" t="str">
        <f t="shared" si="206"/>
        <v>rock</v>
      </c>
      <c r="U1621" s="6">
        <f t="shared" si="202"/>
        <v>21</v>
      </c>
      <c r="V1621" t="str">
        <f t="shared" si="207"/>
        <v>15&lt;x&lt;=30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 t="shared" si="203"/>
        <v>41328.131249999999</v>
      </c>
      <c r="K1622">
        <v>1361002140</v>
      </c>
      <c r="L1622" s="10">
        <f t="shared" si="204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200"/>
        <v>1.1299999999999999</v>
      </c>
      <c r="R1622" s="6">
        <f t="shared" si="201"/>
        <v>66.470588235294116</v>
      </c>
      <c r="S1622" t="str">
        <f t="shared" si="205"/>
        <v>music</v>
      </c>
      <c r="T1622" t="str">
        <f t="shared" si="206"/>
        <v>rock</v>
      </c>
      <c r="U1622" s="6">
        <f t="shared" si="202"/>
        <v>7</v>
      </c>
      <c r="V1622" t="str">
        <f t="shared" si="207"/>
        <v>&lt;=15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 t="shared" si="203"/>
        <v>41056.957638888889</v>
      </c>
      <c r="K1623">
        <v>1333550015</v>
      </c>
      <c r="L1623" s="10">
        <f t="shared" si="204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200"/>
        <v>1.212</v>
      </c>
      <c r="R1623" s="6">
        <f t="shared" si="201"/>
        <v>163.78378378378378</v>
      </c>
      <c r="S1623" t="str">
        <f t="shared" si="205"/>
        <v>music</v>
      </c>
      <c r="T1623" t="str">
        <f t="shared" si="206"/>
        <v>rock</v>
      </c>
      <c r="U1623" s="6">
        <f t="shared" si="202"/>
        <v>53.559317129635019</v>
      </c>
      <c r="V1623" t="str">
        <f t="shared" si="207"/>
        <v>45&lt;x&lt;=60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 t="shared" si="203"/>
        <v>41990.124305555553</v>
      </c>
      <c r="K1624">
        <v>1415343874</v>
      </c>
      <c r="L1624" s="10">
        <f t="shared" si="204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200"/>
        <v>1.0172463768115942</v>
      </c>
      <c r="R1624" s="6">
        <f t="shared" si="201"/>
        <v>107.98461538461538</v>
      </c>
      <c r="S1624" t="str">
        <f t="shared" si="205"/>
        <v>music</v>
      </c>
      <c r="T1624" t="str">
        <f t="shared" si="206"/>
        <v>rock</v>
      </c>
      <c r="U1624" s="6">
        <f t="shared" si="202"/>
        <v>40.037800925929332</v>
      </c>
      <c r="V1624" t="str">
        <f t="shared" si="207"/>
        <v>30&lt;x&lt;=45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 t="shared" si="203"/>
        <v>41513.480196759258</v>
      </c>
      <c r="K1625">
        <v>1372437089</v>
      </c>
      <c r="L1625" s="10">
        <f t="shared" si="204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200"/>
        <v>1.0106666666666666</v>
      </c>
      <c r="R1625" s="6">
        <f t="shared" si="201"/>
        <v>42.111111111111114</v>
      </c>
      <c r="S1625" t="str">
        <f t="shared" si="205"/>
        <v>music</v>
      </c>
      <c r="T1625" t="str">
        <f t="shared" si="206"/>
        <v>rock</v>
      </c>
      <c r="U1625" s="6">
        <f t="shared" si="202"/>
        <v>60</v>
      </c>
      <c r="V1625" t="str">
        <f t="shared" si="207"/>
        <v>45&lt;x&lt;=60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 t="shared" si="203"/>
        <v>41283.158969907403</v>
      </c>
      <c r="K1626">
        <v>1354265335</v>
      </c>
      <c r="L1626" s="10">
        <f t="shared" si="204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200"/>
        <v>1.18</v>
      </c>
      <c r="R1626" s="6">
        <f t="shared" si="201"/>
        <v>47.2</v>
      </c>
      <c r="S1626" t="str">
        <f t="shared" si="205"/>
        <v>music</v>
      </c>
      <c r="T1626" t="str">
        <f t="shared" si="206"/>
        <v>rock</v>
      </c>
      <c r="U1626" s="6">
        <f t="shared" si="202"/>
        <v>40</v>
      </c>
      <c r="V1626" t="str">
        <f t="shared" si="207"/>
        <v>30&lt;x&lt;=45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 t="shared" si="203"/>
        <v>41163.491354166668</v>
      </c>
      <c r="K1627">
        <v>1344962853</v>
      </c>
      <c r="L1627" s="10">
        <f t="shared" si="204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200"/>
        <v>1.5533333333333332</v>
      </c>
      <c r="R1627" s="6">
        <f t="shared" si="201"/>
        <v>112.01923076923077</v>
      </c>
      <c r="S1627" t="str">
        <f t="shared" si="205"/>
        <v>music</v>
      </c>
      <c r="T1627" t="str">
        <f t="shared" si="206"/>
        <v>rock</v>
      </c>
      <c r="U1627" s="6">
        <f t="shared" si="202"/>
        <v>28</v>
      </c>
      <c r="V1627" t="str">
        <f t="shared" si="207"/>
        <v>15&lt;x&lt;=30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 t="shared" si="203"/>
        <v>41609.681331018517</v>
      </c>
      <c r="K1628">
        <v>1383337267</v>
      </c>
      <c r="L1628" s="10">
        <f t="shared" si="204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200"/>
        <v>1.0118750000000001</v>
      </c>
      <c r="R1628" s="6">
        <f t="shared" si="201"/>
        <v>74.953703703703709</v>
      </c>
      <c r="S1628" t="str">
        <f t="shared" si="205"/>
        <v>music</v>
      </c>
      <c r="T1628" t="str">
        <f t="shared" si="206"/>
        <v>rock</v>
      </c>
      <c r="U1628" s="6">
        <f t="shared" si="202"/>
        <v>30.041666666664241</v>
      </c>
      <c r="V1628" t="str">
        <f t="shared" si="207"/>
        <v>30&lt;x&lt;=45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 t="shared" si="203"/>
        <v>41238.999305555553</v>
      </c>
      <c r="K1629">
        <v>1351011489</v>
      </c>
      <c r="L1629" s="10">
        <f t="shared" si="204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200"/>
        <v>1.17</v>
      </c>
      <c r="R1629" s="6">
        <f t="shared" si="201"/>
        <v>61.578947368421055</v>
      </c>
      <c r="S1629" t="str">
        <f t="shared" si="205"/>
        <v>music</v>
      </c>
      <c r="T1629" t="str">
        <f t="shared" si="206"/>
        <v>rock</v>
      </c>
      <c r="U1629" s="6">
        <f t="shared" si="202"/>
        <v>33.500590277777519</v>
      </c>
      <c r="V1629" t="str">
        <f t="shared" si="207"/>
        <v>30&lt;x&lt;=45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 t="shared" si="203"/>
        <v>41807.528726851851</v>
      </c>
      <c r="K1630">
        <v>1400175682</v>
      </c>
      <c r="L1630" s="10">
        <f t="shared" si="204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200"/>
        <v>1.00925</v>
      </c>
      <c r="R1630" s="6">
        <f t="shared" si="201"/>
        <v>45.875</v>
      </c>
      <c r="S1630" t="str">
        <f t="shared" si="205"/>
        <v>music</v>
      </c>
      <c r="T1630" t="str">
        <f t="shared" si="206"/>
        <v>rock</v>
      </c>
      <c r="U1630" s="6">
        <f t="shared" si="202"/>
        <v>33</v>
      </c>
      <c r="V1630" t="str">
        <f t="shared" si="207"/>
        <v>30&lt;x&lt;=45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 t="shared" si="203"/>
        <v>41690.658946759257</v>
      </c>
      <c r="K1631">
        <v>1389041333</v>
      </c>
      <c r="L1631" s="10">
        <f t="shared" si="204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200"/>
        <v>1.0366666666666666</v>
      </c>
      <c r="R1631" s="6">
        <f t="shared" si="201"/>
        <v>75.853658536585371</v>
      </c>
      <c r="S1631" t="str">
        <f t="shared" si="205"/>
        <v>music</v>
      </c>
      <c r="T1631" t="str">
        <f t="shared" si="206"/>
        <v>rock</v>
      </c>
      <c r="U1631" s="6">
        <f t="shared" si="202"/>
        <v>45</v>
      </c>
      <c r="V1631" t="str">
        <f t="shared" si="207"/>
        <v>30&lt;x&lt;=45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 t="shared" si="203"/>
        <v>40970.082638888889</v>
      </c>
      <c r="K1632">
        <v>1328040375</v>
      </c>
      <c r="L1632" s="10">
        <f t="shared" si="204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200"/>
        <v>2.6524999999999999</v>
      </c>
      <c r="R1632" s="6">
        <f t="shared" si="201"/>
        <v>84.206349206349202</v>
      </c>
      <c r="S1632" t="str">
        <f t="shared" si="205"/>
        <v>music</v>
      </c>
      <c r="T1632" t="str">
        <f t="shared" si="206"/>
        <v>rock</v>
      </c>
      <c r="U1632" s="6">
        <f t="shared" si="202"/>
        <v>30.453298611115315</v>
      </c>
      <c r="V1632" t="str">
        <f t="shared" si="207"/>
        <v>30&lt;x&lt;=45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 t="shared" si="203"/>
        <v>41194.65116898148</v>
      </c>
      <c r="K1633">
        <v>1347482261</v>
      </c>
      <c r="L1633" s="10">
        <f t="shared" si="204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200"/>
        <v>1.5590999999999999</v>
      </c>
      <c r="R1633" s="6">
        <f t="shared" si="201"/>
        <v>117.22556390977444</v>
      </c>
      <c r="S1633" t="str">
        <f t="shared" si="205"/>
        <v>music</v>
      </c>
      <c r="T1633" t="str">
        <f t="shared" si="206"/>
        <v>rock</v>
      </c>
      <c r="U1633" s="6">
        <f t="shared" si="202"/>
        <v>30</v>
      </c>
      <c r="V1633" t="str">
        <f t="shared" si="207"/>
        <v>15&lt;x&lt;=30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 t="shared" si="203"/>
        <v>40810.132569444439</v>
      </c>
      <c r="K1634">
        <v>1311667854</v>
      </c>
      <c r="L1634" s="10">
        <f t="shared" si="204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200"/>
        <v>1.0162500000000001</v>
      </c>
      <c r="R1634" s="6">
        <f t="shared" si="201"/>
        <v>86.489361702127653</v>
      </c>
      <c r="S1634" t="str">
        <f t="shared" si="205"/>
        <v>music</v>
      </c>
      <c r="T1634" t="str">
        <f t="shared" si="206"/>
        <v>rock</v>
      </c>
      <c r="U1634" s="6">
        <f t="shared" si="202"/>
        <v>60</v>
      </c>
      <c r="V1634" t="str">
        <f t="shared" si="207"/>
        <v>45&lt;x&lt;=60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 t="shared" si="203"/>
        <v>40924</v>
      </c>
      <c r="K1635">
        <v>1324329156</v>
      </c>
      <c r="L1635" s="10">
        <f t="shared" si="204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200"/>
        <v>1</v>
      </c>
      <c r="R1635" s="6">
        <f t="shared" si="201"/>
        <v>172.41379310344828</v>
      </c>
      <c r="S1635" t="str">
        <f t="shared" si="205"/>
        <v>music</v>
      </c>
      <c r="T1635" t="str">
        <f t="shared" si="206"/>
        <v>rock</v>
      </c>
      <c r="U1635" s="6">
        <f t="shared" si="202"/>
        <v>27.324583333334886</v>
      </c>
      <c r="V1635" t="str">
        <f t="shared" si="207"/>
        <v>15&lt;x&lt;=30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 t="shared" si="203"/>
        <v>40696.040972222218</v>
      </c>
      <c r="K1636">
        <v>1303706001</v>
      </c>
      <c r="L1636" s="10">
        <f t="shared" si="204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200"/>
        <v>1.0049999999999999</v>
      </c>
      <c r="R1636" s="6">
        <f t="shared" si="201"/>
        <v>62.8125</v>
      </c>
      <c r="S1636" t="str">
        <f t="shared" si="205"/>
        <v>music</v>
      </c>
      <c r="T1636" t="str">
        <f t="shared" si="206"/>
        <v>rock</v>
      </c>
      <c r="U1636" s="6">
        <f t="shared" si="202"/>
        <v>38.059479166666279</v>
      </c>
      <c r="V1636" t="str">
        <f t="shared" si="207"/>
        <v>30&lt;x&lt;=45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 t="shared" si="203"/>
        <v>42562.660428240742</v>
      </c>
      <c r="K1637">
        <v>1463086261</v>
      </c>
      <c r="L1637" s="10">
        <f t="shared" si="204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200"/>
        <v>1.2529999999999999</v>
      </c>
      <c r="R1637" s="6">
        <f t="shared" si="201"/>
        <v>67.729729729729726</v>
      </c>
      <c r="S1637" t="str">
        <f t="shared" si="205"/>
        <v>music</v>
      </c>
      <c r="T1637" t="str">
        <f t="shared" si="206"/>
        <v>rock</v>
      </c>
      <c r="U1637" s="6">
        <f t="shared" si="202"/>
        <v>60</v>
      </c>
      <c r="V1637" t="str">
        <f t="shared" si="207"/>
        <v>45&lt;x&lt;=60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 t="shared" si="203"/>
        <v>40705.958333333328</v>
      </c>
      <c r="K1638">
        <v>1304129088</v>
      </c>
      <c r="L1638" s="10">
        <f t="shared" si="204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200"/>
        <v>1.0355555555555556</v>
      </c>
      <c r="R1638" s="6">
        <f t="shared" si="201"/>
        <v>53.5632183908046</v>
      </c>
      <c r="S1638" t="str">
        <f t="shared" si="205"/>
        <v>music</v>
      </c>
      <c r="T1638" t="str">
        <f t="shared" si="206"/>
        <v>rock</v>
      </c>
      <c r="U1638" s="6">
        <f t="shared" si="202"/>
        <v>43.07999999999447</v>
      </c>
      <c r="V1638" t="str">
        <f t="shared" si="207"/>
        <v>30&lt;x&lt;=45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 t="shared" si="203"/>
        <v>40178.777083333334</v>
      </c>
      <c r="K1639">
        <v>1257444140</v>
      </c>
      <c r="L1639" s="10">
        <f t="shared" si="204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200"/>
        <v>1.038</v>
      </c>
      <c r="R1639" s="6">
        <f t="shared" si="201"/>
        <v>34.6</v>
      </c>
      <c r="S1639" t="str">
        <f t="shared" si="205"/>
        <v>music</v>
      </c>
      <c r="T1639" t="str">
        <f t="shared" si="206"/>
        <v>rock</v>
      </c>
      <c r="U1639" s="6">
        <f t="shared" si="202"/>
        <v>56.233796296299261</v>
      </c>
      <c r="V1639" t="str">
        <f t="shared" si="207"/>
        <v>45&lt;x&lt;=60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 t="shared" si="203"/>
        <v>41333.684027777774</v>
      </c>
      <c r="K1640">
        <v>1358180968</v>
      </c>
      <c r="L1640" s="10">
        <f t="shared" si="204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200"/>
        <v>1.05</v>
      </c>
      <c r="R1640" s="6">
        <f t="shared" si="201"/>
        <v>38.888888888888886</v>
      </c>
      <c r="S1640" t="str">
        <f t="shared" si="205"/>
        <v>music</v>
      </c>
      <c r="T1640" t="str">
        <f t="shared" si="206"/>
        <v>rock</v>
      </c>
      <c r="U1640" s="6">
        <f t="shared" si="202"/>
        <v>45.205231481479132</v>
      </c>
      <c r="V1640" t="str">
        <f t="shared" si="207"/>
        <v>45&lt;x&lt;=60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 t="shared" si="203"/>
        <v>40971.444039351853</v>
      </c>
      <c r="K1641">
        <v>1328197165</v>
      </c>
      <c r="L1641" s="10">
        <f t="shared" si="204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200"/>
        <v>1</v>
      </c>
      <c r="R1641" s="6">
        <f t="shared" si="201"/>
        <v>94.736842105263165</v>
      </c>
      <c r="S1641" t="str">
        <f t="shared" si="205"/>
        <v>music</v>
      </c>
      <c r="T1641" t="str">
        <f t="shared" si="206"/>
        <v>rock</v>
      </c>
      <c r="U1641" s="6">
        <f t="shared" si="202"/>
        <v>30</v>
      </c>
      <c r="V1641" t="str">
        <f t="shared" si="207"/>
        <v>15&lt;x&lt;=30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 t="shared" si="203"/>
        <v>40392.874305555553</v>
      </c>
      <c r="K1642">
        <v>1279603955</v>
      </c>
      <c r="L1642" s="10">
        <f t="shared" si="204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200"/>
        <v>1.6986000000000001</v>
      </c>
      <c r="R1642" s="6">
        <f t="shared" si="201"/>
        <v>39.967058823529413</v>
      </c>
      <c r="S1642" t="str">
        <f t="shared" si="205"/>
        <v>music</v>
      </c>
      <c r="T1642" t="str">
        <f t="shared" si="206"/>
        <v>rock</v>
      </c>
      <c r="U1642" s="6">
        <f t="shared" si="202"/>
        <v>13.851678240738693</v>
      </c>
      <c r="V1642" t="str">
        <f t="shared" si="207"/>
        <v>&lt;=15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 t="shared" si="203"/>
        <v>41992.388240740744</v>
      </c>
      <c r="K1643">
        <v>1416406744</v>
      </c>
      <c r="L1643" s="10">
        <f t="shared" si="204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200"/>
        <v>1.014</v>
      </c>
      <c r="R1643" s="6">
        <f t="shared" si="201"/>
        <v>97.5</v>
      </c>
      <c r="S1643" t="str">
        <f t="shared" si="205"/>
        <v>music</v>
      </c>
      <c r="T1643" t="str">
        <f t="shared" si="206"/>
        <v>pop</v>
      </c>
      <c r="U1643" s="6">
        <f t="shared" si="202"/>
        <v>30</v>
      </c>
      <c r="V1643" t="str">
        <f t="shared" si="207"/>
        <v>15&lt;x&lt;=30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 t="shared" si="203"/>
        <v>40707.816284722219</v>
      </c>
      <c r="K1644">
        <v>1306283727</v>
      </c>
      <c r="L1644" s="10">
        <f t="shared" si="204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200"/>
        <v>1</v>
      </c>
      <c r="R1644" s="6">
        <f t="shared" si="201"/>
        <v>42.857142857142854</v>
      </c>
      <c r="S1644" t="str">
        <f t="shared" si="205"/>
        <v>music</v>
      </c>
      <c r="T1644" t="str">
        <f t="shared" si="206"/>
        <v>pop</v>
      </c>
      <c r="U1644" s="6">
        <f t="shared" si="202"/>
        <v>20</v>
      </c>
      <c r="V1644" t="str">
        <f t="shared" si="207"/>
        <v>15&lt;x&lt;=30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 t="shared" si="203"/>
        <v>41176.615879629629</v>
      </c>
      <c r="K1645">
        <v>1345924012</v>
      </c>
      <c r="L1645" s="10">
        <f t="shared" si="204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200"/>
        <v>1.2470000000000001</v>
      </c>
      <c r="R1645" s="6">
        <f t="shared" si="201"/>
        <v>168.51351351351352</v>
      </c>
      <c r="S1645" t="str">
        <f t="shared" si="205"/>
        <v>music</v>
      </c>
      <c r="T1645" t="str">
        <f t="shared" si="206"/>
        <v>pop</v>
      </c>
      <c r="U1645" s="6">
        <f t="shared" si="202"/>
        <v>30</v>
      </c>
      <c r="V1645" t="str">
        <f t="shared" si="207"/>
        <v>15&lt;x&lt;=30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 t="shared" si="203"/>
        <v>41234.893055555556</v>
      </c>
      <c r="K1646">
        <v>1348363560</v>
      </c>
      <c r="L1646" s="10">
        <f t="shared" si="204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200"/>
        <v>1.095</v>
      </c>
      <c r="R1646" s="6">
        <f t="shared" si="201"/>
        <v>85.546875</v>
      </c>
      <c r="S1646" t="str">
        <f t="shared" si="205"/>
        <v>music</v>
      </c>
      <c r="T1646" t="str">
        <f t="shared" si="206"/>
        <v>pop</v>
      </c>
      <c r="U1646" s="6">
        <f t="shared" si="202"/>
        <v>60.041666666671517</v>
      </c>
      <c r="V1646" t="str">
        <f t="shared" si="207"/>
        <v>60&lt;x&lt;=75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 t="shared" si="203"/>
        <v>41535.409027777772</v>
      </c>
      <c r="K1647">
        <v>1378306140</v>
      </c>
      <c r="L1647" s="10">
        <f t="shared" si="204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200"/>
        <v>1.1080000000000001</v>
      </c>
      <c r="R1647" s="6">
        <f t="shared" si="201"/>
        <v>554</v>
      </c>
      <c r="S1647" t="str">
        <f t="shared" si="205"/>
        <v>music</v>
      </c>
      <c r="T1647" t="str">
        <f t="shared" si="206"/>
        <v>pop</v>
      </c>
      <c r="U1647" s="6">
        <f t="shared" si="202"/>
        <v>14</v>
      </c>
      <c r="V1647" t="str">
        <f t="shared" si="207"/>
        <v>&lt;=15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 t="shared" si="203"/>
        <v>41865.549305555556</v>
      </c>
      <c r="K1648">
        <v>1405248503</v>
      </c>
      <c r="L1648" s="10">
        <f t="shared" si="204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200"/>
        <v>1.1020000000000001</v>
      </c>
      <c r="R1648" s="6">
        <f t="shared" si="201"/>
        <v>26.554216867469879</v>
      </c>
      <c r="S1648" t="str">
        <f t="shared" si="205"/>
        <v>music</v>
      </c>
      <c r="T1648" t="str">
        <f t="shared" si="206"/>
        <v>pop</v>
      </c>
      <c r="U1648" s="6">
        <f t="shared" si="202"/>
        <v>32.307372685187147</v>
      </c>
      <c r="V1648" t="str">
        <f t="shared" si="207"/>
        <v>30&lt;x&lt;=45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 t="shared" si="203"/>
        <v>41069.201122685183</v>
      </c>
      <c r="K1649">
        <v>1336643377</v>
      </c>
      <c r="L1649" s="10">
        <f t="shared" si="204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200"/>
        <v>1.0471999999999999</v>
      </c>
      <c r="R1649" s="6">
        <f t="shared" si="201"/>
        <v>113.82608695652173</v>
      </c>
      <c r="S1649" t="str">
        <f t="shared" si="205"/>
        <v>music</v>
      </c>
      <c r="T1649" t="str">
        <f t="shared" si="206"/>
        <v>pop</v>
      </c>
      <c r="U1649" s="6">
        <f t="shared" si="202"/>
        <v>30</v>
      </c>
      <c r="V1649" t="str">
        <f t="shared" si="207"/>
        <v>15&lt;x&lt;=30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 t="shared" si="203"/>
        <v>40622.454652777778</v>
      </c>
      <c r="K1650">
        <v>1298048082</v>
      </c>
      <c r="L1650" s="10">
        <f t="shared" si="204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200"/>
        <v>1.2526086956521738</v>
      </c>
      <c r="R1650" s="6">
        <f t="shared" si="201"/>
        <v>32.011111111111113</v>
      </c>
      <c r="S1650" t="str">
        <f t="shared" si="205"/>
        <v>music</v>
      </c>
      <c r="T1650" t="str">
        <f t="shared" si="206"/>
        <v>pop</v>
      </c>
      <c r="U1650" s="6">
        <f t="shared" si="202"/>
        <v>29.958333333335759</v>
      </c>
      <c r="V1650" t="str">
        <f t="shared" si="207"/>
        <v>15&lt;x&lt;=30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 t="shared" si="203"/>
        <v>41782.476331018515</v>
      </c>
      <c r="K1651">
        <v>1396974355</v>
      </c>
      <c r="L1651" s="10">
        <f t="shared" si="204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200"/>
        <v>1.0058763157894737</v>
      </c>
      <c r="R1651" s="6">
        <f t="shared" si="201"/>
        <v>47.189259259259259</v>
      </c>
      <c r="S1651" t="str">
        <f t="shared" si="205"/>
        <v>music</v>
      </c>
      <c r="T1651" t="str">
        <f t="shared" si="206"/>
        <v>pop</v>
      </c>
      <c r="U1651" s="6">
        <f t="shared" si="202"/>
        <v>45</v>
      </c>
      <c r="V1651" t="str">
        <f t="shared" si="207"/>
        <v>30&lt;x&lt;=45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 t="shared" si="203"/>
        <v>41556.227280092593</v>
      </c>
      <c r="K1652">
        <v>1378722437</v>
      </c>
      <c r="L1652" s="10">
        <f t="shared" si="204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200"/>
        <v>1.4155</v>
      </c>
      <c r="R1652" s="6">
        <f t="shared" si="201"/>
        <v>88.46875</v>
      </c>
      <c r="S1652" t="str">
        <f t="shared" si="205"/>
        <v>music</v>
      </c>
      <c r="T1652" t="str">
        <f t="shared" si="206"/>
        <v>pop</v>
      </c>
      <c r="U1652" s="6">
        <f t="shared" si="202"/>
        <v>30</v>
      </c>
      <c r="V1652" t="str">
        <f t="shared" si="207"/>
        <v>15&lt;x&lt;=30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 t="shared" si="203"/>
        <v>40659.082638888889</v>
      </c>
      <c r="K1653">
        <v>1300916220</v>
      </c>
      <c r="L1653" s="10">
        <f t="shared" si="204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200"/>
        <v>1.0075000000000001</v>
      </c>
      <c r="R1653" s="6">
        <f t="shared" si="201"/>
        <v>100.75</v>
      </c>
      <c r="S1653" t="str">
        <f t="shared" si="205"/>
        <v>music</v>
      </c>
      <c r="T1653" t="str">
        <f t="shared" si="206"/>
        <v>pop</v>
      </c>
      <c r="U1653" s="6">
        <f t="shared" si="202"/>
        <v>33.390277777783922</v>
      </c>
      <c r="V1653" t="str">
        <f t="shared" si="207"/>
        <v>30&lt;x&lt;=45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 t="shared" si="203"/>
        <v>41602.326307870368</v>
      </c>
      <c r="K1654">
        <v>1382701793</v>
      </c>
      <c r="L1654" s="10">
        <f t="shared" si="204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200"/>
        <v>1.0066666666666666</v>
      </c>
      <c r="R1654" s="6">
        <f t="shared" si="201"/>
        <v>64.714285714285708</v>
      </c>
      <c r="S1654" t="str">
        <f t="shared" si="205"/>
        <v>music</v>
      </c>
      <c r="T1654" t="str">
        <f t="shared" si="206"/>
        <v>pop</v>
      </c>
      <c r="U1654" s="6">
        <f t="shared" si="202"/>
        <v>30.041666666664241</v>
      </c>
      <c r="V1654" t="str">
        <f t="shared" si="207"/>
        <v>30&lt;x&lt;=45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 t="shared" si="203"/>
        <v>40657.626111111109</v>
      </c>
      <c r="K1655">
        <v>1300996896</v>
      </c>
      <c r="L1655" s="10">
        <f t="shared" si="204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200"/>
        <v>1.7423040000000001</v>
      </c>
      <c r="R1655" s="6">
        <f t="shared" si="201"/>
        <v>51.854285714285716</v>
      </c>
      <c r="S1655" t="str">
        <f t="shared" si="205"/>
        <v>music</v>
      </c>
      <c r="T1655" t="str">
        <f t="shared" si="206"/>
        <v>pop</v>
      </c>
      <c r="U1655" s="6">
        <f t="shared" si="202"/>
        <v>31</v>
      </c>
      <c r="V1655" t="str">
        <f t="shared" si="207"/>
        <v>30&lt;x&lt;=45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 t="shared" si="203"/>
        <v>41017.682407407403</v>
      </c>
      <c r="K1656">
        <v>1332192160</v>
      </c>
      <c r="L1656" s="10">
        <f t="shared" si="204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200"/>
        <v>1.199090909090909</v>
      </c>
      <c r="R1656" s="6">
        <f t="shared" si="201"/>
        <v>38.794117647058826</v>
      </c>
      <c r="S1656" t="str">
        <f t="shared" si="205"/>
        <v>music</v>
      </c>
      <c r="T1656" t="str">
        <f t="shared" si="206"/>
        <v>pop</v>
      </c>
      <c r="U1656" s="6">
        <f t="shared" si="202"/>
        <v>30</v>
      </c>
      <c r="V1656" t="str">
        <f t="shared" si="207"/>
        <v>15&lt;x&lt;=30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 t="shared" si="203"/>
        <v>41004.541898148142</v>
      </c>
      <c r="K1657">
        <v>1331060420</v>
      </c>
      <c r="L1657" s="10">
        <f t="shared" si="204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200"/>
        <v>1.4286666666666668</v>
      </c>
      <c r="R1657" s="6">
        <f t="shared" si="201"/>
        <v>44.645833333333336</v>
      </c>
      <c r="S1657" t="str">
        <f t="shared" si="205"/>
        <v>music</v>
      </c>
      <c r="T1657" t="str">
        <f t="shared" si="206"/>
        <v>pop</v>
      </c>
      <c r="U1657" s="6">
        <f t="shared" si="202"/>
        <v>29.958333333328483</v>
      </c>
      <c r="V1657" t="str">
        <f t="shared" si="207"/>
        <v>15&lt;x&lt;=30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 t="shared" si="203"/>
        <v>41256.720509259256</v>
      </c>
      <c r="K1658">
        <v>1352845052</v>
      </c>
      <c r="L1658" s="10">
        <f t="shared" si="204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200"/>
        <v>1.0033493333333334</v>
      </c>
      <c r="R1658" s="6">
        <f t="shared" si="201"/>
        <v>156.77333333333334</v>
      </c>
      <c r="S1658" t="str">
        <f t="shared" si="205"/>
        <v>music</v>
      </c>
      <c r="T1658" t="str">
        <f t="shared" si="206"/>
        <v>pop</v>
      </c>
      <c r="U1658" s="6">
        <f t="shared" si="202"/>
        <v>30</v>
      </c>
      <c r="V1658" t="str">
        <f t="shared" si="207"/>
        <v>15&lt;x&lt;=30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 t="shared" si="203"/>
        <v>41053.573703703703</v>
      </c>
      <c r="K1659">
        <v>1335293168</v>
      </c>
      <c r="L1659" s="10">
        <f t="shared" si="204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200"/>
        <v>1.0493380000000001</v>
      </c>
      <c r="R1659" s="6">
        <f t="shared" si="201"/>
        <v>118.70339366515837</v>
      </c>
      <c r="S1659" t="str">
        <f t="shared" si="205"/>
        <v>music</v>
      </c>
      <c r="T1659" t="str">
        <f t="shared" si="206"/>
        <v>pop</v>
      </c>
      <c r="U1659" s="6">
        <f t="shared" si="202"/>
        <v>30</v>
      </c>
      <c r="V1659" t="str">
        <f t="shared" si="207"/>
        <v>15&lt;x&lt;=30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 t="shared" si="203"/>
        <v>41261.388888888883</v>
      </c>
      <c r="K1660">
        <v>1352524767</v>
      </c>
      <c r="L1660" s="10">
        <f t="shared" si="204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200"/>
        <v>1.3223333333333334</v>
      </c>
      <c r="R1660" s="6">
        <f t="shared" si="201"/>
        <v>74.149532710280369</v>
      </c>
      <c r="S1660" t="str">
        <f t="shared" si="205"/>
        <v>music</v>
      </c>
      <c r="T1660" t="str">
        <f t="shared" si="206"/>
        <v>pop</v>
      </c>
      <c r="U1660" s="6">
        <f t="shared" si="202"/>
        <v>38.375381944439141</v>
      </c>
      <c r="V1660" t="str">
        <f t="shared" si="207"/>
        <v>30&lt;x&lt;=45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 t="shared" si="203"/>
        <v>41625.291666666664</v>
      </c>
      <c r="K1661">
        <v>1384811721</v>
      </c>
      <c r="L1661" s="10">
        <f t="shared" si="204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200"/>
        <v>1.1279999999999999</v>
      </c>
      <c r="R1661" s="6">
        <f t="shared" si="201"/>
        <v>12.533333333333333</v>
      </c>
      <c r="S1661" t="str">
        <f t="shared" si="205"/>
        <v>music</v>
      </c>
      <c r="T1661" t="str">
        <f t="shared" si="206"/>
        <v>pop</v>
      </c>
      <c r="U1661" s="6">
        <f t="shared" si="202"/>
        <v>28.586562500000582</v>
      </c>
      <c r="V1661" t="str">
        <f t="shared" si="207"/>
        <v>15&lt;x&lt;=30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 t="shared" si="203"/>
        <v>42490.707638888889</v>
      </c>
      <c r="K1662">
        <v>1459355950</v>
      </c>
      <c r="L1662" s="10">
        <f t="shared" si="204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200"/>
        <v>12.5375</v>
      </c>
      <c r="R1662" s="6">
        <f t="shared" si="201"/>
        <v>27.861111111111111</v>
      </c>
      <c r="S1662" t="str">
        <f t="shared" si="205"/>
        <v>music</v>
      </c>
      <c r="T1662" t="str">
        <f t="shared" si="206"/>
        <v>pop</v>
      </c>
      <c r="U1662" s="6">
        <f t="shared" si="202"/>
        <v>31.222106481480296</v>
      </c>
      <c r="V1662" t="str">
        <f t="shared" si="207"/>
        <v>30&lt;x&lt;=45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 t="shared" si="203"/>
        <v>42386.666666666664</v>
      </c>
      <c r="K1663">
        <v>1449359831</v>
      </c>
      <c r="L1663" s="10">
        <f t="shared" si="204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200"/>
        <v>1.0250632911392406</v>
      </c>
      <c r="R1663" s="6">
        <f t="shared" si="201"/>
        <v>80.178217821782184</v>
      </c>
      <c r="S1663" t="str">
        <f t="shared" si="205"/>
        <v>music</v>
      </c>
      <c r="T1663" t="str">
        <f t="shared" si="206"/>
        <v>pop</v>
      </c>
      <c r="U1663" s="6">
        <f t="shared" si="202"/>
        <v>42.876956018517376</v>
      </c>
      <c r="V1663" t="str">
        <f t="shared" si="207"/>
        <v>30&lt;x&lt;=45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 t="shared" si="203"/>
        <v>40908.031666666662</v>
      </c>
      <c r="K1664">
        <v>1320122736</v>
      </c>
      <c r="L1664" s="10">
        <f t="shared" si="204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200"/>
        <v>1.026375</v>
      </c>
      <c r="R1664" s="6">
        <f t="shared" si="201"/>
        <v>132.43548387096774</v>
      </c>
      <c r="S1664" t="str">
        <f t="shared" si="205"/>
        <v>music</v>
      </c>
      <c r="T1664" t="str">
        <f t="shared" si="206"/>
        <v>pop</v>
      </c>
      <c r="U1664" s="6">
        <f t="shared" si="202"/>
        <v>60.041666666664241</v>
      </c>
      <c r="V1664" t="str">
        <f t="shared" si="207"/>
        <v>60&lt;x&lt;=75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 t="shared" si="203"/>
        <v>42035.813738425924</v>
      </c>
      <c r="K1665">
        <v>1420158707</v>
      </c>
      <c r="L1665" s="10">
        <f t="shared" si="204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200"/>
        <v>1.08</v>
      </c>
      <c r="R1665" s="6">
        <f t="shared" si="201"/>
        <v>33.75</v>
      </c>
      <c r="S1665" t="str">
        <f t="shared" si="205"/>
        <v>music</v>
      </c>
      <c r="T1665" t="str">
        <f t="shared" si="206"/>
        <v>pop</v>
      </c>
      <c r="U1665" s="6">
        <f t="shared" si="202"/>
        <v>30</v>
      </c>
      <c r="V1665" t="str">
        <f t="shared" si="207"/>
        <v>15&lt;x&lt;=30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 t="shared" si="203"/>
        <v>40983.957638888889</v>
      </c>
      <c r="K1666">
        <v>1328033818</v>
      </c>
      <c r="L1666" s="10">
        <f t="shared" si="204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208">E1666/D1666</f>
        <v>1.2240879999999998</v>
      </c>
      <c r="R1666" s="6">
        <f t="shared" ref="R1666:R1729" si="209">E1666/N1666</f>
        <v>34.384494382022467</v>
      </c>
      <c r="S1666" t="str">
        <f t="shared" si="205"/>
        <v>music</v>
      </c>
      <c r="T1666" t="str">
        <f t="shared" si="206"/>
        <v>pop</v>
      </c>
      <c r="U1666" s="6">
        <f t="shared" ref="U1666:U1729" si="210">J1666-L1666</f>
        <v>44.404189814820711</v>
      </c>
      <c r="V1666" t="str">
        <f t="shared" si="207"/>
        <v>30&lt;x&lt;=45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 t="shared" ref="J1667:J1730" si="211">(((I1667/60)/60)/24)+DATE(1970,1,1)+(-5/24)</f>
        <v>40595.916666666664</v>
      </c>
      <c r="K1667">
        <v>1295624113</v>
      </c>
      <c r="L1667" s="10">
        <f t="shared" ref="L1667:L1730" si="212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208"/>
        <v>1.1945714285714286</v>
      </c>
      <c r="R1667" s="6">
        <f t="shared" si="209"/>
        <v>44.956989247311824</v>
      </c>
      <c r="S1667" t="str">
        <f t="shared" ref="S1667:S1730" si="213">TRIM(LEFT(P1667,SEARCH("/",P1667)-1))</f>
        <v>music</v>
      </c>
      <c r="T1667" t="str">
        <f t="shared" ref="T1667:T1730" si="214">TRIM(RIGHT(P1667,LEN(P1667)-SEARCH("/",P1667)))</f>
        <v>pop</v>
      </c>
      <c r="U1667" s="6">
        <f t="shared" si="210"/>
        <v>31.475543981483497</v>
      </c>
      <c r="V1667" t="str">
        <f t="shared" ref="V1667:V1730" si="215">IF(U1667&lt;=15, "&lt;=15", IF(U1667&lt;=30, "15&lt;x&lt;=30", IF(U1667&lt;=45, "30&lt;x&lt;=45", IF(U1667&lt;=60, "45&lt;x&lt;=60", IF(U1667&lt;=75, "60&lt;x&lt;=75","75&lt;x&lt;=90")))))</f>
        <v>30&lt;x&lt;=45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 t="shared" si="211"/>
        <v>41361.003159722219</v>
      </c>
      <c r="K1668">
        <v>1361858673</v>
      </c>
      <c r="L1668" s="10">
        <f t="shared" si="212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208"/>
        <v>1.6088</v>
      </c>
      <c r="R1668" s="6">
        <f t="shared" si="209"/>
        <v>41.04081632653061</v>
      </c>
      <c r="S1668" t="str">
        <f t="shared" si="213"/>
        <v>music</v>
      </c>
      <c r="T1668" t="str">
        <f t="shared" si="214"/>
        <v>pop</v>
      </c>
      <c r="U1668" s="6">
        <f t="shared" si="210"/>
        <v>29.958333333328483</v>
      </c>
      <c r="V1668" t="str">
        <f t="shared" si="215"/>
        <v>15&lt;x&lt;=30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 t="shared" si="211"/>
        <v>41709.082638888889</v>
      </c>
      <c r="K1669">
        <v>1392169298</v>
      </c>
      <c r="L1669" s="10">
        <f t="shared" si="212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208"/>
        <v>1.2685294117647059</v>
      </c>
      <c r="R1669" s="6">
        <f t="shared" si="209"/>
        <v>52.597560975609753</v>
      </c>
      <c r="S1669" t="str">
        <f t="shared" si="213"/>
        <v>music</v>
      </c>
      <c r="T1669" t="str">
        <f t="shared" si="214"/>
        <v>pop</v>
      </c>
      <c r="U1669" s="6">
        <f t="shared" si="210"/>
        <v>27.220393518524361</v>
      </c>
      <c r="V1669" t="str">
        <f t="shared" si="215"/>
        <v>15&lt;x&lt;=30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 t="shared" si="211"/>
        <v>40874.983090277776</v>
      </c>
      <c r="K1670">
        <v>1319859339</v>
      </c>
      <c r="L1670" s="10">
        <f t="shared" si="212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208"/>
        <v>1.026375</v>
      </c>
      <c r="R1670" s="6">
        <f t="shared" si="209"/>
        <v>70.784482758620683</v>
      </c>
      <c r="S1670" t="str">
        <f t="shared" si="213"/>
        <v>music</v>
      </c>
      <c r="T1670" t="str">
        <f t="shared" si="214"/>
        <v>pop</v>
      </c>
      <c r="U1670" s="6">
        <f t="shared" si="210"/>
        <v>30.041666666671517</v>
      </c>
      <c r="V1670" t="str">
        <f t="shared" si="215"/>
        <v>30&lt;x&lt;=45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 t="shared" si="211"/>
        <v>42521.676805555551</v>
      </c>
      <c r="K1671">
        <v>1459545276</v>
      </c>
      <c r="L1671" s="10">
        <f t="shared" si="212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208"/>
        <v>1.3975</v>
      </c>
      <c r="R1671" s="6">
        <f t="shared" si="209"/>
        <v>53.75</v>
      </c>
      <c r="S1671" t="str">
        <f t="shared" si="213"/>
        <v>music</v>
      </c>
      <c r="T1671" t="str">
        <f t="shared" si="214"/>
        <v>pop</v>
      </c>
      <c r="U1671" s="6">
        <f t="shared" si="210"/>
        <v>60</v>
      </c>
      <c r="V1671" t="str">
        <f t="shared" si="215"/>
        <v>45&lt;x&lt;=60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 t="shared" si="211"/>
        <v>40363.958333333328</v>
      </c>
      <c r="K1672">
        <v>1273961999</v>
      </c>
      <c r="L1672" s="10">
        <f t="shared" si="212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208"/>
        <v>1.026</v>
      </c>
      <c r="R1672" s="6">
        <f t="shared" si="209"/>
        <v>44.608695652173914</v>
      </c>
      <c r="S1672" t="str">
        <f t="shared" si="213"/>
        <v>music</v>
      </c>
      <c r="T1672" t="str">
        <f t="shared" si="214"/>
        <v>pop</v>
      </c>
      <c r="U1672" s="6">
        <f t="shared" si="210"/>
        <v>50.236122685178998</v>
      </c>
      <c r="V1672" t="str">
        <f t="shared" si="215"/>
        <v>45&lt;x&lt;=60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 t="shared" si="211"/>
        <v>42583.335810185185</v>
      </c>
      <c r="K1673">
        <v>1467464614</v>
      </c>
      <c r="L1673" s="10">
        <f t="shared" si="212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208"/>
        <v>1.0067349999999999</v>
      </c>
      <c r="R1673" s="6">
        <f t="shared" si="209"/>
        <v>26.148961038961041</v>
      </c>
      <c r="S1673" t="str">
        <f t="shared" si="213"/>
        <v>music</v>
      </c>
      <c r="T1673" t="str">
        <f t="shared" si="214"/>
        <v>pop</v>
      </c>
      <c r="U1673" s="6">
        <f t="shared" si="210"/>
        <v>30</v>
      </c>
      <c r="V1673" t="str">
        <f t="shared" si="215"/>
        <v>15&lt;x&lt;=30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 t="shared" si="211"/>
        <v>41064.448263888888</v>
      </c>
      <c r="K1674">
        <v>1336232730</v>
      </c>
      <c r="L1674" s="10">
        <f t="shared" si="212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208"/>
        <v>1.1294117647058823</v>
      </c>
      <c r="R1674" s="6">
        <f t="shared" si="209"/>
        <v>39.183673469387756</v>
      </c>
      <c r="S1674" t="str">
        <f t="shared" si="213"/>
        <v>music</v>
      </c>
      <c r="T1674" t="str">
        <f t="shared" si="214"/>
        <v>pop</v>
      </c>
      <c r="U1674" s="6">
        <f t="shared" si="210"/>
        <v>30</v>
      </c>
      <c r="V1674" t="str">
        <f t="shared" si="215"/>
        <v>15&lt;x&lt;=30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 t="shared" si="211"/>
        <v>42069.670046296298</v>
      </c>
      <c r="K1675">
        <v>1423083892</v>
      </c>
      <c r="L1675" s="10">
        <f t="shared" si="212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208"/>
        <v>1.2809523809523808</v>
      </c>
      <c r="R1675" s="6">
        <f t="shared" si="209"/>
        <v>45.593220338983052</v>
      </c>
      <c r="S1675" t="str">
        <f t="shared" si="213"/>
        <v>music</v>
      </c>
      <c r="T1675" t="str">
        <f t="shared" si="214"/>
        <v>pop</v>
      </c>
      <c r="U1675" s="6">
        <f t="shared" si="210"/>
        <v>30</v>
      </c>
      <c r="V1675" t="str">
        <f t="shared" si="215"/>
        <v>15&lt;x&lt;=30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 t="shared" si="211"/>
        <v>42600.082638888889</v>
      </c>
      <c r="K1676">
        <v>1468852306</v>
      </c>
      <c r="L1676" s="10">
        <f t="shared" si="212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208"/>
        <v>2.0169999999999999</v>
      </c>
      <c r="R1676" s="6">
        <f t="shared" si="209"/>
        <v>89.247787610619469</v>
      </c>
      <c r="S1676" t="str">
        <f t="shared" si="213"/>
        <v>music</v>
      </c>
      <c r="T1676" t="str">
        <f t="shared" si="214"/>
        <v>pop</v>
      </c>
      <c r="U1676" s="6">
        <f t="shared" si="210"/>
        <v>30.685578703705687</v>
      </c>
      <c r="V1676" t="str">
        <f t="shared" si="215"/>
        <v>30&lt;x&lt;=45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 t="shared" si="211"/>
        <v>40832.710416666661</v>
      </c>
      <c r="K1677">
        <v>1316194540</v>
      </c>
      <c r="L1677" s="10">
        <f t="shared" si="212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208"/>
        <v>1.37416</v>
      </c>
      <c r="R1677" s="6">
        <f t="shared" si="209"/>
        <v>40.416470588235299</v>
      </c>
      <c r="S1677" t="str">
        <f t="shared" si="213"/>
        <v>music</v>
      </c>
      <c r="T1677" t="str">
        <f t="shared" si="214"/>
        <v>pop</v>
      </c>
      <c r="U1677" s="6">
        <f t="shared" si="210"/>
        <v>30.185648148144537</v>
      </c>
      <c r="V1677" t="str">
        <f t="shared" si="215"/>
        <v>30&lt;x&lt;=45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 t="shared" si="211"/>
        <v>41019.957638888889</v>
      </c>
      <c r="K1678">
        <v>1330968347</v>
      </c>
      <c r="L1678" s="10">
        <f t="shared" si="212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208"/>
        <v>1.1533333333333333</v>
      </c>
      <c r="R1678" s="6">
        <f t="shared" si="209"/>
        <v>82.38095238095238</v>
      </c>
      <c r="S1678" t="str">
        <f t="shared" si="213"/>
        <v>music</v>
      </c>
      <c r="T1678" t="str">
        <f t="shared" si="214"/>
        <v>pop</v>
      </c>
      <c r="U1678" s="6">
        <f t="shared" si="210"/>
        <v>46.439733796294604</v>
      </c>
      <c r="V1678" t="str">
        <f t="shared" si="215"/>
        <v>45&lt;x&lt;=60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 t="shared" si="211"/>
        <v>42476.040972222218</v>
      </c>
      <c r="K1679">
        <v>1455615976</v>
      </c>
      <c r="L1679" s="10">
        <f t="shared" si="212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208"/>
        <v>1.1166666666666667</v>
      </c>
      <c r="R1679" s="6">
        <f t="shared" si="209"/>
        <v>159.52380952380952</v>
      </c>
      <c r="S1679" t="str">
        <f t="shared" si="213"/>
        <v>music</v>
      </c>
      <c r="T1679" t="str">
        <f t="shared" si="214"/>
        <v>pop</v>
      </c>
      <c r="U1679" s="6">
        <f t="shared" si="210"/>
        <v>59.842175925921765</v>
      </c>
      <c r="V1679" t="str">
        <f t="shared" si="215"/>
        <v>45&lt;x&lt;=60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 t="shared" si="211"/>
        <v>41676.646655092591</v>
      </c>
      <c r="K1680">
        <v>1390509071</v>
      </c>
      <c r="L1680" s="10">
        <f t="shared" si="212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208"/>
        <v>1.1839999999999999</v>
      </c>
      <c r="R1680" s="6">
        <f t="shared" si="209"/>
        <v>36.244897959183675</v>
      </c>
      <c r="S1680" t="str">
        <f t="shared" si="213"/>
        <v>music</v>
      </c>
      <c r="T1680" t="str">
        <f t="shared" si="214"/>
        <v>pop</v>
      </c>
      <c r="U1680" s="6">
        <f t="shared" si="210"/>
        <v>14</v>
      </c>
      <c r="V1680" t="str">
        <f t="shared" si="215"/>
        <v>&lt;=15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 t="shared" si="211"/>
        <v>40745.860474537032</v>
      </c>
      <c r="K1681">
        <v>1309311545</v>
      </c>
      <c r="L1681" s="10">
        <f t="shared" si="212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208"/>
        <v>1.75</v>
      </c>
      <c r="R1681" s="6">
        <f t="shared" si="209"/>
        <v>62.5</v>
      </c>
      <c r="S1681" t="str">
        <f t="shared" si="213"/>
        <v>music</v>
      </c>
      <c r="T1681" t="str">
        <f t="shared" si="214"/>
        <v>pop</v>
      </c>
      <c r="U1681" s="6">
        <f t="shared" si="210"/>
        <v>23</v>
      </c>
      <c r="V1681" t="str">
        <f t="shared" si="215"/>
        <v>15&lt;x&lt;=30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 t="shared" si="211"/>
        <v>41832.549386574072</v>
      </c>
      <c r="K1682">
        <v>1402596667</v>
      </c>
      <c r="L1682" s="10">
        <f t="shared" si="212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208"/>
        <v>1.175</v>
      </c>
      <c r="R1682" s="6">
        <f t="shared" si="209"/>
        <v>47</v>
      </c>
      <c r="S1682" t="str">
        <f t="shared" si="213"/>
        <v>music</v>
      </c>
      <c r="T1682" t="str">
        <f t="shared" si="214"/>
        <v>pop</v>
      </c>
      <c r="U1682" s="6">
        <f t="shared" si="210"/>
        <v>30</v>
      </c>
      <c r="V1682" t="str">
        <f t="shared" si="215"/>
        <v>15&lt;x&lt;=30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 t="shared" si="211"/>
        <v>42822.874999999993</v>
      </c>
      <c r="K1683">
        <v>1486522484</v>
      </c>
      <c r="L1683" s="10">
        <f t="shared" si="212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208"/>
        <v>1.0142212307692309</v>
      </c>
      <c r="R1683" s="6">
        <f t="shared" si="209"/>
        <v>74.575090497737563</v>
      </c>
      <c r="S1683" t="str">
        <f t="shared" si="213"/>
        <v>music</v>
      </c>
      <c r="T1683" t="str">
        <f t="shared" si="214"/>
        <v>faith</v>
      </c>
      <c r="U1683" s="6">
        <f t="shared" si="210"/>
        <v>48.96199074073229</v>
      </c>
      <c r="V1683" t="str">
        <f t="shared" si="215"/>
        <v>45&lt;x&lt;=60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 t="shared" si="211"/>
        <v>42838.963657407403</v>
      </c>
      <c r="K1684">
        <v>1486962460</v>
      </c>
      <c r="L1684" s="10">
        <f t="shared" si="212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208"/>
        <v>0</v>
      </c>
      <c r="R1684" s="6" t="e">
        <f t="shared" si="209"/>
        <v>#DIV/0!</v>
      </c>
      <c r="S1684" t="str">
        <f t="shared" si="213"/>
        <v>music</v>
      </c>
      <c r="T1684" t="str">
        <f t="shared" si="214"/>
        <v>faith</v>
      </c>
      <c r="U1684" s="6">
        <f t="shared" si="210"/>
        <v>59.958333333328483</v>
      </c>
      <c r="V1684" t="str">
        <f t="shared" si="215"/>
        <v>45&lt;x&lt;=60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 t="shared" si="211"/>
        <v>42832.57335648148</v>
      </c>
      <c r="K1685">
        <v>1489517138</v>
      </c>
      <c r="L1685" s="10">
        <f t="shared" si="212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208"/>
        <v>0.21714285714285714</v>
      </c>
      <c r="R1685" s="6">
        <f t="shared" si="209"/>
        <v>76</v>
      </c>
      <c r="S1685" t="str">
        <f t="shared" si="213"/>
        <v>music</v>
      </c>
      <c r="T1685" t="str">
        <f t="shared" si="214"/>
        <v>faith</v>
      </c>
      <c r="U1685" s="6">
        <f t="shared" si="210"/>
        <v>24</v>
      </c>
      <c r="V1685" t="str">
        <f t="shared" si="215"/>
        <v>15&lt;x&lt;=30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 t="shared" si="211"/>
        <v>42811.565289351849</v>
      </c>
      <c r="K1686">
        <v>1487360041</v>
      </c>
      <c r="L1686" s="10">
        <f t="shared" si="212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208"/>
        <v>1.0912500000000001</v>
      </c>
      <c r="R1686" s="6">
        <f t="shared" si="209"/>
        <v>86.43564356435644</v>
      </c>
      <c r="S1686" t="str">
        <f t="shared" si="213"/>
        <v>music</v>
      </c>
      <c r="T1686" t="str">
        <f t="shared" si="214"/>
        <v>faith</v>
      </c>
      <c r="U1686" s="6">
        <f t="shared" si="210"/>
        <v>27.958333333328483</v>
      </c>
      <c r="V1686" t="str">
        <f t="shared" si="215"/>
        <v>15&lt;x&lt;=30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 t="shared" si="211"/>
        <v>42818.0002662037</v>
      </c>
      <c r="K1687">
        <v>1487743223</v>
      </c>
      <c r="L1687" s="10">
        <f t="shared" si="212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208"/>
        <v>1.0285714285714285</v>
      </c>
      <c r="R1687" s="6">
        <f t="shared" si="209"/>
        <v>24</v>
      </c>
      <c r="S1687" t="str">
        <f t="shared" si="213"/>
        <v>music</v>
      </c>
      <c r="T1687" t="str">
        <f t="shared" si="214"/>
        <v>faith</v>
      </c>
      <c r="U1687" s="6">
        <f t="shared" si="210"/>
        <v>29.958333333335759</v>
      </c>
      <c r="V1687" t="str">
        <f t="shared" si="215"/>
        <v>15&lt;x&lt;=30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 t="shared" si="211"/>
        <v>42852.593969907401</v>
      </c>
      <c r="K1688">
        <v>1488140119</v>
      </c>
      <c r="L1688" s="10">
        <f t="shared" si="212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208"/>
        <v>3.5999999999999999E-3</v>
      </c>
      <c r="R1688" s="6">
        <f t="shared" si="209"/>
        <v>18</v>
      </c>
      <c r="S1688" t="str">
        <f t="shared" si="213"/>
        <v>music</v>
      </c>
      <c r="T1688" t="str">
        <f t="shared" si="214"/>
        <v>faith</v>
      </c>
      <c r="U1688" s="6">
        <f t="shared" si="210"/>
        <v>59.958333333328483</v>
      </c>
      <c r="V1688" t="str">
        <f t="shared" si="215"/>
        <v>45&lt;x&lt;=60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 t="shared" si="211"/>
        <v>42835.635416666664</v>
      </c>
      <c r="K1689">
        <v>1488935245</v>
      </c>
      <c r="L1689" s="10">
        <f t="shared" si="212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208"/>
        <v>0.3125</v>
      </c>
      <c r="R1689" s="6">
        <f t="shared" si="209"/>
        <v>80.128205128205124</v>
      </c>
      <c r="S1689" t="str">
        <f t="shared" si="213"/>
        <v>music</v>
      </c>
      <c r="T1689" t="str">
        <f t="shared" si="214"/>
        <v>faith</v>
      </c>
      <c r="U1689" s="6">
        <f t="shared" si="210"/>
        <v>33.796932870369346</v>
      </c>
      <c r="V1689" t="str">
        <f t="shared" si="215"/>
        <v>30&lt;x&lt;=45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 t="shared" si="211"/>
        <v>42834.28465277778</v>
      </c>
      <c r="K1690">
        <v>1489150194</v>
      </c>
      <c r="L1690" s="10">
        <f t="shared" si="212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208"/>
        <v>0.443</v>
      </c>
      <c r="R1690" s="6">
        <f t="shared" si="209"/>
        <v>253.14285714285714</v>
      </c>
      <c r="S1690" t="str">
        <f t="shared" si="213"/>
        <v>music</v>
      </c>
      <c r="T1690" t="str">
        <f t="shared" si="214"/>
        <v>faith</v>
      </c>
      <c r="U1690" s="6">
        <f t="shared" si="210"/>
        <v>29.958333333343035</v>
      </c>
      <c r="V1690" t="str">
        <f t="shared" si="215"/>
        <v>15&lt;x&lt;=30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 t="shared" si="211"/>
        <v>42810.692476851851</v>
      </c>
      <c r="K1691">
        <v>1487111830</v>
      </c>
      <c r="L1691" s="10">
        <f t="shared" si="212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208"/>
        <v>1</v>
      </c>
      <c r="R1691" s="6">
        <f t="shared" si="209"/>
        <v>171.42857142857142</v>
      </c>
      <c r="S1691" t="str">
        <f t="shared" si="213"/>
        <v>music</v>
      </c>
      <c r="T1691" t="str">
        <f t="shared" si="214"/>
        <v>faith</v>
      </c>
      <c r="U1691" s="6">
        <f t="shared" si="210"/>
        <v>29.958333333335759</v>
      </c>
      <c r="V1691" t="str">
        <f t="shared" si="215"/>
        <v>15&lt;x&lt;=30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 t="shared" si="211"/>
        <v>42831.181041666663</v>
      </c>
      <c r="K1692">
        <v>1488882042</v>
      </c>
      <c r="L1692" s="10">
        <f t="shared" si="212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208"/>
        <v>0.254</v>
      </c>
      <c r="R1692" s="6">
        <f t="shared" si="209"/>
        <v>57.727272727272727</v>
      </c>
      <c r="S1692" t="str">
        <f t="shared" si="213"/>
        <v>music</v>
      </c>
      <c r="T1692" t="str">
        <f t="shared" si="214"/>
        <v>faith</v>
      </c>
      <c r="U1692" s="6">
        <f t="shared" si="210"/>
        <v>29.958333333328483</v>
      </c>
      <c r="V1692" t="str">
        <f t="shared" si="215"/>
        <v>15&lt;x&lt;=30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 t="shared" si="211"/>
        <v>42827.833333333336</v>
      </c>
      <c r="K1693">
        <v>1488387008</v>
      </c>
      <c r="L1693" s="10">
        <f t="shared" si="212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208"/>
        <v>0.33473333333333333</v>
      </c>
      <c r="R1693" s="6">
        <f t="shared" si="209"/>
        <v>264.26315789473682</v>
      </c>
      <c r="S1693" t="str">
        <f t="shared" si="213"/>
        <v>music</v>
      </c>
      <c r="T1693" t="str">
        <f t="shared" si="214"/>
        <v>faith</v>
      </c>
      <c r="U1693" s="6">
        <f t="shared" si="210"/>
        <v>32.340185185195878</v>
      </c>
      <c r="V1693" t="str">
        <f t="shared" si="215"/>
        <v>30&lt;x&lt;=45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 t="shared" si="211"/>
        <v>42820.790972222218</v>
      </c>
      <c r="K1694">
        <v>1487734667</v>
      </c>
      <c r="L1694" s="10">
        <f t="shared" si="212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208"/>
        <v>0.47799999999999998</v>
      </c>
      <c r="R1694" s="6">
        <f t="shared" si="209"/>
        <v>159.33333333333334</v>
      </c>
      <c r="S1694" t="str">
        <f t="shared" si="213"/>
        <v>music</v>
      </c>
      <c r="T1694" t="str">
        <f t="shared" si="214"/>
        <v>faith</v>
      </c>
      <c r="U1694" s="6">
        <f t="shared" si="210"/>
        <v>32.848067129627452</v>
      </c>
      <c r="V1694" t="str">
        <f t="shared" si="215"/>
        <v>30&lt;x&lt;=45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 t="shared" si="211"/>
        <v>42834.624999999993</v>
      </c>
      <c r="K1695">
        <v>1489097112</v>
      </c>
      <c r="L1695" s="10">
        <f t="shared" si="212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208"/>
        <v>9.3333333333333338E-2</v>
      </c>
      <c r="R1695" s="6">
        <f t="shared" si="209"/>
        <v>35</v>
      </c>
      <c r="S1695" t="str">
        <f t="shared" si="213"/>
        <v>music</v>
      </c>
      <c r="T1695" t="str">
        <f t="shared" si="214"/>
        <v>faith</v>
      </c>
      <c r="U1695" s="6">
        <f t="shared" si="210"/>
        <v>30.913055555545725</v>
      </c>
      <c r="V1695" t="str">
        <f t="shared" si="215"/>
        <v>30&lt;x&lt;=45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 t="shared" si="211"/>
        <v>42820.98333333333</v>
      </c>
      <c r="K1696">
        <v>1488038674</v>
      </c>
      <c r="L1696" s="10">
        <f t="shared" si="212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208"/>
        <v>5.0000000000000001E-4</v>
      </c>
      <c r="R1696" s="6">
        <f t="shared" si="209"/>
        <v>5</v>
      </c>
      <c r="S1696" t="str">
        <f t="shared" si="213"/>
        <v>music</v>
      </c>
      <c r="T1696" t="str">
        <f t="shared" si="214"/>
        <v>faith</v>
      </c>
      <c r="U1696" s="6">
        <f t="shared" si="210"/>
        <v>29.521828703698702</v>
      </c>
      <c r="V1696" t="str">
        <f t="shared" si="215"/>
        <v>15&lt;x&lt;=30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 t="shared" si="211"/>
        <v>42834.833333333336</v>
      </c>
      <c r="K1697">
        <v>1488847514</v>
      </c>
      <c r="L1697" s="10">
        <f t="shared" si="212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208"/>
        <v>0.11708333333333333</v>
      </c>
      <c r="R1697" s="6">
        <f t="shared" si="209"/>
        <v>61.086956521739133</v>
      </c>
      <c r="S1697" t="str">
        <f t="shared" si="213"/>
        <v>music</v>
      </c>
      <c r="T1697" t="str">
        <f t="shared" si="214"/>
        <v>faith</v>
      </c>
      <c r="U1697" s="6">
        <f t="shared" si="210"/>
        <v>34.010254629632982</v>
      </c>
      <c r="V1697" t="str">
        <f t="shared" si="215"/>
        <v>30&lt;x&lt;=45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 t="shared" si="211"/>
        <v>42825.819571759253</v>
      </c>
      <c r="K1698">
        <v>1488418811</v>
      </c>
      <c r="L1698" s="10">
        <f t="shared" si="212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208"/>
        <v>0</v>
      </c>
      <c r="R1698" s="6" t="e">
        <f t="shared" si="209"/>
        <v>#DIV/0!</v>
      </c>
      <c r="S1698" t="str">
        <f t="shared" si="213"/>
        <v>music</v>
      </c>
      <c r="T1698" t="str">
        <f t="shared" si="214"/>
        <v>faith</v>
      </c>
      <c r="U1698" s="6">
        <f t="shared" si="210"/>
        <v>29.958333333328483</v>
      </c>
      <c r="V1698" t="str">
        <f t="shared" si="215"/>
        <v>15&lt;x&lt;=30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 t="shared" si="211"/>
        <v>42834.782962962963</v>
      </c>
      <c r="K1699">
        <v>1489193248</v>
      </c>
      <c r="L1699" s="10">
        <f t="shared" si="212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208"/>
        <v>0.20208000000000001</v>
      </c>
      <c r="R1699" s="6">
        <f t="shared" si="209"/>
        <v>114.81818181818181</v>
      </c>
      <c r="S1699" t="str">
        <f t="shared" si="213"/>
        <v>music</v>
      </c>
      <c r="T1699" t="str">
        <f t="shared" si="214"/>
        <v>faith</v>
      </c>
      <c r="U1699" s="6">
        <f t="shared" si="210"/>
        <v>29.958333333343035</v>
      </c>
      <c r="V1699" t="str">
        <f t="shared" si="215"/>
        <v>15&lt;x&lt;=30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 t="shared" si="211"/>
        <v>42819.939583333333</v>
      </c>
      <c r="K1700">
        <v>1488430760</v>
      </c>
      <c r="L1700" s="10">
        <f t="shared" si="212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208"/>
        <v>0</v>
      </c>
      <c r="R1700" s="6" t="e">
        <f t="shared" si="209"/>
        <v>#DIV/0!</v>
      </c>
      <c r="S1700" t="str">
        <f t="shared" si="213"/>
        <v>music</v>
      </c>
      <c r="T1700" t="str">
        <f t="shared" si="214"/>
        <v>faith</v>
      </c>
      <c r="U1700" s="6">
        <f t="shared" si="210"/>
        <v>23.940046296294895</v>
      </c>
      <c r="V1700" t="str">
        <f t="shared" si="215"/>
        <v>15&lt;x&lt;=30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 t="shared" si="211"/>
        <v>42836.655613425923</v>
      </c>
      <c r="K1701">
        <v>1489351445</v>
      </c>
      <c r="L1701" s="10">
        <f t="shared" si="212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208"/>
        <v>4.2311459353574929E-2</v>
      </c>
      <c r="R1701" s="6">
        <f t="shared" si="209"/>
        <v>54</v>
      </c>
      <c r="S1701" t="str">
        <f t="shared" si="213"/>
        <v>music</v>
      </c>
      <c r="T1701" t="str">
        <f t="shared" si="214"/>
        <v>faith</v>
      </c>
      <c r="U1701" s="6">
        <f t="shared" si="210"/>
        <v>30</v>
      </c>
      <c r="V1701" t="str">
        <f t="shared" si="215"/>
        <v>15&lt;x&lt;=30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 t="shared" si="211"/>
        <v>42825.958333333336</v>
      </c>
      <c r="K1702">
        <v>1488418990</v>
      </c>
      <c r="L1702" s="10">
        <f t="shared" si="212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208"/>
        <v>0.2606</v>
      </c>
      <c r="R1702" s="6">
        <f t="shared" si="209"/>
        <v>65.974683544303801</v>
      </c>
      <c r="S1702" t="str">
        <f t="shared" si="213"/>
        <v>music</v>
      </c>
      <c r="T1702" t="str">
        <f t="shared" si="214"/>
        <v>faith</v>
      </c>
      <c r="U1702" s="6">
        <f t="shared" si="210"/>
        <v>30.095023148154723</v>
      </c>
      <c r="V1702" t="str">
        <f t="shared" si="215"/>
        <v>30&lt;x&lt;=45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 t="shared" si="211"/>
        <v>42019.456076388888</v>
      </c>
      <c r="K1703">
        <v>1418745405</v>
      </c>
      <c r="L1703" s="10">
        <f t="shared" si="212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208"/>
        <v>1.9801980198019802E-3</v>
      </c>
      <c r="R1703" s="6">
        <f t="shared" si="209"/>
        <v>5</v>
      </c>
      <c r="S1703" t="str">
        <f t="shared" si="213"/>
        <v>music</v>
      </c>
      <c r="T1703" t="str">
        <f t="shared" si="214"/>
        <v>faith</v>
      </c>
      <c r="U1703" s="6">
        <f t="shared" si="210"/>
        <v>30</v>
      </c>
      <c r="V1703" t="str">
        <f t="shared" si="215"/>
        <v>15&lt;x&lt;=30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 t="shared" si="211"/>
        <v>42093.619791666664</v>
      </c>
      <c r="K1704">
        <v>1425156750</v>
      </c>
      <c r="L1704" s="10">
        <f t="shared" si="212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208"/>
        <v>6.0606060606060605E-5</v>
      </c>
      <c r="R1704" s="6">
        <f t="shared" si="209"/>
        <v>1</v>
      </c>
      <c r="S1704" t="str">
        <f t="shared" si="213"/>
        <v>music</v>
      </c>
      <c r="T1704" t="str">
        <f t="shared" si="214"/>
        <v>faith</v>
      </c>
      <c r="U1704" s="6">
        <f t="shared" si="210"/>
        <v>29.958333333328483</v>
      </c>
      <c r="V1704" t="str">
        <f t="shared" si="215"/>
        <v>15&lt;x&lt;=30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 t="shared" si="211"/>
        <v>42247.073344907411</v>
      </c>
      <c r="K1705">
        <v>1435819537</v>
      </c>
      <c r="L1705" s="10">
        <f t="shared" si="212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208"/>
        <v>1.0200000000000001E-2</v>
      </c>
      <c r="R1705" s="6">
        <f t="shared" si="209"/>
        <v>25.5</v>
      </c>
      <c r="S1705" t="str">
        <f t="shared" si="213"/>
        <v>music</v>
      </c>
      <c r="T1705" t="str">
        <f t="shared" si="214"/>
        <v>faith</v>
      </c>
      <c r="U1705" s="6">
        <f t="shared" si="210"/>
        <v>60</v>
      </c>
      <c r="V1705" t="str">
        <f t="shared" si="215"/>
        <v>45&lt;x&lt;=60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 t="shared" si="211"/>
        <v>42050.931400462963</v>
      </c>
      <c r="K1706">
        <v>1421464873</v>
      </c>
      <c r="L1706" s="10">
        <f t="shared" si="212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208"/>
        <v>0.65100000000000002</v>
      </c>
      <c r="R1706" s="6">
        <f t="shared" si="209"/>
        <v>118.36363636363636</v>
      </c>
      <c r="S1706" t="str">
        <f t="shared" si="213"/>
        <v>music</v>
      </c>
      <c r="T1706" t="str">
        <f t="shared" si="214"/>
        <v>faith</v>
      </c>
      <c r="U1706" s="6">
        <f t="shared" si="210"/>
        <v>30</v>
      </c>
      <c r="V1706" t="str">
        <f t="shared" si="215"/>
        <v>15&lt;x&lt;=30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 t="shared" si="211"/>
        <v>42256.458333333336</v>
      </c>
      <c r="K1707">
        <v>1440807846</v>
      </c>
      <c r="L1707" s="10">
        <f t="shared" si="212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208"/>
        <v>0</v>
      </c>
      <c r="R1707" s="6" t="e">
        <f t="shared" si="209"/>
        <v>#DIV/0!</v>
      </c>
      <c r="S1707" t="str">
        <f t="shared" si="213"/>
        <v>music</v>
      </c>
      <c r="T1707" t="str">
        <f t="shared" si="214"/>
        <v>faith</v>
      </c>
      <c r="U1707" s="6">
        <f t="shared" si="210"/>
        <v>11.649930555562605</v>
      </c>
      <c r="V1707" t="str">
        <f t="shared" si="215"/>
        <v>&lt;=15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 t="shared" si="211"/>
        <v>42239.098055555551</v>
      </c>
      <c r="K1708">
        <v>1435130472</v>
      </c>
      <c r="L1708" s="10">
        <f t="shared" si="212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208"/>
        <v>0</v>
      </c>
      <c r="R1708" s="6" t="e">
        <f t="shared" si="209"/>
        <v>#DIV/0!</v>
      </c>
      <c r="S1708" t="str">
        <f t="shared" si="213"/>
        <v>music</v>
      </c>
      <c r="T1708" t="str">
        <f t="shared" si="214"/>
        <v>faith</v>
      </c>
      <c r="U1708" s="6">
        <f t="shared" si="210"/>
        <v>60</v>
      </c>
      <c r="V1708" t="str">
        <f t="shared" si="215"/>
        <v>45&lt;x&lt;=60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 t="shared" si="211"/>
        <v>42457.471006944441</v>
      </c>
      <c r="K1709">
        <v>1456593495</v>
      </c>
      <c r="L1709" s="10">
        <f t="shared" si="212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208"/>
        <v>9.74E-2</v>
      </c>
      <c r="R1709" s="6">
        <f t="shared" si="209"/>
        <v>54.111111111111114</v>
      </c>
      <c r="S1709" t="str">
        <f t="shared" si="213"/>
        <v>music</v>
      </c>
      <c r="T1709" t="str">
        <f t="shared" si="214"/>
        <v>faith</v>
      </c>
      <c r="U1709" s="6">
        <f t="shared" si="210"/>
        <v>29.958333333335759</v>
      </c>
      <c r="V1709" t="str">
        <f t="shared" si="215"/>
        <v>15&lt;x&lt;=30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 t="shared" si="211"/>
        <v>42491.658634259256</v>
      </c>
      <c r="K1710">
        <v>1458679706</v>
      </c>
      <c r="L1710" s="10">
        <f t="shared" si="212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208"/>
        <v>0</v>
      </c>
      <c r="R1710" s="6" t="e">
        <f t="shared" si="209"/>
        <v>#DIV/0!</v>
      </c>
      <c r="S1710" t="str">
        <f t="shared" si="213"/>
        <v>music</v>
      </c>
      <c r="T1710" t="str">
        <f t="shared" si="214"/>
        <v>faith</v>
      </c>
      <c r="U1710" s="6">
        <f t="shared" si="210"/>
        <v>40</v>
      </c>
      <c r="V1710" t="str">
        <f t="shared" si="215"/>
        <v>30&lt;x&lt;=45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 t="shared" si="211"/>
        <v>41882.610416666663</v>
      </c>
      <c r="K1711">
        <v>1405949514</v>
      </c>
      <c r="L1711" s="10">
        <f t="shared" si="212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208"/>
        <v>4.8571428571428571E-2</v>
      </c>
      <c r="R1711" s="6">
        <f t="shared" si="209"/>
        <v>21.25</v>
      </c>
      <c r="S1711" t="str">
        <f t="shared" si="213"/>
        <v>music</v>
      </c>
      <c r="T1711" t="str">
        <f t="shared" si="214"/>
        <v>faith</v>
      </c>
      <c r="U1711" s="6">
        <f t="shared" si="210"/>
        <v>41.254930555558531</v>
      </c>
      <c r="V1711" t="str">
        <f t="shared" si="215"/>
        <v>30&lt;x&lt;=45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 t="shared" si="211"/>
        <v>42387.333333333336</v>
      </c>
      <c r="K1712">
        <v>1449151888</v>
      </c>
      <c r="L1712" s="10">
        <f t="shared" si="212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208"/>
        <v>6.7999999999999996E-3</v>
      </c>
      <c r="R1712" s="6">
        <f t="shared" si="209"/>
        <v>34</v>
      </c>
      <c r="S1712" t="str">
        <f t="shared" si="213"/>
        <v>music</v>
      </c>
      <c r="T1712" t="str">
        <f t="shared" si="214"/>
        <v>faith</v>
      </c>
      <c r="U1712" s="6">
        <f t="shared" si="210"/>
        <v>45.950370370381279</v>
      </c>
      <c r="V1712" t="str">
        <f t="shared" si="215"/>
        <v>45&lt;x&lt;=60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 t="shared" si="211"/>
        <v>41883.437893518516</v>
      </c>
      <c r="K1713">
        <v>1406907034</v>
      </c>
      <c r="L1713" s="10">
        <f t="shared" si="212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208"/>
        <v>0.105</v>
      </c>
      <c r="R1713" s="6">
        <f t="shared" si="209"/>
        <v>525</v>
      </c>
      <c r="S1713" t="str">
        <f t="shared" si="213"/>
        <v>music</v>
      </c>
      <c r="T1713" t="str">
        <f t="shared" si="214"/>
        <v>faith</v>
      </c>
      <c r="U1713" s="6">
        <f t="shared" si="210"/>
        <v>31</v>
      </c>
      <c r="V1713" t="str">
        <f t="shared" si="215"/>
        <v>30&lt;x&lt;=45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 t="shared" si="211"/>
        <v>42185.705474537033</v>
      </c>
      <c r="K1714">
        <v>1430517353</v>
      </c>
      <c r="L1714" s="10">
        <f t="shared" si="212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208"/>
        <v>0</v>
      </c>
      <c r="R1714" s="6" t="e">
        <f t="shared" si="209"/>
        <v>#DIV/0!</v>
      </c>
      <c r="S1714" t="str">
        <f t="shared" si="213"/>
        <v>music</v>
      </c>
      <c r="T1714" t="str">
        <f t="shared" si="214"/>
        <v>faith</v>
      </c>
      <c r="U1714" s="6">
        <f t="shared" si="210"/>
        <v>60</v>
      </c>
      <c r="V1714" t="str">
        <f t="shared" si="215"/>
        <v>45&lt;x&lt;=60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 t="shared" si="211"/>
        <v>41917.592731481483</v>
      </c>
      <c r="K1715">
        <v>1409944412</v>
      </c>
      <c r="L1715" s="10">
        <f t="shared" si="212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208"/>
        <v>1.6666666666666666E-2</v>
      </c>
      <c r="R1715" s="6">
        <f t="shared" si="209"/>
        <v>50</v>
      </c>
      <c r="S1715" t="str">
        <f t="shared" si="213"/>
        <v>music</v>
      </c>
      <c r="T1715" t="str">
        <f t="shared" si="214"/>
        <v>faith</v>
      </c>
      <c r="U1715" s="6">
        <f t="shared" si="210"/>
        <v>30</v>
      </c>
      <c r="V1715" t="str">
        <f t="shared" si="215"/>
        <v>15&lt;x&lt;=30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 t="shared" si="211"/>
        <v>42125.710196759253</v>
      </c>
      <c r="K1716">
        <v>1427925761</v>
      </c>
      <c r="L1716" s="10">
        <f t="shared" si="212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208"/>
        <v>7.868E-2</v>
      </c>
      <c r="R1716" s="6">
        <f t="shared" si="209"/>
        <v>115.70588235294117</v>
      </c>
      <c r="S1716" t="str">
        <f t="shared" si="213"/>
        <v>music</v>
      </c>
      <c r="T1716" t="str">
        <f t="shared" si="214"/>
        <v>faith</v>
      </c>
      <c r="U1716" s="6">
        <f t="shared" si="210"/>
        <v>30</v>
      </c>
      <c r="V1716" t="str">
        <f t="shared" si="215"/>
        <v>15&lt;x&lt;=30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 t="shared" si="211"/>
        <v>42093.931944444441</v>
      </c>
      <c r="K1717">
        <v>1425186785</v>
      </c>
      <c r="L1717" s="10">
        <f t="shared" si="212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208"/>
        <v>2.2000000000000001E-3</v>
      </c>
      <c r="R1717" s="6">
        <f t="shared" si="209"/>
        <v>5.5</v>
      </c>
      <c r="S1717" t="str">
        <f t="shared" si="213"/>
        <v>music</v>
      </c>
      <c r="T1717" t="str">
        <f t="shared" si="214"/>
        <v>faith</v>
      </c>
      <c r="U1717" s="6">
        <f t="shared" si="210"/>
        <v>29.92285879629344</v>
      </c>
      <c r="V1717" t="str">
        <f t="shared" si="215"/>
        <v>15&lt;x&lt;=30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 t="shared" si="211"/>
        <v>42713.410868055551</v>
      </c>
      <c r="K1718">
        <v>1477835499</v>
      </c>
      <c r="L1718" s="10">
        <f t="shared" si="212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208"/>
        <v>7.4999999999999997E-2</v>
      </c>
      <c r="R1718" s="6">
        <f t="shared" si="209"/>
        <v>50</v>
      </c>
      <c r="S1718" t="str">
        <f t="shared" si="213"/>
        <v>music</v>
      </c>
      <c r="T1718" t="str">
        <f t="shared" si="214"/>
        <v>faith</v>
      </c>
      <c r="U1718" s="6">
        <f t="shared" si="210"/>
        <v>40.041666666664241</v>
      </c>
      <c r="V1718" t="str">
        <f t="shared" si="215"/>
        <v>30&lt;x&lt;=45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 t="shared" si="211"/>
        <v>42480.958333333336</v>
      </c>
      <c r="K1719">
        <v>1459467238</v>
      </c>
      <c r="L1719" s="10">
        <f t="shared" si="212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208"/>
        <v>0.42725880551301687</v>
      </c>
      <c r="R1719" s="6">
        <f t="shared" si="209"/>
        <v>34.024390243902438</v>
      </c>
      <c r="S1719" t="str">
        <f t="shared" si="213"/>
        <v>music</v>
      </c>
      <c r="T1719" t="str">
        <f t="shared" si="214"/>
        <v>faith</v>
      </c>
      <c r="U1719" s="6">
        <f t="shared" si="210"/>
        <v>20.184745370381279</v>
      </c>
      <c r="V1719" t="str">
        <f t="shared" si="215"/>
        <v>15&lt;x&lt;=30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 t="shared" si="211"/>
        <v>42503.999305555553</v>
      </c>
      <c r="K1720">
        <v>1459435149</v>
      </c>
      <c r="L1720" s="10">
        <f t="shared" si="212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208"/>
        <v>2.142857142857143E-3</v>
      </c>
      <c r="R1720" s="6">
        <f t="shared" si="209"/>
        <v>37.5</v>
      </c>
      <c r="S1720" t="str">
        <f t="shared" si="213"/>
        <v>music</v>
      </c>
      <c r="T1720" t="str">
        <f t="shared" si="214"/>
        <v>faith</v>
      </c>
      <c r="U1720" s="6">
        <f t="shared" si="210"/>
        <v>43.597118055557075</v>
      </c>
      <c r="V1720" t="str">
        <f t="shared" si="215"/>
        <v>30&lt;x&lt;=45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 t="shared" si="211"/>
        <v>41899.326284722221</v>
      </c>
      <c r="K1721">
        <v>1408366191</v>
      </c>
      <c r="L1721" s="10">
        <f t="shared" si="212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208"/>
        <v>8.7500000000000008E-3</v>
      </c>
      <c r="R1721" s="6">
        <f t="shared" si="209"/>
        <v>11.666666666666666</v>
      </c>
      <c r="S1721" t="str">
        <f t="shared" si="213"/>
        <v>music</v>
      </c>
      <c r="T1721" t="str">
        <f t="shared" si="214"/>
        <v>faith</v>
      </c>
      <c r="U1721" s="6">
        <f t="shared" si="210"/>
        <v>30</v>
      </c>
      <c r="V1721" t="str">
        <f t="shared" si="215"/>
        <v>15&lt;x&lt;=30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 t="shared" si="211"/>
        <v>41952.616562499999</v>
      </c>
      <c r="K1722">
        <v>1412966871</v>
      </c>
      <c r="L1722" s="10">
        <f t="shared" si="212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208"/>
        <v>5.6250000000000001E-2</v>
      </c>
      <c r="R1722" s="6">
        <f t="shared" si="209"/>
        <v>28.125</v>
      </c>
      <c r="S1722" t="str">
        <f t="shared" si="213"/>
        <v>music</v>
      </c>
      <c r="T1722" t="str">
        <f t="shared" si="214"/>
        <v>faith</v>
      </c>
      <c r="U1722" s="6">
        <f t="shared" si="210"/>
        <v>30.041666666664241</v>
      </c>
      <c r="V1722" t="str">
        <f t="shared" si="215"/>
        <v>30&lt;x&lt;=45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 t="shared" si="211"/>
        <v>42349.25304398148</v>
      </c>
      <c r="K1723">
        <v>1447239863</v>
      </c>
      <c r="L1723" s="10">
        <f t="shared" si="212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208"/>
        <v>0</v>
      </c>
      <c r="R1723" s="6" t="e">
        <f t="shared" si="209"/>
        <v>#DIV/0!</v>
      </c>
      <c r="S1723" t="str">
        <f t="shared" si="213"/>
        <v>music</v>
      </c>
      <c r="T1723" t="str">
        <f t="shared" si="214"/>
        <v>faith</v>
      </c>
      <c r="U1723" s="6">
        <f t="shared" si="210"/>
        <v>30</v>
      </c>
      <c r="V1723" t="str">
        <f t="shared" si="215"/>
        <v>15&lt;x&lt;=30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 t="shared" si="211"/>
        <v>42462.798611111109</v>
      </c>
      <c r="K1724">
        <v>1456441429</v>
      </c>
      <c r="L1724" s="10">
        <f t="shared" si="212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208"/>
        <v>3.4722222222222224E-4</v>
      </c>
      <c r="R1724" s="6">
        <f t="shared" si="209"/>
        <v>1</v>
      </c>
      <c r="S1724" t="str">
        <f t="shared" si="213"/>
        <v>music</v>
      </c>
      <c r="T1724" t="str">
        <f t="shared" si="214"/>
        <v>faith</v>
      </c>
      <c r="U1724" s="6">
        <f t="shared" si="210"/>
        <v>37.045960648152686</v>
      </c>
      <c r="V1724" t="str">
        <f t="shared" si="215"/>
        <v>30&lt;x&lt;=45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 t="shared" si="211"/>
        <v>42186.041666666664</v>
      </c>
      <c r="K1725">
        <v>1430855315</v>
      </c>
      <c r="L1725" s="10">
        <f t="shared" si="212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208"/>
        <v>6.5000000000000002E-2</v>
      </c>
      <c r="R1725" s="6">
        <f t="shared" si="209"/>
        <v>216.66666666666666</v>
      </c>
      <c r="S1725" t="str">
        <f t="shared" si="213"/>
        <v>music</v>
      </c>
      <c r="T1725" t="str">
        <f t="shared" si="214"/>
        <v>faith</v>
      </c>
      <c r="U1725" s="6">
        <f t="shared" si="210"/>
        <v>56.42459490741021</v>
      </c>
      <c r="V1725" t="str">
        <f t="shared" si="215"/>
        <v>45&lt;x&lt;=60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 t="shared" si="211"/>
        <v>41942.724097222221</v>
      </c>
      <c r="K1726">
        <v>1412115762</v>
      </c>
      <c r="L1726" s="10">
        <f t="shared" si="212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208"/>
        <v>5.8333333333333336E-3</v>
      </c>
      <c r="R1726" s="6">
        <f t="shared" si="209"/>
        <v>8.75</v>
      </c>
      <c r="S1726" t="str">
        <f t="shared" si="213"/>
        <v>music</v>
      </c>
      <c r="T1726" t="str">
        <f t="shared" si="214"/>
        <v>faith</v>
      </c>
      <c r="U1726" s="6">
        <f t="shared" si="210"/>
        <v>30</v>
      </c>
      <c r="V1726" t="str">
        <f t="shared" si="215"/>
        <v>15&lt;x&lt;=30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 t="shared" si="211"/>
        <v>41875.759826388887</v>
      </c>
      <c r="K1727">
        <v>1406330049</v>
      </c>
      <c r="L1727" s="10">
        <f t="shared" si="212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208"/>
        <v>0.10181818181818182</v>
      </c>
      <c r="R1727" s="6">
        <f t="shared" si="209"/>
        <v>62.222222222222221</v>
      </c>
      <c r="S1727" t="str">
        <f t="shared" si="213"/>
        <v>music</v>
      </c>
      <c r="T1727" t="str">
        <f t="shared" si="214"/>
        <v>faith</v>
      </c>
      <c r="U1727" s="6">
        <f t="shared" si="210"/>
        <v>30</v>
      </c>
      <c r="V1727" t="str">
        <f t="shared" si="215"/>
        <v>15&lt;x&lt;=30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 t="shared" si="211"/>
        <v>41817.711388888885</v>
      </c>
      <c r="K1728">
        <v>1401401064</v>
      </c>
      <c r="L1728" s="10">
        <f t="shared" si="212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208"/>
        <v>0.33784615384615385</v>
      </c>
      <c r="R1728" s="6">
        <f t="shared" si="209"/>
        <v>137.25</v>
      </c>
      <c r="S1728" t="str">
        <f t="shared" si="213"/>
        <v>music</v>
      </c>
      <c r="T1728" t="str">
        <f t="shared" si="214"/>
        <v>faith</v>
      </c>
      <c r="U1728" s="6">
        <f t="shared" si="210"/>
        <v>29</v>
      </c>
      <c r="V1728" t="str">
        <f t="shared" si="215"/>
        <v>15&lt;x&lt;=30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 t="shared" si="211"/>
        <v>42099.249999999993</v>
      </c>
      <c r="K1729">
        <v>1423520177</v>
      </c>
      <c r="L1729" s="10">
        <f t="shared" si="212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208"/>
        <v>3.3333333333333332E-4</v>
      </c>
      <c r="R1729" s="6">
        <f t="shared" si="209"/>
        <v>1</v>
      </c>
      <c r="S1729" t="str">
        <f t="shared" si="213"/>
        <v>music</v>
      </c>
      <c r="T1729" t="str">
        <f t="shared" si="214"/>
        <v>faith</v>
      </c>
      <c r="U1729" s="6">
        <f t="shared" si="210"/>
        <v>54.530358796284418</v>
      </c>
      <c r="V1729" t="str">
        <f t="shared" si="215"/>
        <v>45&lt;x&lt;=60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 t="shared" si="211"/>
        <v>42298.417523148142</v>
      </c>
      <c r="K1730">
        <v>1442847674</v>
      </c>
      <c r="L1730" s="10">
        <f t="shared" si="212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216">E1730/D1730</f>
        <v>0.68400000000000005</v>
      </c>
      <c r="R1730" s="6">
        <f t="shared" ref="R1730:R1793" si="217">E1730/N1730</f>
        <v>122.14285714285714</v>
      </c>
      <c r="S1730" t="str">
        <f t="shared" si="213"/>
        <v>music</v>
      </c>
      <c r="T1730" t="str">
        <f t="shared" si="214"/>
        <v>faith</v>
      </c>
      <c r="U1730" s="6">
        <f t="shared" ref="U1730:U1793" si="218">J1730-L1730</f>
        <v>30</v>
      </c>
      <c r="V1730" t="str">
        <f t="shared" si="215"/>
        <v>15&lt;x&lt;=30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 t="shared" ref="J1731:J1794" si="219">(((I1731/60)/60)/24)+DATE(1970,1,1)+(-5/24)</f>
        <v>42530.843819444439</v>
      </c>
      <c r="K1731">
        <v>1460337306</v>
      </c>
      <c r="L1731" s="10">
        <f t="shared" ref="L1731:L1794" si="220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216"/>
        <v>0</v>
      </c>
      <c r="R1731" s="6" t="e">
        <f t="shared" si="217"/>
        <v>#DIV/0!</v>
      </c>
      <c r="S1731" t="str">
        <f t="shared" ref="S1731:S1794" si="221">TRIM(LEFT(P1731,SEARCH("/",P1731)-1))</f>
        <v>music</v>
      </c>
      <c r="T1731" t="str">
        <f t="shared" ref="T1731:T1794" si="222">TRIM(RIGHT(P1731,LEN(P1731)-SEARCH("/",P1731)))</f>
        <v>faith</v>
      </c>
      <c r="U1731" s="6">
        <f t="shared" si="218"/>
        <v>60</v>
      </c>
      <c r="V1731" t="str">
        <f t="shared" ref="V1731:V1794" si="223">IF(U1731&lt;=15, "&lt;=15", IF(U1731&lt;=30, "15&lt;x&lt;=30", IF(U1731&lt;=45, "30&lt;x&lt;=45", IF(U1731&lt;=60, "45&lt;x&lt;=60", IF(U1731&lt;=75, "60&lt;x&lt;=75","75&lt;x&lt;=90")))))</f>
        <v>45&lt;x&lt;=60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 t="shared" si="219"/>
        <v>42301.879432870373</v>
      </c>
      <c r="K1732">
        <v>1443146783</v>
      </c>
      <c r="L1732" s="10">
        <f t="shared" si="220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216"/>
        <v>0</v>
      </c>
      <c r="R1732" s="6" t="e">
        <f t="shared" si="217"/>
        <v>#DIV/0!</v>
      </c>
      <c r="S1732" t="str">
        <f t="shared" si="221"/>
        <v>music</v>
      </c>
      <c r="T1732" t="str">
        <f t="shared" si="222"/>
        <v>faith</v>
      </c>
      <c r="U1732" s="6">
        <f t="shared" si="218"/>
        <v>30</v>
      </c>
      <c r="V1732" t="str">
        <f t="shared" si="223"/>
        <v>15&lt;x&lt;=30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 t="shared" si="219"/>
        <v>42166.416666666664</v>
      </c>
      <c r="K1733">
        <v>1432849552</v>
      </c>
      <c r="L1733" s="10">
        <f t="shared" si="220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216"/>
        <v>0</v>
      </c>
      <c r="R1733" s="6" t="e">
        <f t="shared" si="217"/>
        <v>#DIV/0!</v>
      </c>
      <c r="S1733" t="str">
        <f t="shared" si="221"/>
        <v>music</v>
      </c>
      <c r="T1733" t="str">
        <f t="shared" si="222"/>
        <v>faith</v>
      </c>
      <c r="U1733" s="6">
        <f t="shared" si="218"/>
        <v>13.718148148152977</v>
      </c>
      <c r="V1733" t="str">
        <f t="shared" si="223"/>
        <v>&lt;=15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 t="shared" si="219"/>
        <v>42384.999999999993</v>
      </c>
      <c r="K1734">
        <v>1447777481</v>
      </c>
      <c r="L1734" s="10">
        <f t="shared" si="220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216"/>
        <v>0</v>
      </c>
      <c r="R1734" s="6" t="e">
        <f t="shared" si="217"/>
        <v>#DIV/0!</v>
      </c>
      <c r="S1734" t="str">
        <f t="shared" si="221"/>
        <v>music</v>
      </c>
      <c r="T1734" t="str">
        <f t="shared" si="222"/>
        <v>faith</v>
      </c>
      <c r="U1734" s="6">
        <f t="shared" si="218"/>
        <v>59.524525462955353</v>
      </c>
      <c r="V1734" t="str">
        <f t="shared" si="223"/>
        <v>45&lt;x&lt;=60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 t="shared" si="219"/>
        <v>42626.687499999993</v>
      </c>
      <c r="K1735">
        <v>1472746374</v>
      </c>
      <c r="L1735" s="10">
        <f t="shared" si="220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216"/>
        <v>0</v>
      </c>
      <c r="R1735" s="6" t="e">
        <f t="shared" si="217"/>
        <v>#DIV/0!</v>
      </c>
      <c r="S1735" t="str">
        <f t="shared" si="221"/>
        <v>music</v>
      </c>
      <c r="T1735" t="str">
        <f t="shared" si="222"/>
        <v>faith</v>
      </c>
      <c r="U1735" s="6">
        <f t="shared" si="218"/>
        <v>12.22020833332499</v>
      </c>
      <c r="V1735" t="str">
        <f t="shared" si="223"/>
        <v>&lt;=15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 t="shared" si="219"/>
        <v>42131.828194444439</v>
      </c>
      <c r="K1736">
        <v>1428454356</v>
      </c>
      <c r="L1736" s="10">
        <f t="shared" si="220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216"/>
        <v>2.2222222222222223E-4</v>
      </c>
      <c r="R1736" s="6">
        <f t="shared" si="217"/>
        <v>1</v>
      </c>
      <c r="S1736" t="str">
        <f t="shared" si="221"/>
        <v>music</v>
      </c>
      <c r="T1736" t="str">
        <f t="shared" si="222"/>
        <v>faith</v>
      </c>
      <c r="U1736" s="6">
        <f t="shared" si="218"/>
        <v>30</v>
      </c>
      <c r="V1736" t="str">
        <f t="shared" si="223"/>
        <v>15&lt;x&lt;=30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 t="shared" si="219"/>
        <v>42589.605844907412</v>
      </c>
      <c r="K1737">
        <v>1468006345</v>
      </c>
      <c r="L1737" s="10">
        <f t="shared" si="220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216"/>
        <v>0.11</v>
      </c>
      <c r="R1737" s="6">
        <f t="shared" si="217"/>
        <v>55</v>
      </c>
      <c r="S1737" t="str">
        <f t="shared" si="221"/>
        <v>music</v>
      </c>
      <c r="T1737" t="str">
        <f t="shared" si="222"/>
        <v>faith</v>
      </c>
      <c r="U1737" s="6">
        <f t="shared" si="218"/>
        <v>30</v>
      </c>
      <c r="V1737" t="str">
        <f t="shared" si="223"/>
        <v>15&lt;x&lt;=30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 t="shared" si="219"/>
        <v>42316.694826388884</v>
      </c>
      <c r="K1738">
        <v>1444423233</v>
      </c>
      <c r="L1738" s="10">
        <f t="shared" si="220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216"/>
        <v>7.3333333333333332E-3</v>
      </c>
      <c r="R1738" s="6">
        <f t="shared" si="217"/>
        <v>22</v>
      </c>
      <c r="S1738" t="str">
        <f t="shared" si="221"/>
        <v>music</v>
      </c>
      <c r="T1738" t="str">
        <f t="shared" si="222"/>
        <v>faith</v>
      </c>
      <c r="U1738" s="6">
        <f t="shared" si="218"/>
        <v>30.041666666664241</v>
      </c>
      <c r="V1738" t="str">
        <f t="shared" si="223"/>
        <v>30&lt;x&lt;=45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 t="shared" si="219"/>
        <v>42205.740648148152</v>
      </c>
      <c r="K1739">
        <v>1434840392</v>
      </c>
      <c r="L1739" s="10">
        <f t="shared" si="220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216"/>
        <v>0.21249999999999999</v>
      </c>
      <c r="R1739" s="6">
        <f t="shared" si="217"/>
        <v>56.666666666666664</v>
      </c>
      <c r="S1739" t="str">
        <f t="shared" si="221"/>
        <v>music</v>
      </c>
      <c r="T1739" t="str">
        <f t="shared" si="222"/>
        <v>faith</v>
      </c>
      <c r="U1739" s="6">
        <f t="shared" si="218"/>
        <v>30</v>
      </c>
      <c r="V1739" t="str">
        <f t="shared" si="223"/>
        <v>15&lt;x&lt;=30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 t="shared" si="219"/>
        <v>41914.665995370371</v>
      </c>
      <c r="K1740">
        <v>1409691542</v>
      </c>
      <c r="L1740" s="10">
        <f t="shared" si="220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216"/>
        <v>4.0000000000000001E-3</v>
      </c>
      <c r="R1740" s="6">
        <f t="shared" si="217"/>
        <v>20</v>
      </c>
      <c r="S1740" t="str">
        <f t="shared" si="221"/>
        <v>music</v>
      </c>
      <c r="T1740" t="str">
        <f t="shared" si="222"/>
        <v>faith</v>
      </c>
      <c r="U1740" s="6">
        <f t="shared" si="218"/>
        <v>30</v>
      </c>
      <c r="V1740" t="str">
        <f t="shared" si="223"/>
        <v>15&lt;x&lt;=30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 t="shared" si="219"/>
        <v>42494.624212962961</v>
      </c>
      <c r="K1741">
        <v>1457297932</v>
      </c>
      <c r="L1741" s="10">
        <f t="shared" si="220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216"/>
        <v>1E-3</v>
      </c>
      <c r="R1741" s="6">
        <f t="shared" si="217"/>
        <v>1</v>
      </c>
      <c r="S1741" t="str">
        <f t="shared" si="221"/>
        <v>music</v>
      </c>
      <c r="T1741" t="str">
        <f t="shared" si="222"/>
        <v>faith</v>
      </c>
      <c r="U1741" s="6">
        <f t="shared" si="218"/>
        <v>58.958333333328483</v>
      </c>
      <c r="V1741" t="str">
        <f t="shared" si="223"/>
        <v>45&lt;x&lt;=60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 t="shared" si="219"/>
        <v>42201.60905092593</v>
      </c>
      <c r="K1742">
        <v>1434483422</v>
      </c>
      <c r="L1742" s="10">
        <f t="shared" si="220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216"/>
        <v>0</v>
      </c>
      <c r="R1742" s="6" t="e">
        <f t="shared" si="217"/>
        <v>#DIV/0!</v>
      </c>
      <c r="S1742" t="str">
        <f t="shared" si="221"/>
        <v>music</v>
      </c>
      <c r="T1742" t="str">
        <f t="shared" si="222"/>
        <v>faith</v>
      </c>
      <c r="U1742" s="6">
        <f t="shared" si="218"/>
        <v>30</v>
      </c>
      <c r="V1742" t="str">
        <f t="shared" si="223"/>
        <v>15&lt;x&lt;=30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 t="shared" si="219"/>
        <v>42165.419803240737</v>
      </c>
      <c r="K1743">
        <v>1430060671</v>
      </c>
      <c r="L1743" s="10">
        <f t="shared" si="220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216"/>
        <v>1.1083333333333334</v>
      </c>
      <c r="R1743" s="6">
        <f t="shared" si="217"/>
        <v>25.576923076923077</v>
      </c>
      <c r="S1743" t="str">
        <f t="shared" si="221"/>
        <v>photography</v>
      </c>
      <c r="T1743" t="str">
        <f t="shared" si="222"/>
        <v>photobooks</v>
      </c>
      <c r="U1743" s="6">
        <f t="shared" si="218"/>
        <v>45</v>
      </c>
      <c r="V1743" t="str">
        <f t="shared" si="223"/>
        <v>30&lt;x&lt;=45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 t="shared" si="219"/>
        <v>42742.666666666664</v>
      </c>
      <c r="K1744">
        <v>1481058170</v>
      </c>
      <c r="L1744" s="10">
        <f t="shared" si="220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216"/>
        <v>1.0874999999999999</v>
      </c>
      <c r="R1744" s="6">
        <f t="shared" si="217"/>
        <v>63.970588235294116</v>
      </c>
      <c r="S1744" t="str">
        <f t="shared" si="221"/>
        <v>photography</v>
      </c>
      <c r="T1744" t="str">
        <f t="shared" si="222"/>
        <v>photobooks</v>
      </c>
      <c r="U1744" s="6">
        <f t="shared" si="218"/>
        <v>31.99803240741312</v>
      </c>
      <c r="V1744" t="str">
        <f t="shared" si="223"/>
        <v>30&lt;x&lt;=45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 t="shared" si="219"/>
        <v>42608.957638888889</v>
      </c>
      <c r="K1745">
        <v>1470348775</v>
      </c>
      <c r="L1745" s="10">
        <f t="shared" si="220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216"/>
        <v>1.0041666666666667</v>
      </c>
      <c r="R1745" s="6">
        <f t="shared" si="217"/>
        <v>89.925373134328353</v>
      </c>
      <c r="S1745" t="str">
        <f t="shared" si="221"/>
        <v>photography</v>
      </c>
      <c r="T1745" t="str">
        <f t="shared" si="222"/>
        <v>photobooks</v>
      </c>
      <c r="U1745" s="6">
        <f t="shared" si="218"/>
        <v>22.240335648151813</v>
      </c>
      <c r="V1745" t="str">
        <f t="shared" si="223"/>
        <v>15&lt;x&lt;=30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 t="shared" si="219"/>
        <v>42071.355057870365</v>
      </c>
      <c r="K1746">
        <v>1421937077</v>
      </c>
      <c r="L1746" s="10">
        <f t="shared" si="220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216"/>
        <v>1.1845454545454546</v>
      </c>
      <c r="R1746" s="6">
        <f t="shared" si="217"/>
        <v>93.071428571428569</v>
      </c>
      <c r="S1746" t="str">
        <f t="shared" si="221"/>
        <v>photography</v>
      </c>
      <c r="T1746" t="str">
        <f t="shared" si="222"/>
        <v>photobooks</v>
      </c>
      <c r="U1746" s="6">
        <f t="shared" si="218"/>
        <v>44.958333333328483</v>
      </c>
      <c r="V1746" t="str">
        <f t="shared" si="223"/>
        <v>30&lt;x&lt;=45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 t="shared" si="219"/>
        <v>42725.874999999993</v>
      </c>
      <c r="K1747">
        <v>1479276838</v>
      </c>
      <c r="L1747" s="10">
        <f t="shared" si="220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216"/>
        <v>1.1401428571428571</v>
      </c>
      <c r="R1747" s="6">
        <f t="shared" si="217"/>
        <v>89.674157303370791</v>
      </c>
      <c r="S1747" t="str">
        <f t="shared" si="221"/>
        <v>photography</v>
      </c>
      <c r="T1747" t="str">
        <f t="shared" si="222"/>
        <v>photobooks</v>
      </c>
      <c r="U1747" s="6">
        <f t="shared" si="218"/>
        <v>35.823634259257233</v>
      </c>
      <c r="V1747" t="str">
        <f t="shared" si="223"/>
        <v>30&lt;x&lt;=45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 t="shared" si="219"/>
        <v>42697.874999999993</v>
      </c>
      <c r="K1748">
        <v>1477368867</v>
      </c>
      <c r="L1748" s="10">
        <f t="shared" si="220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216"/>
        <v>1.4810000000000001</v>
      </c>
      <c r="R1748" s="6">
        <f t="shared" si="217"/>
        <v>207.61682242990653</v>
      </c>
      <c r="S1748" t="str">
        <f t="shared" si="221"/>
        <v>photography</v>
      </c>
      <c r="T1748" t="str">
        <f t="shared" si="222"/>
        <v>photobooks</v>
      </c>
      <c r="U1748" s="6">
        <f t="shared" si="218"/>
        <v>29.906631944439141</v>
      </c>
      <c r="V1748" t="str">
        <f t="shared" si="223"/>
        <v>15&lt;x&lt;=30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 t="shared" si="219"/>
        <v>42321.416666666664</v>
      </c>
      <c r="K1749">
        <v>1444904830</v>
      </c>
      <c r="L1749" s="10">
        <f t="shared" si="220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216"/>
        <v>1.0495555555555556</v>
      </c>
      <c r="R1749" s="6">
        <f t="shared" si="217"/>
        <v>59.408805031446541</v>
      </c>
      <c r="S1749" t="str">
        <f t="shared" si="221"/>
        <v>photography</v>
      </c>
      <c r="T1749" t="str">
        <f t="shared" si="222"/>
        <v>photobooks</v>
      </c>
      <c r="U1749" s="6">
        <f t="shared" si="218"/>
        <v>29.18946759258688</v>
      </c>
      <c r="V1749" t="str">
        <f t="shared" si="223"/>
        <v>15&lt;x&lt;=30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 t="shared" si="219"/>
        <v>42249.742395833331</v>
      </c>
      <c r="K1750">
        <v>1438642143</v>
      </c>
      <c r="L1750" s="10">
        <f t="shared" si="220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216"/>
        <v>1.29948</v>
      </c>
      <c r="R1750" s="6">
        <f t="shared" si="217"/>
        <v>358.97237569060775</v>
      </c>
      <c r="S1750" t="str">
        <f t="shared" si="221"/>
        <v>photography</v>
      </c>
      <c r="T1750" t="str">
        <f t="shared" si="222"/>
        <v>photobooks</v>
      </c>
      <c r="U1750" s="6">
        <f t="shared" si="218"/>
        <v>30</v>
      </c>
      <c r="V1750" t="str">
        <f t="shared" si="223"/>
        <v>15&lt;x&lt;=30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 t="shared" si="219"/>
        <v>42795.583333333336</v>
      </c>
      <c r="K1751">
        <v>1485213921</v>
      </c>
      <c r="L1751" s="10">
        <f t="shared" si="220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216"/>
        <v>1.2348756218905472</v>
      </c>
      <c r="R1751" s="6">
        <f t="shared" si="217"/>
        <v>94.736641221374043</v>
      </c>
      <c r="S1751" t="str">
        <f t="shared" si="221"/>
        <v>photography</v>
      </c>
      <c r="T1751" t="str">
        <f t="shared" si="222"/>
        <v>photobooks</v>
      </c>
      <c r="U1751" s="6">
        <f t="shared" si="218"/>
        <v>36.815729166672099</v>
      </c>
      <c r="V1751" t="str">
        <f t="shared" si="223"/>
        <v>30&lt;x&lt;=45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 t="shared" si="219"/>
        <v>42479.628518518519</v>
      </c>
      <c r="K1752">
        <v>1458936304</v>
      </c>
      <c r="L1752" s="10">
        <f t="shared" si="220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216"/>
        <v>2.0162</v>
      </c>
      <c r="R1752" s="6">
        <f t="shared" si="217"/>
        <v>80.647999999999996</v>
      </c>
      <c r="S1752" t="str">
        <f t="shared" si="221"/>
        <v>photography</v>
      </c>
      <c r="T1752" t="str">
        <f t="shared" si="222"/>
        <v>photobooks</v>
      </c>
      <c r="U1752" s="6">
        <f t="shared" si="218"/>
        <v>25</v>
      </c>
      <c r="V1752" t="str">
        <f t="shared" si="223"/>
        <v>15&lt;x&lt;=30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 t="shared" si="219"/>
        <v>42082.5315162037</v>
      </c>
      <c r="K1753">
        <v>1424198723</v>
      </c>
      <c r="L1753" s="10">
        <f t="shared" si="220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216"/>
        <v>1.0289999999999999</v>
      </c>
      <c r="R1753" s="6">
        <f t="shared" si="217"/>
        <v>168.68852459016392</v>
      </c>
      <c r="S1753" t="str">
        <f t="shared" si="221"/>
        <v>photography</v>
      </c>
      <c r="T1753" t="str">
        <f t="shared" si="222"/>
        <v>photobooks</v>
      </c>
      <c r="U1753" s="6">
        <f t="shared" si="218"/>
        <v>29.958333333335759</v>
      </c>
      <c r="V1753" t="str">
        <f t="shared" si="223"/>
        <v>15&lt;x&lt;=30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 t="shared" si="219"/>
        <v>42657.044930555552</v>
      </c>
      <c r="K1754">
        <v>1473833082</v>
      </c>
      <c r="L1754" s="10">
        <f t="shared" si="220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216"/>
        <v>2.6016666666666666</v>
      </c>
      <c r="R1754" s="6">
        <f t="shared" si="217"/>
        <v>34.68888888888889</v>
      </c>
      <c r="S1754" t="str">
        <f t="shared" si="221"/>
        <v>photography</v>
      </c>
      <c r="T1754" t="str">
        <f t="shared" si="222"/>
        <v>photobooks</v>
      </c>
      <c r="U1754" s="6">
        <f t="shared" si="218"/>
        <v>30</v>
      </c>
      <c r="V1754" t="str">
        <f t="shared" si="223"/>
        <v>15&lt;x&lt;=30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 t="shared" si="219"/>
        <v>42450.499629629623</v>
      </c>
      <c r="K1755">
        <v>1455991168</v>
      </c>
      <c r="L1755" s="10">
        <f t="shared" si="220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216"/>
        <v>1.08</v>
      </c>
      <c r="R1755" s="6">
        <f t="shared" si="217"/>
        <v>462.85714285714283</v>
      </c>
      <c r="S1755" t="str">
        <f t="shared" si="221"/>
        <v>photography</v>
      </c>
      <c r="T1755" t="str">
        <f t="shared" si="222"/>
        <v>photobooks</v>
      </c>
      <c r="U1755" s="6">
        <f t="shared" si="218"/>
        <v>29.958333333328483</v>
      </c>
      <c r="V1755" t="str">
        <f t="shared" si="223"/>
        <v>15&lt;x&lt;=30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 t="shared" si="219"/>
        <v>42097.626770833333</v>
      </c>
      <c r="K1756">
        <v>1425502953</v>
      </c>
      <c r="L1756" s="10">
        <f t="shared" si="220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216"/>
        <v>1.1052941176470588</v>
      </c>
      <c r="R1756" s="6">
        <f t="shared" si="217"/>
        <v>104.38888888888889</v>
      </c>
      <c r="S1756" t="str">
        <f t="shared" si="221"/>
        <v>photography</v>
      </c>
      <c r="T1756" t="str">
        <f t="shared" si="222"/>
        <v>photobooks</v>
      </c>
      <c r="U1756" s="6">
        <f t="shared" si="218"/>
        <v>29.958333333335759</v>
      </c>
      <c r="V1756" t="str">
        <f t="shared" si="223"/>
        <v>15&lt;x&lt;=30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 t="shared" si="219"/>
        <v>42282.580567129626</v>
      </c>
      <c r="K1757">
        <v>1441479361</v>
      </c>
      <c r="L1757" s="10">
        <f t="shared" si="220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216"/>
        <v>1.2</v>
      </c>
      <c r="R1757" s="6">
        <f t="shared" si="217"/>
        <v>7.5</v>
      </c>
      <c r="S1757" t="str">
        <f t="shared" si="221"/>
        <v>photography</v>
      </c>
      <c r="T1757" t="str">
        <f t="shared" si="222"/>
        <v>photobooks</v>
      </c>
      <c r="U1757" s="6">
        <f t="shared" si="218"/>
        <v>30</v>
      </c>
      <c r="V1757" t="str">
        <f t="shared" si="223"/>
        <v>15&lt;x&lt;=30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 t="shared" si="219"/>
        <v>42610.959131944437</v>
      </c>
      <c r="K1758">
        <v>1468987269</v>
      </c>
      <c r="L1758" s="10">
        <f t="shared" si="220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216"/>
        <v>1.0282909090909091</v>
      </c>
      <c r="R1758" s="6">
        <f t="shared" si="217"/>
        <v>47.13</v>
      </c>
      <c r="S1758" t="str">
        <f t="shared" si="221"/>
        <v>photography</v>
      </c>
      <c r="T1758" t="str">
        <f t="shared" si="222"/>
        <v>photobooks</v>
      </c>
      <c r="U1758" s="6">
        <f t="shared" si="218"/>
        <v>40</v>
      </c>
      <c r="V1758" t="str">
        <f t="shared" si="223"/>
        <v>30&lt;x&lt;=45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 t="shared" si="219"/>
        <v>42763.603472222218</v>
      </c>
      <c r="K1759">
        <v>1483041083</v>
      </c>
      <c r="L1759" s="10">
        <f t="shared" si="220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216"/>
        <v>1.1599999999999999</v>
      </c>
      <c r="R1759" s="6">
        <f t="shared" si="217"/>
        <v>414.28571428571428</v>
      </c>
      <c r="S1759" t="str">
        <f t="shared" si="221"/>
        <v>photography</v>
      </c>
      <c r="T1759" t="str">
        <f t="shared" si="222"/>
        <v>photobooks</v>
      </c>
      <c r="U1759" s="6">
        <f t="shared" si="218"/>
        <v>29.98445601851563</v>
      </c>
      <c r="V1759" t="str">
        <f t="shared" si="223"/>
        <v>15&lt;x&lt;=30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 t="shared" si="219"/>
        <v>42565.74759259259</v>
      </c>
      <c r="K1760">
        <v>1463352992</v>
      </c>
      <c r="L1760" s="10">
        <f t="shared" si="220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216"/>
        <v>1.147</v>
      </c>
      <c r="R1760" s="6">
        <f t="shared" si="217"/>
        <v>42.481481481481481</v>
      </c>
      <c r="S1760" t="str">
        <f t="shared" si="221"/>
        <v>photography</v>
      </c>
      <c r="T1760" t="str">
        <f t="shared" si="222"/>
        <v>photobooks</v>
      </c>
      <c r="U1760" s="6">
        <f t="shared" si="218"/>
        <v>60</v>
      </c>
      <c r="V1760" t="str">
        <f t="shared" si="223"/>
        <v>45&lt;x&lt;=60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 t="shared" si="219"/>
        <v>42088.579039351847</v>
      </c>
      <c r="K1761">
        <v>1425585229</v>
      </c>
      <c r="L1761" s="10">
        <f t="shared" si="220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216"/>
        <v>1.0660000000000001</v>
      </c>
      <c r="R1761" s="6">
        <f t="shared" si="217"/>
        <v>108.77551020408163</v>
      </c>
      <c r="S1761" t="str">
        <f t="shared" si="221"/>
        <v>photography</v>
      </c>
      <c r="T1761" t="str">
        <f t="shared" si="222"/>
        <v>photobooks</v>
      </c>
      <c r="U1761" s="6">
        <f t="shared" si="218"/>
        <v>19.958333333328483</v>
      </c>
      <c r="V1761" t="str">
        <f t="shared" si="223"/>
        <v>15&lt;x&lt;=30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 t="shared" si="219"/>
        <v>42425.464270833334</v>
      </c>
      <c r="K1762">
        <v>1454688513</v>
      </c>
      <c r="L1762" s="10">
        <f t="shared" si="220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216"/>
        <v>1.6544000000000001</v>
      </c>
      <c r="R1762" s="6">
        <f t="shared" si="217"/>
        <v>81.098039215686271</v>
      </c>
      <c r="S1762" t="str">
        <f t="shared" si="221"/>
        <v>photography</v>
      </c>
      <c r="T1762" t="str">
        <f t="shared" si="222"/>
        <v>photobooks</v>
      </c>
      <c r="U1762" s="6">
        <f t="shared" si="218"/>
        <v>20</v>
      </c>
      <c r="V1762" t="str">
        <f t="shared" si="223"/>
        <v>15&lt;x&lt;=30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 t="shared" si="219"/>
        <v>42259.359490740739</v>
      </c>
      <c r="K1763">
        <v>1437745060</v>
      </c>
      <c r="L1763" s="10">
        <f t="shared" si="220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216"/>
        <v>1.55</v>
      </c>
      <c r="R1763" s="6">
        <f t="shared" si="217"/>
        <v>51.666666666666664</v>
      </c>
      <c r="S1763" t="str">
        <f t="shared" si="221"/>
        <v>photography</v>
      </c>
      <c r="T1763" t="str">
        <f t="shared" si="222"/>
        <v>photobooks</v>
      </c>
      <c r="U1763" s="6">
        <f t="shared" si="218"/>
        <v>50</v>
      </c>
      <c r="V1763" t="str">
        <f t="shared" si="223"/>
        <v>45&lt;x&lt;=60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 t="shared" si="219"/>
        <v>42440.773668981477</v>
      </c>
      <c r="K1764">
        <v>1455147245</v>
      </c>
      <c r="L1764" s="10">
        <f t="shared" si="220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216"/>
        <v>8.85</v>
      </c>
      <c r="R1764" s="6">
        <f t="shared" si="217"/>
        <v>35.4</v>
      </c>
      <c r="S1764" t="str">
        <f t="shared" si="221"/>
        <v>photography</v>
      </c>
      <c r="T1764" t="str">
        <f t="shared" si="222"/>
        <v>photobooks</v>
      </c>
      <c r="U1764" s="6">
        <f t="shared" si="218"/>
        <v>30</v>
      </c>
      <c r="V1764" t="str">
        <f t="shared" si="223"/>
        <v>15&lt;x&lt;=30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 t="shared" si="219"/>
        <v>42666.660185185181</v>
      </c>
      <c r="K1765">
        <v>1474663840</v>
      </c>
      <c r="L1765" s="10">
        <f t="shared" si="220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216"/>
        <v>1.0190833333333333</v>
      </c>
      <c r="R1765" s="6">
        <f t="shared" si="217"/>
        <v>103.63559322033899</v>
      </c>
      <c r="S1765" t="str">
        <f t="shared" si="221"/>
        <v>photography</v>
      </c>
      <c r="T1765" t="str">
        <f t="shared" si="222"/>
        <v>photobooks</v>
      </c>
      <c r="U1765" s="6">
        <f t="shared" si="218"/>
        <v>30</v>
      </c>
      <c r="V1765" t="str">
        <f t="shared" si="223"/>
        <v>15&lt;x&lt;=30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 t="shared" si="219"/>
        <v>41854.27753472222</v>
      </c>
      <c r="K1766">
        <v>1404560379</v>
      </c>
      <c r="L1766" s="10">
        <f t="shared" si="220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216"/>
        <v>0.19600000000000001</v>
      </c>
      <c r="R1766" s="6">
        <f t="shared" si="217"/>
        <v>55.282051282051285</v>
      </c>
      <c r="S1766" t="str">
        <f t="shared" si="221"/>
        <v>photography</v>
      </c>
      <c r="T1766" t="str">
        <f t="shared" si="222"/>
        <v>photobooks</v>
      </c>
      <c r="U1766" s="6">
        <f t="shared" si="218"/>
        <v>29</v>
      </c>
      <c r="V1766" t="str">
        <f t="shared" si="223"/>
        <v>15&lt;x&lt;=30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 t="shared" si="219"/>
        <v>41864.772129629629</v>
      </c>
      <c r="K1767">
        <v>1405380712</v>
      </c>
      <c r="L1767" s="10">
        <f t="shared" si="220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216"/>
        <v>0.59467839999999994</v>
      </c>
      <c r="R1767" s="6">
        <f t="shared" si="217"/>
        <v>72.16970873786407</v>
      </c>
      <c r="S1767" t="str">
        <f t="shared" si="221"/>
        <v>photography</v>
      </c>
      <c r="T1767" t="str">
        <f t="shared" si="222"/>
        <v>photobooks</v>
      </c>
      <c r="U1767" s="6">
        <f t="shared" si="218"/>
        <v>30</v>
      </c>
      <c r="V1767" t="str">
        <f t="shared" si="223"/>
        <v>15&lt;x&lt;=30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 t="shared" si="219"/>
        <v>41876.65148148148</v>
      </c>
      <c r="K1768">
        <v>1407184688</v>
      </c>
      <c r="L1768" s="10">
        <f t="shared" si="220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216"/>
        <v>0</v>
      </c>
      <c r="R1768" s="6" t="e">
        <f t="shared" si="217"/>
        <v>#DIV/0!</v>
      </c>
      <c r="S1768" t="str">
        <f t="shared" si="221"/>
        <v>photography</v>
      </c>
      <c r="T1768" t="str">
        <f t="shared" si="222"/>
        <v>photobooks</v>
      </c>
      <c r="U1768" s="6">
        <f t="shared" si="218"/>
        <v>21</v>
      </c>
      <c r="V1768" t="str">
        <f t="shared" si="223"/>
        <v>15&lt;x&lt;=30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 t="shared" si="219"/>
        <v>41854.450046296297</v>
      </c>
      <c r="K1769">
        <v>1404488884</v>
      </c>
      <c r="L1769" s="10">
        <f t="shared" si="220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216"/>
        <v>0.4572</v>
      </c>
      <c r="R1769" s="6">
        <f t="shared" si="217"/>
        <v>58.615384615384613</v>
      </c>
      <c r="S1769" t="str">
        <f t="shared" si="221"/>
        <v>photography</v>
      </c>
      <c r="T1769" t="str">
        <f t="shared" si="222"/>
        <v>photobooks</v>
      </c>
      <c r="U1769" s="6">
        <f t="shared" si="218"/>
        <v>30</v>
      </c>
      <c r="V1769" t="str">
        <f t="shared" si="223"/>
        <v>15&lt;x&lt;=30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 t="shared" si="219"/>
        <v>41909.352361111109</v>
      </c>
      <c r="K1770">
        <v>1406640444</v>
      </c>
      <c r="L1770" s="10">
        <f t="shared" si="220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216"/>
        <v>3.7400000000000003E-2</v>
      </c>
      <c r="R1770" s="6">
        <f t="shared" si="217"/>
        <v>12.466666666666667</v>
      </c>
      <c r="S1770" t="str">
        <f t="shared" si="221"/>
        <v>photography</v>
      </c>
      <c r="T1770" t="str">
        <f t="shared" si="222"/>
        <v>photobooks</v>
      </c>
      <c r="U1770" s="6">
        <f t="shared" si="218"/>
        <v>60</v>
      </c>
      <c r="V1770" t="str">
        <f t="shared" si="223"/>
        <v>45&lt;x&lt;=60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 t="shared" si="219"/>
        <v>42017.610636574071</v>
      </c>
      <c r="K1771">
        <v>1418585959</v>
      </c>
      <c r="L1771" s="10">
        <f t="shared" si="220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216"/>
        <v>2.7025E-2</v>
      </c>
      <c r="R1771" s="6">
        <f t="shared" si="217"/>
        <v>49.136363636363633</v>
      </c>
      <c r="S1771" t="str">
        <f t="shared" si="221"/>
        <v>photography</v>
      </c>
      <c r="T1771" t="str">
        <f t="shared" si="222"/>
        <v>photobooks</v>
      </c>
      <c r="U1771" s="6">
        <f t="shared" si="218"/>
        <v>30</v>
      </c>
      <c r="V1771" t="str">
        <f t="shared" si="223"/>
        <v>15&lt;x&lt;=30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 t="shared" si="219"/>
        <v>41926.571689814817</v>
      </c>
      <c r="K1772">
        <v>1410288194</v>
      </c>
      <c r="L1772" s="10">
        <f t="shared" si="220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216"/>
        <v>0.56514285714285717</v>
      </c>
      <c r="R1772" s="6">
        <f t="shared" si="217"/>
        <v>150.5</v>
      </c>
      <c r="S1772" t="str">
        <f t="shared" si="221"/>
        <v>photography</v>
      </c>
      <c r="T1772" t="str">
        <f t="shared" si="222"/>
        <v>photobooks</v>
      </c>
      <c r="U1772" s="6">
        <f t="shared" si="218"/>
        <v>35</v>
      </c>
      <c r="V1772" t="str">
        <f t="shared" si="223"/>
        <v>30&lt;x&lt;=45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 t="shared" si="219"/>
        <v>41935.771296296298</v>
      </c>
      <c r="K1773">
        <v>1411515040</v>
      </c>
      <c r="L1773" s="10">
        <f t="shared" si="220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216"/>
        <v>0.21309523809523809</v>
      </c>
      <c r="R1773" s="6">
        <f t="shared" si="217"/>
        <v>35.799999999999997</v>
      </c>
      <c r="S1773" t="str">
        <f t="shared" si="221"/>
        <v>photography</v>
      </c>
      <c r="T1773" t="str">
        <f t="shared" si="222"/>
        <v>photobooks</v>
      </c>
      <c r="U1773" s="6">
        <f t="shared" si="218"/>
        <v>30</v>
      </c>
      <c r="V1773" t="str">
        <f t="shared" si="223"/>
        <v>15&lt;x&lt;=30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 t="shared" si="219"/>
        <v>41826.509675925925</v>
      </c>
      <c r="K1774">
        <v>1399482836</v>
      </c>
      <c r="L1774" s="10">
        <f t="shared" si="220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216"/>
        <v>0.156</v>
      </c>
      <c r="R1774" s="6">
        <f t="shared" si="217"/>
        <v>45.157894736842103</v>
      </c>
      <c r="S1774" t="str">
        <f t="shared" si="221"/>
        <v>photography</v>
      </c>
      <c r="T1774" t="str">
        <f t="shared" si="222"/>
        <v>photobooks</v>
      </c>
      <c r="U1774" s="6">
        <f t="shared" si="218"/>
        <v>60</v>
      </c>
      <c r="V1774" t="str">
        <f t="shared" si="223"/>
        <v>45&lt;x&lt;=60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 t="shared" si="219"/>
        <v>42023.552060185182</v>
      </c>
      <c r="K1775">
        <v>1417803298</v>
      </c>
      <c r="L1775" s="10">
        <f t="shared" si="220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216"/>
        <v>6.2566666666666673E-2</v>
      </c>
      <c r="R1775" s="6">
        <f t="shared" si="217"/>
        <v>98.78947368421052</v>
      </c>
      <c r="S1775" t="str">
        <f t="shared" si="221"/>
        <v>photography</v>
      </c>
      <c r="T1775" t="str">
        <f t="shared" si="222"/>
        <v>photobooks</v>
      </c>
      <c r="U1775" s="6">
        <f t="shared" si="218"/>
        <v>45</v>
      </c>
      <c r="V1775" t="str">
        <f t="shared" si="223"/>
        <v>30&lt;x&lt;=45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 t="shared" si="219"/>
        <v>41972.415972222218</v>
      </c>
      <c r="K1776">
        <v>1413609292</v>
      </c>
      <c r="L1776" s="10">
        <f t="shared" si="220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216"/>
        <v>0.4592</v>
      </c>
      <c r="R1776" s="6">
        <f t="shared" si="217"/>
        <v>88.307692307692307</v>
      </c>
      <c r="S1776" t="str">
        <f t="shared" si="221"/>
        <v>photography</v>
      </c>
      <c r="T1776" t="str">
        <f t="shared" si="222"/>
        <v>photobooks</v>
      </c>
      <c r="U1776" s="6">
        <f t="shared" si="218"/>
        <v>42.405648148145701</v>
      </c>
      <c r="V1776" t="str">
        <f t="shared" si="223"/>
        <v>30&lt;x&lt;=45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 t="shared" si="219"/>
        <v>41936.768055555556</v>
      </c>
      <c r="K1777">
        <v>1410305160</v>
      </c>
      <c r="L1777" s="10">
        <f t="shared" si="220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216"/>
        <v>0.65101538461538466</v>
      </c>
      <c r="R1777" s="6">
        <f t="shared" si="217"/>
        <v>170.62903225806451</v>
      </c>
      <c r="S1777" t="str">
        <f t="shared" si="221"/>
        <v>photography</v>
      </c>
      <c r="T1777" t="str">
        <f t="shared" si="222"/>
        <v>photobooks</v>
      </c>
      <c r="U1777" s="6">
        <f t="shared" si="218"/>
        <v>45</v>
      </c>
      <c r="V1777" t="str">
        <f t="shared" si="223"/>
        <v>30&lt;x&lt;=45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 t="shared" si="219"/>
        <v>41941.748506944445</v>
      </c>
      <c r="K1778">
        <v>1411513071</v>
      </c>
      <c r="L1778" s="10">
        <f t="shared" si="220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216"/>
        <v>6.7000000000000004E-2</v>
      </c>
      <c r="R1778" s="6">
        <f t="shared" si="217"/>
        <v>83.75</v>
      </c>
      <c r="S1778" t="str">
        <f t="shared" si="221"/>
        <v>photography</v>
      </c>
      <c r="T1778" t="str">
        <f t="shared" si="222"/>
        <v>photobooks</v>
      </c>
      <c r="U1778" s="6">
        <f t="shared" si="218"/>
        <v>36</v>
      </c>
      <c r="V1778" t="str">
        <f t="shared" si="223"/>
        <v>30&lt;x&lt;=45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 t="shared" si="219"/>
        <v>42055.14876157407</v>
      </c>
      <c r="K1779">
        <v>1421829253</v>
      </c>
      <c r="L1779" s="10">
        <f t="shared" si="220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216"/>
        <v>0.135625</v>
      </c>
      <c r="R1779" s="6">
        <f t="shared" si="217"/>
        <v>65.099999999999994</v>
      </c>
      <c r="S1779" t="str">
        <f t="shared" si="221"/>
        <v>photography</v>
      </c>
      <c r="T1779" t="str">
        <f t="shared" si="222"/>
        <v>photobooks</v>
      </c>
      <c r="U1779" s="6">
        <f t="shared" si="218"/>
        <v>30</v>
      </c>
      <c r="V1779" t="str">
        <f t="shared" si="223"/>
        <v>15&lt;x&lt;=30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 t="shared" si="219"/>
        <v>42090.613368055558</v>
      </c>
      <c r="K1780">
        <v>1423600995</v>
      </c>
      <c r="L1780" s="10">
        <f t="shared" si="220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216"/>
        <v>1.9900000000000001E-2</v>
      </c>
      <c r="R1780" s="6">
        <f t="shared" si="217"/>
        <v>66.333333333333329</v>
      </c>
      <c r="S1780" t="str">
        <f t="shared" si="221"/>
        <v>photography</v>
      </c>
      <c r="T1780" t="str">
        <f t="shared" si="222"/>
        <v>photobooks</v>
      </c>
      <c r="U1780" s="6">
        <f t="shared" si="218"/>
        <v>44.958333333343035</v>
      </c>
      <c r="V1780" t="str">
        <f t="shared" si="223"/>
        <v>30&lt;x&lt;=45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 t="shared" si="219"/>
        <v>42615.483564814807</v>
      </c>
      <c r="K1781">
        <v>1470242180</v>
      </c>
      <c r="L1781" s="10">
        <f t="shared" si="220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216"/>
        <v>0.36236363636363639</v>
      </c>
      <c r="R1781" s="6">
        <f t="shared" si="217"/>
        <v>104.89473684210526</v>
      </c>
      <c r="S1781" t="str">
        <f t="shared" si="221"/>
        <v>photography</v>
      </c>
      <c r="T1781" t="str">
        <f t="shared" si="222"/>
        <v>photobooks</v>
      </c>
      <c r="U1781" s="6">
        <f t="shared" si="218"/>
        <v>30</v>
      </c>
      <c r="V1781" t="str">
        <f t="shared" si="223"/>
        <v>15&lt;x&lt;=30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 t="shared" si="219"/>
        <v>42553.392476851855</v>
      </c>
      <c r="K1782">
        <v>1462285510</v>
      </c>
      <c r="L1782" s="10">
        <f t="shared" si="220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216"/>
        <v>0.39743333333333336</v>
      </c>
      <c r="R1782" s="6">
        <f t="shared" si="217"/>
        <v>78.440789473684205</v>
      </c>
      <c r="S1782" t="str">
        <f t="shared" si="221"/>
        <v>photography</v>
      </c>
      <c r="T1782" t="str">
        <f t="shared" si="222"/>
        <v>photobooks</v>
      </c>
      <c r="U1782" s="6">
        <f t="shared" si="218"/>
        <v>60</v>
      </c>
      <c r="V1782" t="str">
        <f t="shared" si="223"/>
        <v>45&lt;x&lt;=60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 t="shared" si="219"/>
        <v>42628.409085648142</v>
      </c>
      <c r="K1783">
        <v>1471272545</v>
      </c>
      <c r="L1783" s="10">
        <f t="shared" si="220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216"/>
        <v>0.25763636363636366</v>
      </c>
      <c r="R1783" s="6">
        <f t="shared" si="217"/>
        <v>59.041666666666664</v>
      </c>
      <c r="S1783" t="str">
        <f t="shared" si="221"/>
        <v>photography</v>
      </c>
      <c r="T1783" t="str">
        <f t="shared" si="222"/>
        <v>photobooks</v>
      </c>
      <c r="U1783" s="6">
        <f t="shared" si="218"/>
        <v>31</v>
      </c>
      <c r="V1783" t="str">
        <f t="shared" si="223"/>
        <v>30&lt;x&lt;=45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 t="shared" si="219"/>
        <v>42421.366770833331</v>
      </c>
      <c r="K1784">
        <v>1453211289</v>
      </c>
      <c r="L1784" s="10">
        <f t="shared" si="220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216"/>
        <v>0.15491428571428573</v>
      </c>
      <c r="R1784" s="6">
        <f t="shared" si="217"/>
        <v>71.34210526315789</v>
      </c>
      <c r="S1784" t="str">
        <f t="shared" si="221"/>
        <v>photography</v>
      </c>
      <c r="T1784" t="str">
        <f t="shared" si="222"/>
        <v>photobooks</v>
      </c>
      <c r="U1784" s="6">
        <f t="shared" si="218"/>
        <v>33</v>
      </c>
      <c r="V1784" t="str">
        <f t="shared" si="223"/>
        <v>30&lt;x&lt;=45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 t="shared" si="219"/>
        <v>42145.741643518515</v>
      </c>
      <c r="K1785">
        <v>1429656478</v>
      </c>
      <c r="L1785" s="10">
        <f t="shared" si="220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216"/>
        <v>0.236925</v>
      </c>
      <c r="R1785" s="6">
        <f t="shared" si="217"/>
        <v>51.227027027027027</v>
      </c>
      <c r="S1785" t="str">
        <f t="shared" si="221"/>
        <v>photography</v>
      </c>
      <c r="T1785" t="str">
        <f t="shared" si="222"/>
        <v>photobooks</v>
      </c>
      <c r="U1785" s="6">
        <f t="shared" si="218"/>
        <v>30</v>
      </c>
      <c r="V1785" t="str">
        <f t="shared" si="223"/>
        <v>15&lt;x&lt;=30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 t="shared" si="219"/>
        <v>42034.934027777774</v>
      </c>
      <c r="K1786">
        <v>1419954240</v>
      </c>
      <c r="L1786" s="10">
        <f t="shared" si="220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216"/>
        <v>0.39760000000000001</v>
      </c>
      <c r="R1786" s="6">
        <f t="shared" si="217"/>
        <v>60.242424242424242</v>
      </c>
      <c r="S1786" t="str">
        <f t="shared" si="221"/>
        <v>photography</v>
      </c>
      <c r="T1786" t="str">
        <f t="shared" si="222"/>
        <v>photobooks</v>
      </c>
      <c r="U1786" s="6">
        <f t="shared" si="218"/>
        <v>31.486805555556202</v>
      </c>
      <c r="V1786" t="str">
        <f t="shared" si="223"/>
        <v>30&lt;x&lt;=45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 t="shared" si="219"/>
        <v>41927.791666666664</v>
      </c>
      <c r="K1787">
        <v>1410750855</v>
      </c>
      <c r="L1787" s="10">
        <f t="shared" si="220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216"/>
        <v>0.20220833333333332</v>
      </c>
      <c r="R1787" s="6">
        <f t="shared" si="217"/>
        <v>44.935185185185183</v>
      </c>
      <c r="S1787" t="str">
        <f t="shared" si="221"/>
        <v>photography</v>
      </c>
      <c r="T1787" t="str">
        <f t="shared" si="222"/>
        <v>photobooks</v>
      </c>
      <c r="U1787" s="6">
        <f t="shared" si="218"/>
        <v>30.865104166667152</v>
      </c>
      <c r="V1787" t="str">
        <f t="shared" si="223"/>
        <v>30&lt;x&lt;=45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 t="shared" si="219"/>
        <v>41988.342326388891</v>
      </c>
      <c r="K1788">
        <v>1416057177</v>
      </c>
      <c r="L1788" s="10">
        <f t="shared" si="220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216"/>
        <v>0.47631578947368419</v>
      </c>
      <c r="R1788" s="6">
        <f t="shared" si="217"/>
        <v>31.206896551724139</v>
      </c>
      <c r="S1788" t="str">
        <f t="shared" si="221"/>
        <v>photography</v>
      </c>
      <c r="T1788" t="str">
        <f t="shared" si="222"/>
        <v>photobooks</v>
      </c>
      <c r="U1788" s="6">
        <f t="shared" si="218"/>
        <v>30</v>
      </c>
      <c r="V1788" t="str">
        <f t="shared" si="223"/>
        <v>15&lt;x&lt;=30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 t="shared" si="219"/>
        <v>42098.40552083333</v>
      </c>
      <c r="K1789">
        <v>1425570237</v>
      </c>
      <c r="L1789" s="10">
        <f t="shared" si="220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216"/>
        <v>0.15329999999999999</v>
      </c>
      <c r="R1789" s="6">
        <f t="shared" si="217"/>
        <v>63.875</v>
      </c>
      <c r="S1789" t="str">
        <f t="shared" si="221"/>
        <v>photography</v>
      </c>
      <c r="T1789" t="str">
        <f t="shared" si="222"/>
        <v>photobooks</v>
      </c>
      <c r="U1789" s="6">
        <f t="shared" si="218"/>
        <v>29.958333333335759</v>
      </c>
      <c r="V1789" t="str">
        <f t="shared" si="223"/>
        <v>15&lt;x&lt;=30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 t="shared" si="219"/>
        <v>41943.740069444444</v>
      </c>
      <c r="K1790">
        <v>1412203542</v>
      </c>
      <c r="L1790" s="10">
        <f t="shared" si="220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216"/>
        <v>1.3818181818181818E-2</v>
      </c>
      <c r="R1790" s="6">
        <f t="shared" si="217"/>
        <v>19</v>
      </c>
      <c r="S1790" t="str">
        <f t="shared" si="221"/>
        <v>photography</v>
      </c>
      <c r="T1790" t="str">
        <f t="shared" si="222"/>
        <v>photobooks</v>
      </c>
      <c r="U1790" s="6">
        <f t="shared" si="218"/>
        <v>30</v>
      </c>
      <c r="V1790" t="str">
        <f t="shared" si="223"/>
        <v>15&lt;x&lt;=30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 t="shared" si="219"/>
        <v>42016.041701388887</v>
      </c>
      <c r="K1791">
        <v>1415858403</v>
      </c>
      <c r="L1791" s="10">
        <f t="shared" si="220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216"/>
        <v>5.0000000000000001E-3</v>
      </c>
      <c r="R1791" s="6">
        <f t="shared" si="217"/>
        <v>10</v>
      </c>
      <c r="S1791" t="str">
        <f t="shared" si="221"/>
        <v>photography</v>
      </c>
      <c r="T1791" t="str">
        <f t="shared" si="222"/>
        <v>photobooks</v>
      </c>
      <c r="U1791" s="6">
        <f t="shared" si="218"/>
        <v>60</v>
      </c>
      <c r="V1791" t="str">
        <f t="shared" si="223"/>
        <v>45&lt;x&lt;=60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 t="shared" si="219"/>
        <v>42040.466180555559</v>
      </c>
      <c r="K1792">
        <v>1420560678</v>
      </c>
      <c r="L1792" s="10">
        <f t="shared" si="220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216"/>
        <v>4.9575757575757579E-2</v>
      </c>
      <c r="R1792" s="6">
        <f t="shared" si="217"/>
        <v>109.06666666666666</v>
      </c>
      <c r="S1792" t="str">
        <f t="shared" si="221"/>
        <v>photography</v>
      </c>
      <c r="T1792" t="str">
        <f t="shared" si="222"/>
        <v>photobooks</v>
      </c>
      <c r="U1792" s="6">
        <f t="shared" si="218"/>
        <v>30</v>
      </c>
      <c r="V1792" t="str">
        <f t="shared" si="223"/>
        <v>15&lt;x&lt;=30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 t="shared" si="219"/>
        <v>42033.532002314816</v>
      </c>
      <c r="K1793">
        <v>1417369565</v>
      </c>
      <c r="L1793" s="10">
        <f t="shared" si="220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216"/>
        <v>3.5666666666666666E-2</v>
      </c>
      <c r="R1793" s="6">
        <f t="shared" si="217"/>
        <v>26.75</v>
      </c>
      <c r="S1793" t="str">
        <f t="shared" si="221"/>
        <v>photography</v>
      </c>
      <c r="T1793" t="str">
        <f t="shared" si="222"/>
        <v>photobooks</v>
      </c>
      <c r="U1793" s="6">
        <f t="shared" si="218"/>
        <v>60</v>
      </c>
      <c r="V1793" t="str">
        <f t="shared" si="223"/>
        <v>45&lt;x&lt;=60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 t="shared" si="219"/>
        <v>42226.082638888889</v>
      </c>
      <c r="K1794">
        <v>1435970682</v>
      </c>
      <c r="L1794" s="10">
        <f t="shared" si="220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224">E1794/D1794</f>
        <v>0.61124000000000001</v>
      </c>
      <c r="R1794" s="6">
        <f t="shared" ref="R1794:R1857" si="225">E1794/N1794</f>
        <v>109.93525179856115</v>
      </c>
      <c r="S1794" t="str">
        <f t="shared" si="221"/>
        <v>photography</v>
      </c>
      <c r="T1794" t="str">
        <f t="shared" si="222"/>
        <v>photobooks</v>
      </c>
      <c r="U1794" s="6">
        <f t="shared" ref="U1794:U1857" si="226">J1794-L1794</f>
        <v>37.259930555563187</v>
      </c>
      <c r="V1794" t="str">
        <f t="shared" si="223"/>
        <v>30&lt;x&lt;=45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 t="shared" ref="J1795:J1858" si="227">(((I1795/60)/60)/24)+DATE(1970,1,1)+(-5/24)</f>
        <v>41970.724999999999</v>
      </c>
      <c r="K1795">
        <v>1414531440</v>
      </c>
      <c r="L1795" s="10">
        <f t="shared" ref="L1795:L1858" si="228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224"/>
        <v>1.3333333333333334E-2</v>
      </c>
      <c r="R1795" s="6">
        <f t="shared" si="225"/>
        <v>20</v>
      </c>
      <c r="S1795" t="str">
        <f t="shared" ref="S1795:S1858" si="229">TRIM(LEFT(P1795,SEARCH("/",P1795)-1))</f>
        <v>photography</v>
      </c>
      <c r="T1795" t="str">
        <f t="shared" ref="T1795:T1858" si="230">TRIM(RIGHT(P1795,LEN(P1795)-SEARCH("/",P1795)))</f>
        <v>photobooks</v>
      </c>
      <c r="U1795" s="6">
        <f t="shared" si="226"/>
        <v>30.041666666664241</v>
      </c>
      <c r="V1795" t="str">
        <f t="shared" ref="V1795:V1858" si="231">IF(U1795&lt;=15, "&lt;=15", IF(U1795&lt;=30, "15&lt;x&lt;=30", IF(U1795&lt;=45, "30&lt;x&lt;=45", IF(U1795&lt;=60, "45&lt;x&lt;=60", IF(U1795&lt;=75, "60&lt;x&lt;=75","75&lt;x&lt;=90")))))</f>
        <v>30&lt;x&lt;=45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 t="shared" si="227"/>
        <v>42046.342847222222</v>
      </c>
      <c r="K1796">
        <v>1420636422</v>
      </c>
      <c r="L1796" s="10">
        <f t="shared" si="228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224"/>
        <v>0.11077777777777778</v>
      </c>
      <c r="R1796" s="6">
        <f t="shared" si="225"/>
        <v>55.388888888888886</v>
      </c>
      <c r="S1796" t="str">
        <f t="shared" si="229"/>
        <v>photography</v>
      </c>
      <c r="T1796" t="str">
        <f t="shared" si="230"/>
        <v>photobooks</v>
      </c>
      <c r="U1796" s="6">
        <f t="shared" si="226"/>
        <v>35</v>
      </c>
      <c r="V1796" t="str">
        <f t="shared" si="231"/>
        <v>30&lt;x&lt;=45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 t="shared" si="227"/>
        <v>42657.458333333336</v>
      </c>
      <c r="K1797">
        <v>1473922541</v>
      </c>
      <c r="L1797" s="10">
        <f t="shared" si="228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224"/>
        <v>0.38735714285714284</v>
      </c>
      <c r="R1797" s="6">
        <f t="shared" si="225"/>
        <v>133.90123456790124</v>
      </c>
      <c r="S1797" t="str">
        <f t="shared" si="229"/>
        <v>photography</v>
      </c>
      <c r="T1797" t="str">
        <f t="shared" si="230"/>
        <v>photobooks</v>
      </c>
      <c r="U1797" s="6">
        <f t="shared" si="226"/>
        <v>29.377997685194714</v>
      </c>
      <c r="V1797" t="str">
        <f t="shared" si="231"/>
        <v>15&lt;x&lt;=30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 t="shared" si="227"/>
        <v>42575.231087962959</v>
      </c>
      <c r="K1798">
        <v>1464172366</v>
      </c>
      <c r="L1798" s="10">
        <f t="shared" si="228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224"/>
        <v>0.22052631578947368</v>
      </c>
      <c r="R1798" s="6">
        <f t="shared" si="225"/>
        <v>48.720930232558139</v>
      </c>
      <c r="S1798" t="str">
        <f t="shared" si="229"/>
        <v>photography</v>
      </c>
      <c r="T1798" t="str">
        <f t="shared" si="230"/>
        <v>photobooks</v>
      </c>
      <c r="U1798" s="6">
        <f t="shared" si="226"/>
        <v>60</v>
      </c>
      <c r="V1798" t="str">
        <f t="shared" si="231"/>
        <v>45&lt;x&lt;=60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 t="shared" si="227"/>
        <v>42719.360983796294</v>
      </c>
      <c r="K1799">
        <v>1479217189</v>
      </c>
      <c r="L1799" s="10">
        <f t="shared" si="228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224"/>
        <v>0.67549999999999999</v>
      </c>
      <c r="R1799" s="6">
        <f t="shared" si="225"/>
        <v>48.25</v>
      </c>
      <c r="S1799" t="str">
        <f t="shared" si="229"/>
        <v>photography</v>
      </c>
      <c r="T1799" t="str">
        <f t="shared" si="230"/>
        <v>photobooks</v>
      </c>
      <c r="U1799" s="6">
        <f t="shared" si="226"/>
        <v>30</v>
      </c>
      <c r="V1799" t="str">
        <f t="shared" si="231"/>
        <v>15&lt;x&lt;=30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 t="shared" si="227"/>
        <v>42404.118437499994</v>
      </c>
      <c r="K1800">
        <v>1449388233</v>
      </c>
      <c r="L1800" s="10">
        <f t="shared" si="228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224"/>
        <v>0.136375</v>
      </c>
      <c r="R1800" s="6">
        <f t="shared" si="225"/>
        <v>58.972972972972975</v>
      </c>
      <c r="S1800" t="str">
        <f t="shared" si="229"/>
        <v>photography</v>
      </c>
      <c r="T1800" t="str">
        <f t="shared" si="230"/>
        <v>photobooks</v>
      </c>
      <c r="U1800" s="6">
        <f t="shared" si="226"/>
        <v>60</v>
      </c>
      <c r="V1800" t="str">
        <f t="shared" si="231"/>
        <v>45&lt;x&lt;=60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 t="shared" si="227"/>
        <v>41954.676018518519</v>
      </c>
      <c r="K1801">
        <v>1414008808</v>
      </c>
      <c r="L1801" s="10">
        <f t="shared" si="228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224"/>
        <v>1.7457500000000001E-2</v>
      </c>
      <c r="R1801" s="6">
        <f t="shared" si="225"/>
        <v>11.638333333333334</v>
      </c>
      <c r="S1801" t="str">
        <f t="shared" si="229"/>
        <v>photography</v>
      </c>
      <c r="T1801" t="str">
        <f t="shared" si="230"/>
        <v>photobooks</v>
      </c>
      <c r="U1801" s="6">
        <f t="shared" si="226"/>
        <v>20.041666666671517</v>
      </c>
      <c r="V1801" t="str">
        <f t="shared" si="231"/>
        <v>15&lt;x&lt;=30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 t="shared" si="227"/>
        <v>42653.397800925923</v>
      </c>
      <c r="K1802">
        <v>1473517970</v>
      </c>
      <c r="L1802" s="10">
        <f t="shared" si="228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224"/>
        <v>0.20449632511889321</v>
      </c>
      <c r="R1802" s="6">
        <f t="shared" si="225"/>
        <v>83.716814159292042</v>
      </c>
      <c r="S1802" t="str">
        <f t="shared" si="229"/>
        <v>photography</v>
      </c>
      <c r="T1802" t="str">
        <f t="shared" si="230"/>
        <v>photobooks</v>
      </c>
      <c r="U1802" s="6">
        <f t="shared" si="226"/>
        <v>30</v>
      </c>
      <c r="V1802" t="str">
        <f t="shared" si="231"/>
        <v>15&lt;x&lt;=30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 t="shared" si="227"/>
        <v>42353.298611111109</v>
      </c>
      <c r="K1803">
        <v>1447429868</v>
      </c>
      <c r="L1803" s="10">
        <f t="shared" si="228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224"/>
        <v>0.13852941176470587</v>
      </c>
      <c r="R1803" s="6">
        <f t="shared" si="225"/>
        <v>63.648648648648646</v>
      </c>
      <c r="S1803" t="str">
        <f t="shared" si="229"/>
        <v>photography</v>
      </c>
      <c r="T1803" t="str">
        <f t="shared" si="230"/>
        <v>photobooks</v>
      </c>
      <c r="U1803" s="6">
        <f t="shared" si="226"/>
        <v>31.846435185187147</v>
      </c>
      <c r="V1803" t="str">
        <f t="shared" si="231"/>
        <v>30&lt;x&lt;=45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 t="shared" si="227"/>
        <v>42182.707638888889</v>
      </c>
      <c r="K1804">
        <v>1433416830</v>
      </c>
      <c r="L1804" s="10">
        <f t="shared" si="228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224"/>
        <v>0.48485714285714288</v>
      </c>
      <c r="R1804" s="6">
        <f t="shared" si="225"/>
        <v>94.277777777777771</v>
      </c>
      <c r="S1804" t="str">
        <f t="shared" si="229"/>
        <v>photography</v>
      </c>
      <c r="T1804" t="str">
        <f t="shared" si="230"/>
        <v>photobooks</v>
      </c>
      <c r="U1804" s="6">
        <f t="shared" si="226"/>
        <v>23.443402777775191</v>
      </c>
      <c r="V1804" t="str">
        <f t="shared" si="231"/>
        <v>15&lt;x&lt;=30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 t="shared" si="227"/>
        <v>42048.863217592596</v>
      </c>
      <c r="K1805">
        <v>1421199782</v>
      </c>
      <c r="L1805" s="10">
        <f t="shared" si="228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224"/>
        <v>0.308</v>
      </c>
      <c r="R1805" s="6">
        <f t="shared" si="225"/>
        <v>71.86666666666666</v>
      </c>
      <c r="S1805" t="str">
        <f t="shared" si="229"/>
        <v>photography</v>
      </c>
      <c r="T1805" t="str">
        <f t="shared" si="230"/>
        <v>photobooks</v>
      </c>
      <c r="U1805" s="6">
        <f t="shared" si="226"/>
        <v>31</v>
      </c>
      <c r="V1805" t="str">
        <f t="shared" si="231"/>
        <v>30&lt;x&lt;=45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 t="shared" si="227"/>
        <v>42322.511620370373</v>
      </c>
      <c r="K1806">
        <v>1444061804</v>
      </c>
      <c r="L1806" s="10">
        <f t="shared" si="228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224"/>
        <v>0.35174193548387095</v>
      </c>
      <c r="R1806" s="6">
        <f t="shared" si="225"/>
        <v>104.84615384615384</v>
      </c>
      <c r="S1806" t="str">
        <f t="shared" si="229"/>
        <v>photography</v>
      </c>
      <c r="T1806" t="str">
        <f t="shared" si="230"/>
        <v>photobooks</v>
      </c>
      <c r="U1806" s="6">
        <f t="shared" si="226"/>
        <v>40.041666666671517</v>
      </c>
      <c r="V1806" t="str">
        <f t="shared" si="231"/>
        <v>30&lt;x&lt;=45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 t="shared" si="227"/>
        <v>42279.541666666664</v>
      </c>
      <c r="K1807">
        <v>1441048658</v>
      </c>
      <c r="L1807" s="10">
        <f t="shared" si="228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224"/>
        <v>0.36404444444444445</v>
      </c>
      <c r="R1807" s="6">
        <f t="shared" si="225"/>
        <v>67.139344262295083</v>
      </c>
      <c r="S1807" t="str">
        <f t="shared" si="229"/>
        <v>photography</v>
      </c>
      <c r="T1807" t="str">
        <f t="shared" si="230"/>
        <v>photobooks</v>
      </c>
      <c r="U1807" s="6">
        <f t="shared" si="226"/>
        <v>31.946087962962338</v>
      </c>
      <c r="V1807" t="str">
        <f t="shared" si="231"/>
        <v>30&lt;x&lt;=45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 t="shared" si="227"/>
        <v>41912.429965277777</v>
      </c>
      <c r="K1808">
        <v>1409066349</v>
      </c>
      <c r="L1808" s="10">
        <f t="shared" si="228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224"/>
        <v>2.955E-2</v>
      </c>
      <c r="R1808" s="6">
        <f t="shared" si="225"/>
        <v>73.875</v>
      </c>
      <c r="S1808" t="str">
        <f t="shared" si="229"/>
        <v>photography</v>
      </c>
      <c r="T1808" t="str">
        <f t="shared" si="230"/>
        <v>photobooks</v>
      </c>
      <c r="U1808" s="6">
        <f t="shared" si="226"/>
        <v>35</v>
      </c>
      <c r="V1808" t="str">
        <f t="shared" si="231"/>
        <v>30&lt;x&lt;=45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 t="shared" si="227"/>
        <v>41909.860104166662</v>
      </c>
      <c r="K1809">
        <v>1409276313</v>
      </c>
      <c r="L1809" s="10">
        <f t="shared" si="228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224"/>
        <v>0.1106</v>
      </c>
      <c r="R1809" s="6">
        <f t="shared" si="225"/>
        <v>69.125</v>
      </c>
      <c r="S1809" t="str">
        <f t="shared" si="229"/>
        <v>photography</v>
      </c>
      <c r="T1809" t="str">
        <f t="shared" si="230"/>
        <v>photobooks</v>
      </c>
      <c r="U1809" s="6">
        <f t="shared" si="226"/>
        <v>30</v>
      </c>
      <c r="V1809" t="str">
        <f t="shared" si="231"/>
        <v>15&lt;x&lt;=30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 t="shared" si="227"/>
        <v>42777.472569444442</v>
      </c>
      <c r="K1810">
        <v>1483806030</v>
      </c>
      <c r="L1810" s="10">
        <f t="shared" si="228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224"/>
        <v>0.41407142857142859</v>
      </c>
      <c r="R1810" s="6">
        <f t="shared" si="225"/>
        <v>120.77083333333333</v>
      </c>
      <c r="S1810" t="str">
        <f t="shared" si="229"/>
        <v>photography</v>
      </c>
      <c r="T1810" t="str">
        <f t="shared" si="230"/>
        <v>photobooks</v>
      </c>
      <c r="U1810" s="6">
        <f t="shared" si="226"/>
        <v>35</v>
      </c>
      <c r="V1810" t="str">
        <f t="shared" si="231"/>
        <v>30&lt;x&lt;=45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 t="shared" si="227"/>
        <v>42064.699525462966</v>
      </c>
      <c r="K1811">
        <v>1422222439</v>
      </c>
      <c r="L1811" s="10">
        <f t="shared" si="228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224"/>
        <v>0.10857142857142857</v>
      </c>
      <c r="R1811" s="6">
        <f t="shared" si="225"/>
        <v>42.222222222222221</v>
      </c>
      <c r="S1811" t="str">
        <f t="shared" si="229"/>
        <v>photography</v>
      </c>
      <c r="T1811" t="str">
        <f t="shared" si="230"/>
        <v>photobooks</v>
      </c>
      <c r="U1811" s="6">
        <f t="shared" si="226"/>
        <v>35</v>
      </c>
      <c r="V1811" t="str">
        <f t="shared" si="231"/>
        <v>30&lt;x&lt;=45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 t="shared" si="227"/>
        <v>41872.701689814814</v>
      </c>
      <c r="K1812">
        <v>1407621026</v>
      </c>
      <c r="L1812" s="10">
        <f t="shared" si="228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224"/>
        <v>3.3333333333333333E-2</v>
      </c>
      <c r="R1812" s="6">
        <f t="shared" si="225"/>
        <v>7.5</v>
      </c>
      <c r="S1812" t="str">
        <f t="shared" si="229"/>
        <v>photography</v>
      </c>
      <c r="T1812" t="str">
        <f t="shared" si="230"/>
        <v>photobooks</v>
      </c>
      <c r="U1812" s="6">
        <f t="shared" si="226"/>
        <v>12</v>
      </c>
      <c r="V1812" t="str">
        <f t="shared" si="231"/>
        <v>&lt;=15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 t="shared" si="227"/>
        <v>41935.958333333328</v>
      </c>
      <c r="K1813">
        <v>1408962270</v>
      </c>
      <c r="L1813" s="10">
        <f t="shared" si="228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224"/>
        <v>7.407407407407407E-4</v>
      </c>
      <c r="R1813" s="6">
        <f t="shared" si="225"/>
        <v>1.5384615384615385</v>
      </c>
      <c r="S1813" t="str">
        <f t="shared" si="229"/>
        <v>photography</v>
      </c>
      <c r="T1813" t="str">
        <f t="shared" si="230"/>
        <v>photobooks</v>
      </c>
      <c r="U1813" s="6">
        <f t="shared" si="226"/>
        <v>59.732986111106584</v>
      </c>
      <c r="V1813" t="str">
        <f t="shared" si="231"/>
        <v>45&lt;x&lt;=60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 t="shared" si="227"/>
        <v>42554.110370370363</v>
      </c>
      <c r="K1814">
        <v>1464939536</v>
      </c>
      <c r="L1814" s="10">
        <f t="shared" si="228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224"/>
        <v>0.13307692307692306</v>
      </c>
      <c r="R1814" s="6">
        <f t="shared" si="225"/>
        <v>37.608695652173914</v>
      </c>
      <c r="S1814" t="str">
        <f t="shared" si="229"/>
        <v>photography</v>
      </c>
      <c r="T1814" t="str">
        <f t="shared" si="230"/>
        <v>photobooks</v>
      </c>
      <c r="U1814" s="6">
        <f t="shared" si="226"/>
        <v>30</v>
      </c>
      <c r="V1814" t="str">
        <f t="shared" si="231"/>
        <v>15&lt;x&lt;=30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 t="shared" si="227"/>
        <v>41859.68069444444</v>
      </c>
      <c r="K1815">
        <v>1404940812</v>
      </c>
      <c r="L1815" s="10">
        <f t="shared" si="228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224"/>
        <v>0</v>
      </c>
      <c r="R1815" s="6" t="e">
        <f t="shared" si="225"/>
        <v>#DIV/0!</v>
      </c>
      <c r="S1815" t="str">
        <f t="shared" si="229"/>
        <v>photography</v>
      </c>
      <c r="T1815" t="str">
        <f t="shared" si="230"/>
        <v>photobooks</v>
      </c>
      <c r="U1815" s="6">
        <f t="shared" si="226"/>
        <v>30</v>
      </c>
      <c r="V1815" t="str">
        <f t="shared" si="231"/>
        <v>15&lt;x&lt;=30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 t="shared" si="227"/>
        <v>42063.105740740742</v>
      </c>
      <c r="K1816">
        <v>1422516736</v>
      </c>
      <c r="L1816" s="10">
        <f t="shared" si="228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224"/>
        <v>0.49183333333333334</v>
      </c>
      <c r="R1816" s="6">
        <f t="shared" si="225"/>
        <v>42.157142857142858</v>
      </c>
      <c r="S1816" t="str">
        <f t="shared" si="229"/>
        <v>photography</v>
      </c>
      <c r="T1816" t="str">
        <f t="shared" si="230"/>
        <v>photobooks</v>
      </c>
      <c r="U1816" s="6">
        <f t="shared" si="226"/>
        <v>30</v>
      </c>
      <c r="V1816" t="str">
        <f t="shared" si="231"/>
        <v>15&lt;x&lt;=30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 t="shared" si="227"/>
        <v>42186.698344907411</v>
      </c>
      <c r="K1817">
        <v>1434577537</v>
      </c>
      <c r="L1817" s="10">
        <f t="shared" si="228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224"/>
        <v>0</v>
      </c>
      <c r="R1817" s="6" t="e">
        <f t="shared" si="225"/>
        <v>#DIV/0!</v>
      </c>
      <c r="S1817" t="str">
        <f t="shared" si="229"/>
        <v>photography</v>
      </c>
      <c r="T1817" t="str">
        <f t="shared" si="230"/>
        <v>photobooks</v>
      </c>
      <c r="U1817" s="6">
        <f t="shared" si="226"/>
        <v>14</v>
      </c>
      <c r="V1817" t="str">
        <f t="shared" si="231"/>
        <v>&lt;=15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 t="shared" si="227"/>
        <v>42576.583333333336</v>
      </c>
      <c r="K1818">
        <v>1467061303</v>
      </c>
      <c r="L1818" s="10">
        <f t="shared" si="228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224"/>
        <v>2.036E-2</v>
      </c>
      <c r="R1818" s="6">
        <f t="shared" si="225"/>
        <v>84.833333333333329</v>
      </c>
      <c r="S1818" t="str">
        <f t="shared" si="229"/>
        <v>photography</v>
      </c>
      <c r="T1818" t="str">
        <f t="shared" si="230"/>
        <v>photobooks</v>
      </c>
      <c r="U1818" s="6">
        <f t="shared" si="226"/>
        <v>27.915474537046975</v>
      </c>
      <c r="V1818" t="str">
        <f t="shared" si="231"/>
        <v>15&lt;x&lt;=30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 t="shared" si="227"/>
        <v>42765.082638888889</v>
      </c>
      <c r="K1819">
        <v>1480607607</v>
      </c>
      <c r="L1819" s="10">
        <f t="shared" si="228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224"/>
        <v>0.52327777777777773</v>
      </c>
      <c r="R1819" s="6">
        <f t="shared" si="225"/>
        <v>94.19</v>
      </c>
      <c r="S1819" t="str">
        <f t="shared" si="229"/>
        <v>photography</v>
      </c>
      <c r="T1819" t="str">
        <f t="shared" si="230"/>
        <v>photobooks</v>
      </c>
      <c r="U1819" s="6">
        <f t="shared" si="226"/>
        <v>59.628854166672681</v>
      </c>
      <c r="V1819" t="str">
        <f t="shared" si="231"/>
        <v>45&lt;x&lt;=60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 t="shared" si="227"/>
        <v>42096.984374999993</v>
      </c>
      <c r="K1820">
        <v>1425447450</v>
      </c>
      <c r="L1820" s="10">
        <f t="shared" si="228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224"/>
        <v>0</v>
      </c>
      <c r="R1820" s="6" t="e">
        <f t="shared" si="225"/>
        <v>#DIV/0!</v>
      </c>
      <c r="S1820" t="str">
        <f t="shared" si="229"/>
        <v>photography</v>
      </c>
      <c r="T1820" t="str">
        <f t="shared" si="230"/>
        <v>photobooks</v>
      </c>
      <c r="U1820" s="6">
        <f t="shared" si="226"/>
        <v>29.958333333328483</v>
      </c>
      <c r="V1820" t="str">
        <f t="shared" si="231"/>
        <v>15&lt;x&lt;=30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 t="shared" si="227"/>
        <v>41850.543935185182</v>
      </c>
      <c r="K1821">
        <v>1404151396</v>
      </c>
      <c r="L1821" s="10">
        <f t="shared" si="228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224"/>
        <v>2.0833333333333332E-2</v>
      </c>
      <c r="R1821" s="6">
        <f t="shared" si="225"/>
        <v>6.25</v>
      </c>
      <c r="S1821" t="str">
        <f t="shared" si="229"/>
        <v>photography</v>
      </c>
      <c r="T1821" t="str">
        <f t="shared" si="230"/>
        <v>photobooks</v>
      </c>
      <c r="U1821" s="6">
        <f t="shared" si="226"/>
        <v>30</v>
      </c>
      <c r="V1821" t="str">
        <f t="shared" si="231"/>
        <v>15&lt;x&lt;=30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 t="shared" si="227"/>
        <v>42094.834374999999</v>
      </c>
      <c r="K1822">
        <v>1425261690</v>
      </c>
      <c r="L1822" s="10">
        <f t="shared" si="228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224"/>
        <v>6.565384615384616E-2</v>
      </c>
      <c r="R1822" s="6">
        <f t="shared" si="225"/>
        <v>213.375</v>
      </c>
      <c r="S1822" t="str">
        <f t="shared" si="229"/>
        <v>photography</v>
      </c>
      <c r="T1822" t="str">
        <f t="shared" si="230"/>
        <v>photobooks</v>
      </c>
      <c r="U1822" s="6">
        <f t="shared" si="226"/>
        <v>29.958333333328483</v>
      </c>
      <c r="V1822" t="str">
        <f t="shared" si="231"/>
        <v>15&lt;x&lt;=30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 t="shared" si="227"/>
        <v>40971.110729166663</v>
      </c>
      <c r="K1823">
        <v>1326872367</v>
      </c>
      <c r="L1823" s="10">
        <f t="shared" si="228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224"/>
        <v>1.3489</v>
      </c>
      <c r="R1823" s="6">
        <f t="shared" si="225"/>
        <v>59.162280701754383</v>
      </c>
      <c r="S1823" t="str">
        <f t="shared" si="229"/>
        <v>music</v>
      </c>
      <c r="T1823" t="str">
        <f t="shared" si="230"/>
        <v>rock</v>
      </c>
      <c r="U1823" s="6">
        <f t="shared" si="226"/>
        <v>45</v>
      </c>
      <c r="V1823" t="str">
        <f t="shared" si="231"/>
        <v>30&lt;x&lt;=45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 t="shared" si="227"/>
        <v>41670.584027777775</v>
      </c>
      <c r="K1824">
        <v>1388084862</v>
      </c>
      <c r="L1824" s="10">
        <f t="shared" si="228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224"/>
        <v>1</v>
      </c>
      <c r="R1824" s="6">
        <f t="shared" si="225"/>
        <v>27.272727272727273</v>
      </c>
      <c r="S1824" t="str">
        <f t="shared" si="229"/>
        <v>music</v>
      </c>
      <c r="T1824" t="str">
        <f t="shared" si="230"/>
        <v>rock</v>
      </c>
      <c r="U1824" s="6">
        <f t="shared" si="226"/>
        <v>35.995347222225973</v>
      </c>
      <c r="V1824" t="str">
        <f t="shared" si="231"/>
        <v>30&lt;x&lt;=45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 t="shared" si="227"/>
        <v>41206.47657407407</v>
      </c>
      <c r="K1825">
        <v>1348503976</v>
      </c>
      <c r="L1825" s="10">
        <f t="shared" si="228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224"/>
        <v>1.1585714285714286</v>
      </c>
      <c r="R1825" s="6">
        <f t="shared" si="225"/>
        <v>24.575757575757574</v>
      </c>
      <c r="S1825" t="str">
        <f t="shared" si="229"/>
        <v>music</v>
      </c>
      <c r="T1825" t="str">
        <f t="shared" si="230"/>
        <v>rock</v>
      </c>
      <c r="U1825" s="6">
        <f t="shared" si="226"/>
        <v>30</v>
      </c>
      <c r="V1825" t="str">
        <f t="shared" si="231"/>
        <v>15&lt;x&lt;=30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 t="shared" si="227"/>
        <v>41646.880555555552</v>
      </c>
      <c r="K1826">
        <v>1387403967</v>
      </c>
      <c r="L1826" s="10">
        <f t="shared" si="228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224"/>
        <v>1.0006666666666666</v>
      </c>
      <c r="R1826" s="6">
        <f t="shared" si="225"/>
        <v>75.05</v>
      </c>
      <c r="S1826" t="str">
        <f t="shared" si="229"/>
        <v>music</v>
      </c>
      <c r="T1826" t="str">
        <f t="shared" si="230"/>
        <v>rock</v>
      </c>
      <c r="U1826" s="6">
        <f t="shared" si="226"/>
        <v>20.172604166662495</v>
      </c>
      <c r="V1826" t="str">
        <f t="shared" si="231"/>
        <v>15&lt;x&lt;=30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 t="shared" si="227"/>
        <v>41466.626192129625</v>
      </c>
      <c r="K1827">
        <v>1371585703</v>
      </c>
      <c r="L1827" s="10">
        <f t="shared" si="228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224"/>
        <v>1.0505</v>
      </c>
      <c r="R1827" s="6">
        <f t="shared" si="225"/>
        <v>42.02</v>
      </c>
      <c r="S1827" t="str">
        <f t="shared" si="229"/>
        <v>music</v>
      </c>
      <c r="T1827" t="str">
        <f t="shared" si="230"/>
        <v>rock</v>
      </c>
      <c r="U1827" s="6">
        <f t="shared" si="226"/>
        <v>23</v>
      </c>
      <c r="V1827" t="str">
        <f t="shared" si="231"/>
        <v>15&lt;x&lt;=30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 t="shared" si="227"/>
        <v>41687.715474537035</v>
      </c>
      <c r="K1828">
        <v>1390083017</v>
      </c>
      <c r="L1828" s="10">
        <f t="shared" si="228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224"/>
        <v>1.01</v>
      </c>
      <c r="R1828" s="6">
        <f t="shared" si="225"/>
        <v>53.157894736842103</v>
      </c>
      <c r="S1828" t="str">
        <f t="shared" si="229"/>
        <v>music</v>
      </c>
      <c r="T1828" t="str">
        <f t="shared" si="230"/>
        <v>rock</v>
      </c>
      <c r="U1828" s="6">
        <f t="shared" si="226"/>
        <v>30</v>
      </c>
      <c r="V1828" t="str">
        <f t="shared" si="231"/>
        <v>15&lt;x&lt;=30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 t="shared" si="227"/>
        <v>40605.117604166662</v>
      </c>
      <c r="K1829">
        <v>1294818561</v>
      </c>
      <c r="L1829" s="10">
        <f t="shared" si="228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224"/>
        <v>1.0066250000000001</v>
      </c>
      <c r="R1829" s="6">
        <f t="shared" si="225"/>
        <v>83.885416666666671</v>
      </c>
      <c r="S1829" t="str">
        <f t="shared" si="229"/>
        <v>music</v>
      </c>
      <c r="T1829" t="str">
        <f t="shared" si="230"/>
        <v>rock</v>
      </c>
      <c r="U1829" s="6">
        <f t="shared" si="226"/>
        <v>50</v>
      </c>
      <c r="V1829" t="str">
        <f t="shared" si="231"/>
        <v>45&lt;x&lt;=60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 t="shared" si="227"/>
        <v>41768.708333333328</v>
      </c>
      <c r="K1830">
        <v>1396906530</v>
      </c>
      <c r="L1830" s="10">
        <f t="shared" si="228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224"/>
        <v>1.0016</v>
      </c>
      <c r="R1830" s="6">
        <f t="shared" si="225"/>
        <v>417.33333333333331</v>
      </c>
      <c r="S1830" t="str">
        <f t="shared" si="229"/>
        <v>music</v>
      </c>
      <c r="T1830" t="str">
        <f t="shared" si="230"/>
        <v>rock</v>
      </c>
      <c r="U1830" s="6">
        <f t="shared" si="226"/>
        <v>32.01701388888614</v>
      </c>
      <c r="V1830" t="str">
        <f t="shared" si="231"/>
        <v>30&lt;x&lt;=45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 t="shared" si="227"/>
        <v>40564.708333333328</v>
      </c>
      <c r="K1831">
        <v>1291428371</v>
      </c>
      <c r="L1831" s="10">
        <f t="shared" si="228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224"/>
        <v>1.6668333333333334</v>
      </c>
      <c r="R1831" s="6">
        <f t="shared" si="225"/>
        <v>75.765151515151516</v>
      </c>
      <c r="S1831" t="str">
        <f t="shared" si="229"/>
        <v>music</v>
      </c>
      <c r="T1831" t="str">
        <f t="shared" si="230"/>
        <v>rock</v>
      </c>
      <c r="U1831" s="6">
        <f t="shared" si="226"/>
        <v>48.829039351847314</v>
      </c>
      <c r="V1831" t="str">
        <f t="shared" si="231"/>
        <v>45&lt;x&lt;=60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 t="shared" si="227"/>
        <v>41694.475775462961</v>
      </c>
      <c r="K1832">
        <v>1390667107</v>
      </c>
      <c r="L1832" s="10">
        <f t="shared" si="228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224"/>
        <v>1.0153333333333334</v>
      </c>
      <c r="R1832" s="6">
        <f t="shared" si="225"/>
        <v>67.389380530973455</v>
      </c>
      <c r="S1832" t="str">
        <f t="shared" si="229"/>
        <v>music</v>
      </c>
      <c r="T1832" t="str">
        <f t="shared" si="230"/>
        <v>rock</v>
      </c>
      <c r="U1832" s="6">
        <f t="shared" si="226"/>
        <v>30</v>
      </c>
      <c r="V1832" t="str">
        <f t="shared" si="231"/>
        <v>15&lt;x&lt;=30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 t="shared" si="227"/>
        <v>41041.787766203699</v>
      </c>
      <c r="K1833">
        <v>1335570863</v>
      </c>
      <c r="L1833" s="10">
        <f t="shared" si="228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224"/>
        <v>1.03</v>
      </c>
      <c r="R1833" s="6">
        <f t="shared" si="225"/>
        <v>73.571428571428569</v>
      </c>
      <c r="S1833" t="str">
        <f t="shared" si="229"/>
        <v>music</v>
      </c>
      <c r="T1833" t="str">
        <f t="shared" si="230"/>
        <v>rock</v>
      </c>
      <c r="U1833" s="6">
        <f t="shared" si="226"/>
        <v>15</v>
      </c>
      <c r="V1833" t="str">
        <f t="shared" si="231"/>
        <v>&lt;=15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 t="shared" si="227"/>
        <v>40606.331331018519</v>
      </c>
      <c r="K1834">
        <v>1296651427</v>
      </c>
      <c r="L1834" s="10">
        <f t="shared" si="228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224"/>
        <v>1.4285714285714286</v>
      </c>
      <c r="R1834" s="6">
        <f t="shared" si="225"/>
        <v>25</v>
      </c>
      <c r="S1834" t="str">
        <f t="shared" si="229"/>
        <v>music</v>
      </c>
      <c r="T1834" t="str">
        <f t="shared" si="230"/>
        <v>rock</v>
      </c>
      <c r="U1834" s="6">
        <f t="shared" si="226"/>
        <v>30</v>
      </c>
      <c r="V1834" t="str">
        <f t="shared" si="231"/>
        <v>15&lt;x&lt;=30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 t="shared" si="227"/>
        <v>41335.124305555553</v>
      </c>
      <c r="K1835">
        <v>1359421403</v>
      </c>
      <c r="L1835" s="10">
        <f t="shared" si="228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224"/>
        <v>2.625</v>
      </c>
      <c r="R1835" s="6">
        <f t="shared" si="225"/>
        <v>42</v>
      </c>
      <c r="S1835" t="str">
        <f t="shared" si="229"/>
        <v>music</v>
      </c>
      <c r="T1835" t="str">
        <f t="shared" si="230"/>
        <v>rock</v>
      </c>
      <c r="U1835" s="6">
        <f t="shared" si="226"/>
        <v>32.288622685184237</v>
      </c>
      <c r="V1835" t="str">
        <f t="shared" si="231"/>
        <v>30&lt;x&lt;=45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 t="shared" si="227"/>
        <v>42028.755729166667</v>
      </c>
      <c r="K1836">
        <v>1418684895</v>
      </c>
      <c r="L1836" s="10">
        <f t="shared" si="228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224"/>
        <v>1.1805000000000001</v>
      </c>
      <c r="R1836" s="6">
        <f t="shared" si="225"/>
        <v>131.16666666666666</v>
      </c>
      <c r="S1836" t="str">
        <f t="shared" si="229"/>
        <v>music</v>
      </c>
      <c r="T1836" t="str">
        <f t="shared" si="230"/>
        <v>rock</v>
      </c>
      <c r="U1836" s="6">
        <f t="shared" si="226"/>
        <v>40</v>
      </c>
      <c r="V1836" t="str">
        <f t="shared" si="231"/>
        <v>30&lt;x&lt;=45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 t="shared" si="227"/>
        <v>42460.452210648145</v>
      </c>
      <c r="K1837">
        <v>1456851071</v>
      </c>
      <c r="L1837" s="10">
        <f t="shared" si="228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224"/>
        <v>1.04</v>
      </c>
      <c r="R1837" s="6">
        <f t="shared" si="225"/>
        <v>47.272727272727273</v>
      </c>
      <c r="S1837" t="str">
        <f t="shared" si="229"/>
        <v>music</v>
      </c>
      <c r="T1837" t="str">
        <f t="shared" si="230"/>
        <v>rock</v>
      </c>
      <c r="U1837" s="6">
        <f t="shared" si="226"/>
        <v>29.958333333335759</v>
      </c>
      <c r="V1837" t="str">
        <f t="shared" si="231"/>
        <v>15&lt;x&lt;=30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 t="shared" si="227"/>
        <v>41322.601030092592</v>
      </c>
      <c r="K1838">
        <v>1359660329</v>
      </c>
      <c r="L1838" s="10">
        <f t="shared" si="228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224"/>
        <v>2.0034000000000001</v>
      </c>
      <c r="R1838" s="6">
        <f t="shared" si="225"/>
        <v>182.12727272727273</v>
      </c>
      <c r="S1838" t="str">
        <f t="shared" si="229"/>
        <v>music</v>
      </c>
      <c r="T1838" t="str">
        <f t="shared" si="230"/>
        <v>rock</v>
      </c>
      <c r="U1838" s="6">
        <f t="shared" si="226"/>
        <v>17</v>
      </c>
      <c r="V1838" t="str">
        <f t="shared" si="231"/>
        <v>15&lt;x&lt;=30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 t="shared" si="227"/>
        <v>40985.797858796293</v>
      </c>
      <c r="K1839">
        <v>1326848935</v>
      </c>
      <c r="L1839" s="10">
        <f t="shared" si="228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224"/>
        <v>3.0683333333333334</v>
      </c>
      <c r="R1839" s="6">
        <f t="shared" si="225"/>
        <v>61.366666666666667</v>
      </c>
      <c r="S1839" t="str">
        <f t="shared" si="229"/>
        <v>music</v>
      </c>
      <c r="T1839" t="str">
        <f t="shared" si="230"/>
        <v>rock</v>
      </c>
      <c r="U1839" s="6">
        <f t="shared" si="226"/>
        <v>59.958333333328483</v>
      </c>
      <c r="V1839" t="str">
        <f t="shared" si="231"/>
        <v>45&lt;x&lt;=60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 t="shared" si="227"/>
        <v>40816.916666666664</v>
      </c>
      <c r="K1840">
        <v>1314989557</v>
      </c>
      <c r="L1840" s="10">
        <f t="shared" si="228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224"/>
        <v>1.00149</v>
      </c>
      <c r="R1840" s="6">
        <f t="shared" si="225"/>
        <v>35.767499999999998</v>
      </c>
      <c r="S1840" t="str">
        <f t="shared" si="229"/>
        <v>music</v>
      </c>
      <c r="T1840" t="str">
        <f t="shared" si="230"/>
        <v>rock</v>
      </c>
      <c r="U1840" s="6">
        <f t="shared" si="226"/>
        <v>28.338460648148612</v>
      </c>
      <c r="V1840" t="str">
        <f t="shared" si="231"/>
        <v>15&lt;x&lt;=30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 t="shared" si="227"/>
        <v>42644.513680555552</v>
      </c>
      <c r="K1841">
        <v>1472750382</v>
      </c>
      <c r="L1841" s="10">
        <f t="shared" si="228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224"/>
        <v>2.0529999999999999</v>
      </c>
      <c r="R1841" s="6">
        <f t="shared" si="225"/>
        <v>45.62222222222222</v>
      </c>
      <c r="S1841" t="str">
        <f t="shared" si="229"/>
        <v>music</v>
      </c>
      <c r="T1841" t="str">
        <f t="shared" si="230"/>
        <v>rock</v>
      </c>
      <c r="U1841" s="6">
        <f t="shared" si="226"/>
        <v>30</v>
      </c>
      <c r="V1841" t="str">
        <f t="shared" si="231"/>
        <v>15&lt;x&lt;=30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 t="shared" si="227"/>
        <v>41400.999305555553</v>
      </c>
      <c r="K1842">
        <v>1366251510</v>
      </c>
      <c r="L1842" s="10">
        <f t="shared" si="228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224"/>
        <v>1.0888888888888888</v>
      </c>
      <c r="R1842" s="6">
        <f t="shared" si="225"/>
        <v>75.384615384615387</v>
      </c>
      <c r="S1842" t="str">
        <f t="shared" si="229"/>
        <v>music</v>
      </c>
      <c r="T1842" t="str">
        <f t="shared" si="230"/>
        <v>rock</v>
      </c>
      <c r="U1842" s="6">
        <f t="shared" si="226"/>
        <v>19.111458333332848</v>
      </c>
      <c r="V1842" t="str">
        <f t="shared" si="231"/>
        <v>15&lt;x&lt;=30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 t="shared" si="227"/>
        <v>41778.999305555553</v>
      </c>
      <c r="K1843">
        <v>1397679445</v>
      </c>
      <c r="L1843" s="10">
        <f t="shared" si="228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224"/>
        <v>1.0175000000000001</v>
      </c>
      <c r="R1843" s="6">
        <f t="shared" si="225"/>
        <v>50.875</v>
      </c>
      <c r="S1843" t="str">
        <f t="shared" si="229"/>
        <v>music</v>
      </c>
      <c r="T1843" t="str">
        <f t="shared" si="230"/>
        <v>rock</v>
      </c>
      <c r="U1843" s="6">
        <f t="shared" si="226"/>
        <v>33.362210648148903</v>
      </c>
      <c r="V1843" t="str">
        <f t="shared" si="231"/>
        <v>30&lt;x&lt;=45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 t="shared" si="227"/>
        <v>42065.040972222218</v>
      </c>
      <c r="K1844">
        <v>1422371381</v>
      </c>
      <c r="L1844" s="10">
        <f t="shared" si="228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224"/>
        <v>1.2524999999999999</v>
      </c>
      <c r="R1844" s="6">
        <f t="shared" si="225"/>
        <v>119.28571428571429</v>
      </c>
      <c r="S1844" t="str">
        <f t="shared" si="229"/>
        <v>music</v>
      </c>
      <c r="T1844" t="str">
        <f t="shared" si="230"/>
        <v>rock</v>
      </c>
      <c r="U1844" s="6">
        <f t="shared" si="226"/>
        <v>33.617581018515921</v>
      </c>
      <c r="V1844" t="str">
        <f t="shared" si="231"/>
        <v>30&lt;x&lt;=45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 t="shared" si="227"/>
        <v>40594.786504629628</v>
      </c>
      <c r="K1845">
        <v>1295653954</v>
      </c>
      <c r="L1845" s="10">
        <f t="shared" si="228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224"/>
        <v>1.2400610000000001</v>
      </c>
      <c r="R1845" s="6">
        <f t="shared" si="225"/>
        <v>92.541865671641801</v>
      </c>
      <c r="S1845" t="str">
        <f t="shared" si="229"/>
        <v>music</v>
      </c>
      <c r="T1845" t="str">
        <f t="shared" si="230"/>
        <v>rock</v>
      </c>
      <c r="U1845" s="6">
        <f t="shared" si="226"/>
        <v>30</v>
      </c>
      <c r="V1845" t="str">
        <f t="shared" si="231"/>
        <v>15&lt;x&lt;=30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 t="shared" si="227"/>
        <v>40704.916666666664</v>
      </c>
      <c r="K1846">
        <v>1304464914</v>
      </c>
      <c r="L1846" s="10">
        <f t="shared" si="228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224"/>
        <v>1.014</v>
      </c>
      <c r="R1846" s="6">
        <f t="shared" si="225"/>
        <v>76.05</v>
      </c>
      <c r="S1846" t="str">
        <f t="shared" si="229"/>
        <v>music</v>
      </c>
      <c r="T1846" t="str">
        <f t="shared" si="230"/>
        <v>rock</v>
      </c>
      <c r="U1846" s="6">
        <f t="shared" si="226"/>
        <v>38.151458333333721</v>
      </c>
      <c r="V1846" t="str">
        <f t="shared" si="231"/>
        <v>30&lt;x&lt;=45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 t="shared" si="227"/>
        <v>42537.996527777774</v>
      </c>
      <c r="K1847">
        <v>1464854398</v>
      </c>
      <c r="L1847" s="10">
        <f t="shared" si="228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224"/>
        <v>1</v>
      </c>
      <c r="R1847" s="6">
        <f t="shared" si="225"/>
        <v>52.631578947368418</v>
      </c>
      <c r="S1847" t="str">
        <f t="shared" si="229"/>
        <v>music</v>
      </c>
      <c r="T1847" t="str">
        <f t="shared" si="230"/>
        <v>rock</v>
      </c>
      <c r="U1847" s="6">
        <f t="shared" si="226"/>
        <v>14.871550925920019</v>
      </c>
      <c r="V1847" t="str">
        <f t="shared" si="231"/>
        <v>&lt;=15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 t="shared" si="227"/>
        <v>41258.441863425927</v>
      </c>
      <c r="K1848">
        <v>1352993777</v>
      </c>
      <c r="L1848" s="10">
        <f t="shared" si="228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224"/>
        <v>1.3792666666666666</v>
      </c>
      <c r="R1848" s="6">
        <f t="shared" si="225"/>
        <v>98.990430622009569</v>
      </c>
      <c r="S1848" t="str">
        <f t="shared" si="229"/>
        <v>music</v>
      </c>
      <c r="T1848" t="str">
        <f t="shared" si="230"/>
        <v>rock</v>
      </c>
      <c r="U1848" s="6">
        <f t="shared" si="226"/>
        <v>30</v>
      </c>
      <c r="V1848" t="str">
        <f t="shared" si="231"/>
        <v>15&lt;x&lt;=30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 t="shared" si="227"/>
        <v>42115.028148148143</v>
      </c>
      <c r="K1849">
        <v>1427780432</v>
      </c>
      <c r="L1849" s="10">
        <f t="shared" si="228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224"/>
        <v>1.2088000000000001</v>
      </c>
      <c r="R1849" s="6">
        <f t="shared" si="225"/>
        <v>79.526315789473685</v>
      </c>
      <c r="S1849" t="str">
        <f t="shared" si="229"/>
        <v>music</v>
      </c>
      <c r="T1849" t="str">
        <f t="shared" si="230"/>
        <v>rock</v>
      </c>
      <c r="U1849" s="6">
        <f t="shared" si="226"/>
        <v>21</v>
      </c>
      <c r="V1849" t="str">
        <f t="shared" si="231"/>
        <v>15&lt;x&lt;=30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 t="shared" si="227"/>
        <v>40755.082638888889</v>
      </c>
      <c r="K1850">
        <v>1306608888</v>
      </c>
      <c r="L1850" s="10">
        <f t="shared" si="228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224"/>
        <v>1.0736666666666668</v>
      </c>
      <c r="R1850" s="6">
        <f t="shared" si="225"/>
        <v>134.20833333333334</v>
      </c>
      <c r="S1850" t="str">
        <f t="shared" si="229"/>
        <v>music</v>
      </c>
      <c r="T1850" t="str">
        <f t="shared" si="230"/>
        <v>rock</v>
      </c>
      <c r="U1850" s="6">
        <f t="shared" si="226"/>
        <v>63.502916666671808</v>
      </c>
      <c r="V1850" t="str">
        <f t="shared" si="231"/>
        <v>60&lt;x&lt;=75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 t="shared" si="227"/>
        <v>41199.637256944443</v>
      </c>
      <c r="K1851">
        <v>1347913059</v>
      </c>
      <c r="L1851" s="10">
        <f t="shared" si="228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224"/>
        <v>1.0033333333333334</v>
      </c>
      <c r="R1851" s="6">
        <f t="shared" si="225"/>
        <v>37.625</v>
      </c>
      <c r="S1851" t="str">
        <f t="shared" si="229"/>
        <v>music</v>
      </c>
      <c r="T1851" t="str">
        <f t="shared" si="230"/>
        <v>rock</v>
      </c>
      <c r="U1851" s="6">
        <f t="shared" si="226"/>
        <v>30</v>
      </c>
      <c r="V1851" t="str">
        <f t="shared" si="231"/>
        <v>15&lt;x&lt;=30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 t="shared" si="227"/>
        <v>41830.751157407409</v>
      </c>
      <c r="K1852">
        <v>1402441300</v>
      </c>
      <c r="L1852" s="10">
        <f t="shared" si="228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224"/>
        <v>1.0152222222222222</v>
      </c>
      <c r="R1852" s="6">
        <f t="shared" si="225"/>
        <v>51.044692737430168</v>
      </c>
      <c r="S1852" t="str">
        <f t="shared" si="229"/>
        <v>music</v>
      </c>
      <c r="T1852" t="str">
        <f t="shared" si="230"/>
        <v>rock</v>
      </c>
      <c r="U1852" s="6">
        <f t="shared" si="226"/>
        <v>30</v>
      </c>
      <c r="V1852" t="str">
        <f t="shared" si="231"/>
        <v>15&lt;x&lt;=30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 t="shared" si="227"/>
        <v>41847.833333333328</v>
      </c>
      <c r="K1853">
        <v>1404769538</v>
      </c>
      <c r="L1853" s="10">
        <f t="shared" si="228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224"/>
        <v>1.0007692307692309</v>
      </c>
      <c r="R1853" s="6">
        <f t="shared" si="225"/>
        <v>50.03846153846154</v>
      </c>
      <c r="S1853" t="str">
        <f t="shared" si="229"/>
        <v>music</v>
      </c>
      <c r="T1853" t="str">
        <f t="shared" si="230"/>
        <v>rock</v>
      </c>
      <c r="U1853" s="6">
        <f t="shared" si="226"/>
        <v>20.134976851848478</v>
      </c>
      <c r="V1853" t="str">
        <f t="shared" si="231"/>
        <v>15&lt;x&lt;=30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 t="shared" si="227"/>
        <v>42118.791666666664</v>
      </c>
      <c r="K1854">
        <v>1426703452</v>
      </c>
      <c r="L1854" s="10">
        <f t="shared" si="228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224"/>
        <v>1.1696666666666666</v>
      </c>
      <c r="R1854" s="6">
        <f t="shared" si="225"/>
        <v>133.93129770992365</v>
      </c>
      <c r="S1854" t="str">
        <f t="shared" si="229"/>
        <v>music</v>
      </c>
      <c r="T1854" t="str">
        <f t="shared" si="230"/>
        <v>rock</v>
      </c>
      <c r="U1854" s="6">
        <f t="shared" si="226"/>
        <v>37.228564814809943</v>
      </c>
      <c r="V1854" t="str">
        <f t="shared" si="231"/>
        <v>30&lt;x&lt;=45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 t="shared" si="227"/>
        <v>41226.893715277773</v>
      </c>
      <c r="K1855">
        <v>1348536417</v>
      </c>
      <c r="L1855" s="10">
        <f t="shared" si="228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224"/>
        <v>1.01875</v>
      </c>
      <c r="R1855" s="6">
        <f t="shared" si="225"/>
        <v>58.214285714285715</v>
      </c>
      <c r="S1855" t="str">
        <f t="shared" si="229"/>
        <v>music</v>
      </c>
      <c r="T1855" t="str">
        <f t="shared" si="230"/>
        <v>rock</v>
      </c>
      <c r="U1855" s="6">
        <f t="shared" si="226"/>
        <v>50.041666666664241</v>
      </c>
      <c r="V1855" t="str">
        <f t="shared" si="231"/>
        <v>45&lt;x&lt;=60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 t="shared" si="227"/>
        <v>41417.812928240739</v>
      </c>
      <c r="K1856">
        <v>1366763437</v>
      </c>
      <c r="L1856" s="10">
        <f t="shared" si="228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224"/>
        <v>1.0212366666666666</v>
      </c>
      <c r="R1856" s="6">
        <f t="shared" si="225"/>
        <v>88.037643678160919</v>
      </c>
      <c r="S1856" t="str">
        <f t="shared" si="229"/>
        <v>music</v>
      </c>
      <c r="T1856" t="str">
        <f t="shared" si="230"/>
        <v>rock</v>
      </c>
      <c r="U1856" s="6">
        <f t="shared" si="226"/>
        <v>30</v>
      </c>
      <c r="V1856" t="str">
        <f t="shared" si="231"/>
        <v>15&lt;x&lt;=30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 t="shared" si="227"/>
        <v>41645.330324074072</v>
      </c>
      <c r="K1857">
        <v>1385124940</v>
      </c>
      <c r="L1857" s="10">
        <f t="shared" si="228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224"/>
        <v>1.5405897142857143</v>
      </c>
      <c r="R1857" s="6">
        <f t="shared" si="225"/>
        <v>70.576753926701571</v>
      </c>
      <c r="S1857" t="str">
        <f t="shared" si="229"/>
        <v>music</v>
      </c>
      <c r="T1857" t="str">
        <f t="shared" si="230"/>
        <v>rock</v>
      </c>
      <c r="U1857" s="6">
        <f t="shared" si="226"/>
        <v>45</v>
      </c>
      <c r="V1857" t="str">
        <f t="shared" si="231"/>
        <v>30&lt;x&lt;=45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 t="shared" si="227"/>
        <v>41838.64666666666</v>
      </c>
      <c r="K1858">
        <v>1403901072</v>
      </c>
      <c r="L1858" s="10">
        <f t="shared" si="228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232">E1858/D1858</f>
        <v>1.0125</v>
      </c>
      <c r="R1858" s="6">
        <f t="shared" ref="R1858:R1921" si="233">E1858/N1858</f>
        <v>53.289473684210527</v>
      </c>
      <c r="S1858" t="str">
        <f t="shared" si="229"/>
        <v>music</v>
      </c>
      <c r="T1858" t="str">
        <f t="shared" si="230"/>
        <v>rock</v>
      </c>
      <c r="U1858" s="6">
        <f t="shared" ref="U1858:U1921" si="234">J1858-L1858</f>
        <v>21</v>
      </c>
      <c r="V1858" t="str">
        <f t="shared" si="231"/>
        <v>15&lt;x&lt;=30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 t="shared" ref="J1859:J1922" si="235">(((I1859/60)/60)/24)+DATE(1970,1,1)+(-5/24)</f>
        <v>41894.560335648144</v>
      </c>
      <c r="K1859">
        <v>1407954413</v>
      </c>
      <c r="L1859" s="10">
        <f t="shared" ref="L1859:L1922" si="236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232"/>
        <v>1</v>
      </c>
      <c r="R1859" s="6">
        <f t="shared" si="233"/>
        <v>136.36363636363637</v>
      </c>
      <c r="S1859" t="str">
        <f t="shared" ref="S1859:S1922" si="237">TRIM(LEFT(P1859,SEARCH("/",P1859)-1))</f>
        <v>music</v>
      </c>
      <c r="T1859" t="str">
        <f t="shared" ref="T1859:T1922" si="238">TRIM(RIGHT(P1859,LEN(P1859)-SEARCH("/",P1859)))</f>
        <v>rock</v>
      </c>
      <c r="U1859" s="6">
        <f t="shared" si="234"/>
        <v>30</v>
      </c>
      <c r="V1859" t="str">
        <f t="shared" ref="V1859:V1922" si="239">IF(U1859&lt;=15, "&lt;=15", IF(U1859&lt;=30, "15&lt;x&lt;=30", IF(U1859&lt;=45, "30&lt;x&lt;=45", IF(U1859&lt;=60, "45&lt;x&lt;=60", IF(U1859&lt;=75, "60&lt;x&lt;=75","75&lt;x&lt;=90")))))</f>
        <v>15&lt;x&lt;=30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 t="shared" si="235"/>
        <v>40893.033807870372</v>
      </c>
      <c r="K1860">
        <v>1318826921</v>
      </c>
      <c r="L1860" s="10">
        <f t="shared" si="236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232"/>
        <v>1.0874800874800874</v>
      </c>
      <c r="R1860" s="6">
        <f t="shared" si="233"/>
        <v>40.547315436241611</v>
      </c>
      <c r="S1860" t="str">
        <f t="shared" si="237"/>
        <v>music</v>
      </c>
      <c r="T1860" t="str">
        <f t="shared" si="238"/>
        <v>rock</v>
      </c>
      <c r="U1860" s="6">
        <f t="shared" si="234"/>
        <v>60.041666666671517</v>
      </c>
      <c r="V1860" t="str">
        <f t="shared" si="239"/>
        <v>60&lt;x&lt;=75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 t="shared" si="235"/>
        <v>40808.561678240738</v>
      </c>
      <c r="K1861">
        <v>1314124129</v>
      </c>
      <c r="L1861" s="10">
        <f t="shared" si="236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232"/>
        <v>1.3183333333333334</v>
      </c>
      <c r="R1861" s="6">
        <f t="shared" si="233"/>
        <v>70.625</v>
      </c>
      <c r="S1861" t="str">
        <f t="shared" si="237"/>
        <v>music</v>
      </c>
      <c r="T1861" t="str">
        <f t="shared" si="238"/>
        <v>rock</v>
      </c>
      <c r="U1861" s="6">
        <f t="shared" si="234"/>
        <v>30</v>
      </c>
      <c r="V1861" t="str">
        <f t="shared" si="239"/>
        <v>15&lt;x&lt;=30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 t="shared" si="235"/>
        <v>41676.500972222217</v>
      </c>
      <c r="K1862">
        <v>1389891684</v>
      </c>
      <c r="L1862" s="10">
        <f t="shared" si="236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232"/>
        <v>1.3346666666666667</v>
      </c>
      <c r="R1862" s="6">
        <f t="shared" si="233"/>
        <v>52.684210526315788</v>
      </c>
      <c r="S1862" t="str">
        <f t="shared" si="237"/>
        <v>music</v>
      </c>
      <c r="T1862" t="str">
        <f t="shared" si="238"/>
        <v>rock</v>
      </c>
      <c r="U1862" s="6">
        <f t="shared" si="234"/>
        <v>21</v>
      </c>
      <c r="V1862" t="str">
        <f t="shared" si="239"/>
        <v>15&lt;x&lt;=30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 t="shared" si="235"/>
        <v>42030.091909722221</v>
      </c>
      <c r="K1863">
        <v>1419664341</v>
      </c>
      <c r="L1863" s="10">
        <f t="shared" si="236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232"/>
        <v>0</v>
      </c>
      <c r="R1863" s="6" t="e">
        <f t="shared" si="233"/>
        <v>#DIV/0!</v>
      </c>
      <c r="S1863" t="str">
        <f t="shared" si="237"/>
        <v>games</v>
      </c>
      <c r="T1863" t="str">
        <f t="shared" si="238"/>
        <v>mobile games</v>
      </c>
      <c r="U1863" s="6">
        <f t="shared" si="234"/>
        <v>30</v>
      </c>
      <c r="V1863" t="str">
        <f t="shared" si="239"/>
        <v>15&lt;x&lt;=30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 t="shared" si="235"/>
        <v>42802.104166666664</v>
      </c>
      <c r="K1864">
        <v>1484912974</v>
      </c>
      <c r="L1864" s="10">
        <f t="shared" si="236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232"/>
        <v>8.0833333333333326E-2</v>
      </c>
      <c r="R1864" s="6">
        <f t="shared" si="233"/>
        <v>90.9375</v>
      </c>
      <c r="S1864" t="str">
        <f t="shared" si="237"/>
        <v>games</v>
      </c>
      <c r="T1864" t="str">
        <f t="shared" si="238"/>
        <v>mobile games</v>
      </c>
      <c r="U1864" s="6">
        <f t="shared" si="234"/>
        <v>46.81974537037604</v>
      </c>
      <c r="V1864" t="str">
        <f t="shared" si="239"/>
        <v>45&lt;x&lt;=60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 t="shared" si="235"/>
        <v>41802.588946759257</v>
      </c>
      <c r="K1865">
        <v>1400008085</v>
      </c>
      <c r="L1865" s="10">
        <f t="shared" si="236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232"/>
        <v>4.0000000000000001E-3</v>
      </c>
      <c r="R1865" s="6">
        <f t="shared" si="233"/>
        <v>5</v>
      </c>
      <c r="S1865" t="str">
        <f t="shared" si="237"/>
        <v>games</v>
      </c>
      <c r="T1865" t="str">
        <f t="shared" si="238"/>
        <v>mobile games</v>
      </c>
      <c r="U1865" s="6">
        <f t="shared" si="234"/>
        <v>30</v>
      </c>
      <c r="V1865" t="str">
        <f t="shared" si="239"/>
        <v>15&lt;x&lt;=30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 t="shared" si="235"/>
        <v>41763.508101851847</v>
      </c>
      <c r="K1866">
        <v>1396631500</v>
      </c>
      <c r="L1866" s="10">
        <f t="shared" si="236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232"/>
        <v>0.42892307692307691</v>
      </c>
      <c r="R1866" s="6">
        <f t="shared" si="233"/>
        <v>58.083333333333336</v>
      </c>
      <c r="S1866" t="str">
        <f t="shared" si="237"/>
        <v>games</v>
      </c>
      <c r="T1866" t="str">
        <f t="shared" si="238"/>
        <v>mobile games</v>
      </c>
      <c r="U1866" s="6">
        <f t="shared" si="234"/>
        <v>30</v>
      </c>
      <c r="V1866" t="str">
        <f t="shared" si="239"/>
        <v>15&lt;x&lt;=30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 t="shared" si="235"/>
        <v>42680.200775462967</v>
      </c>
      <c r="K1867">
        <v>1475398147</v>
      </c>
      <c r="L1867" s="10">
        <f t="shared" si="236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232"/>
        <v>3.6363636363636364E-5</v>
      </c>
      <c r="R1867" s="6">
        <f t="shared" si="233"/>
        <v>2</v>
      </c>
      <c r="S1867" t="str">
        <f t="shared" si="237"/>
        <v>games</v>
      </c>
      <c r="T1867" t="str">
        <f t="shared" si="238"/>
        <v>mobile games</v>
      </c>
      <c r="U1867" s="6">
        <f t="shared" si="234"/>
        <v>35.041666666671517</v>
      </c>
      <c r="V1867" t="str">
        <f t="shared" si="239"/>
        <v>30&lt;x&lt;=45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 t="shared" si="235"/>
        <v>42794.958333333336</v>
      </c>
      <c r="K1868">
        <v>1483768497</v>
      </c>
      <c r="L1868" s="10">
        <f t="shared" si="236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232"/>
        <v>5.0000000000000001E-3</v>
      </c>
      <c r="R1868" s="6">
        <f t="shared" si="233"/>
        <v>62.5</v>
      </c>
      <c r="S1868" t="str">
        <f t="shared" si="237"/>
        <v>games</v>
      </c>
      <c r="T1868" t="str">
        <f t="shared" si="238"/>
        <v>mobile games</v>
      </c>
      <c r="U1868" s="6">
        <f t="shared" si="234"/>
        <v>52.920173611113569</v>
      </c>
      <c r="V1868" t="str">
        <f t="shared" si="239"/>
        <v>45&lt;x&lt;=60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 t="shared" si="235"/>
        <v>42679.716574074067</v>
      </c>
      <c r="K1869">
        <v>1475791912</v>
      </c>
      <c r="L1869" s="10">
        <f t="shared" si="236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232"/>
        <v>5.0000000000000001E-4</v>
      </c>
      <c r="R1869" s="6">
        <f t="shared" si="233"/>
        <v>10</v>
      </c>
      <c r="S1869" t="str">
        <f t="shared" si="237"/>
        <v>games</v>
      </c>
      <c r="T1869" t="str">
        <f t="shared" si="238"/>
        <v>mobile games</v>
      </c>
      <c r="U1869" s="6">
        <f t="shared" si="234"/>
        <v>30</v>
      </c>
      <c r="V1869" t="str">
        <f t="shared" si="239"/>
        <v>15&lt;x&lt;=30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 t="shared" si="235"/>
        <v>42353.124305555553</v>
      </c>
      <c r="K1870">
        <v>1448044925</v>
      </c>
      <c r="L1870" s="10">
        <f t="shared" si="236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232"/>
        <v>4.8680000000000001E-2</v>
      </c>
      <c r="R1870" s="6">
        <f t="shared" si="233"/>
        <v>71.588235294117652</v>
      </c>
      <c r="S1870" t="str">
        <f t="shared" si="237"/>
        <v>games</v>
      </c>
      <c r="T1870" t="str">
        <f t="shared" si="238"/>
        <v>mobile games</v>
      </c>
      <c r="U1870" s="6">
        <f t="shared" si="234"/>
        <v>24.553414351852552</v>
      </c>
      <c r="V1870" t="str">
        <f t="shared" si="239"/>
        <v>15&lt;x&lt;=30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 t="shared" si="235"/>
        <v>42738.794548611106</v>
      </c>
      <c r="K1871">
        <v>1480896249</v>
      </c>
      <c r="L1871" s="10">
        <f t="shared" si="236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232"/>
        <v>0</v>
      </c>
      <c r="R1871" s="6" t="e">
        <f t="shared" si="233"/>
        <v>#DIV/0!</v>
      </c>
      <c r="S1871" t="str">
        <f t="shared" si="237"/>
        <v>games</v>
      </c>
      <c r="T1871" t="str">
        <f t="shared" si="238"/>
        <v>mobile games</v>
      </c>
      <c r="U1871" s="6">
        <f t="shared" si="234"/>
        <v>30</v>
      </c>
      <c r="V1871" t="str">
        <f t="shared" si="239"/>
        <v>15&lt;x&lt;=30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 t="shared" si="235"/>
        <v>42399.970138888886</v>
      </c>
      <c r="K1872">
        <v>1451723535</v>
      </c>
      <c r="L1872" s="10">
        <f t="shared" si="236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232"/>
        <v>0.10314285714285715</v>
      </c>
      <c r="R1872" s="6">
        <f t="shared" si="233"/>
        <v>32.81818181818182</v>
      </c>
      <c r="S1872" t="str">
        <f t="shared" si="237"/>
        <v>games</v>
      </c>
      <c r="T1872" t="str">
        <f t="shared" si="238"/>
        <v>mobile games</v>
      </c>
      <c r="U1872" s="6">
        <f t="shared" si="234"/>
        <v>28.822743055556202</v>
      </c>
      <c r="V1872" t="str">
        <f t="shared" si="239"/>
        <v>15&lt;x&lt;=30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 t="shared" si="235"/>
        <v>41963.616909722223</v>
      </c>
      <c r="K1873">
        <v>1413053301</v>
      </c>
      <c r="L1873" s="10">
        <f t="shared" si="236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232"/>
        <v>0.7178461538461538</v>
      </c>
      <c r="R1873" s="6">
        <f t="shared" si="233"/>
        <v>49.11578947368421</v>
      </c>
      <c r="S1873" t="str">
        <f t="shared" si="237"/>
        <v>games</v>
      </c>
      <c r="T1873" t="str">
        <f t="shared" si="238"/>
        <v>mobile games</v>
      </c>
      <c r="U1873" s="6">
        <f t="shared" si="234"/>
        <v>40.041666666671517</v>
      </c>
      <c r="V1873" t="str">
        <f t="shared" si="239"/>
        <v>30&lt;x&lt;=45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 t="shared" si="235"/>
        <v>42184.921319444438</v>
      </c>
      <c r="K1874">
        <v>1433041602</v>
      </c>
      <c r="L1874" s="10">
        <f t="shared" si="236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232"/>
        <v>1.06E-2</v>
      </c>
      <c r="R1874" s="6">
        <f t="shared" si="233"/>
        <v>16.307692307692307</v>
      </c>
      <c r="S1874" t="str">
        <f t="shared" si="237"/>
        <v>games</v>
      </c>
      <c r="T1874" t="str">
        <f t="shared" si="238"/>
        <v>mobile games</v>
      </c>
      <c r="U1874" s="6">
        <f t="shared" si="234"/>
        <v>30</v>
      </c>
      <c r="V1874" t="str">
        <f t="shared" si="239"/>
        <v>15&lt;x&lt;=30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 t="shared" si="235"/>
        <v>42193.489583333336</v>
      </c>
      <c r="K1875">
        <v>1433861210</v>
      </c>
      <c r="L1875" s="10">
        <f t="shared" si="236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232"/>
        <v>4.4999999999999997E-3</v>
      </c>
      <c r="R1875" s="6">
        <f t="shared" si="233"/>
        <v>18</v>
      </c>
      <c r="S1875" t="str">
        <f t="shared" si="237"/>
        <v>games</v>
      </c>
      <c r="T1875" t="str">
        <f t="shared" si="238"/>
        <v>mobile games</v>
      </c>
      <c r="U1875" s="6">
        <f t="shared" si="234"/>
        <v>29.082060185188311</v>
      </c>
      <c r="V1875" t="str">
        <f t="shared" si="239"/>
        <v>15&lt;x&lt;=30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 t="shared" si="235"/>
        <v>42549.760798611103</v>
      </c>
      <c r="K1876">
        <v>1465427733</v>
      </c>
      <c r="L1876" s="10">
        <f t="shared" si="236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232"/>
        <v>1.6249999999999999E-4</v>
      </c>
      <c r="R1876" s="6">
        <f t="shared" si="233"/>
        <v>13</v>
      </c>
      <c r="S1876" t="str">
        <f t="shared" si="237"/>
        <v>games</v>
      </c>
      <c r="T1876" t="str">
        <f t="shared" si="238"/>
        <v>mobile games</v>
      </c>
      <c r="U1876" s="6">
        <f t="shared" si="234"/>
        <v>20</v>
      </c>
      <c r="V1876" t="str">
        <f t="shared" si="239"/>
        <v>15&lt;x&lt;=30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 t="shared" si="235"/>
        <v>42588.691064814811</v>
      </c>
      <c r="K1877">
        <v>1465335308</v>
      </c>
      <c r="L1877" s="10">
        <f t="shared" si="236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232"/>
        <v>5.1000000000000004E-3</v>
      </c>
      <c r="R1877" s="6">
        <f t="shared" si="233"/>
        <v>17</v>
      </c>
      <c r="S1877" t="str">
        <f t="shared" si="237"/>
        <v>games</v>
      </c>
      <c r="T1877" t="str">
        <f t="shared" si="238"/>
        <v>mobile games</v>
      </c>
      <c r="U1877" s="6">
        <f t="shared" si="234"/>
        <v>60</v>
      </c>
      <c r="V1877" t="str">
        <f t="shared" si="239"/>
        <v>45&lt;x&lt;=60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 t="shared" si="235"/>
        <v>41806.076446759253</v>
      </c>
      <c r="K1878">
        <v>1400309405</v>
      </c>
      <c r="L1878" s="10">
        <f t="shared" si="236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232"/>
        <v>0</v>
      </c>
      <c r="R1878" s="6" t="e">
        <f t="shared" si="233"/>
        <v>#DIV/0!</v>
      </c>
      <c r="S1878" t="str">
        <f t="shared" si="237"/>
        <v>games</v>
      </c>
      <c r="T1878" t="str">
        <f t="shared" si="238"/>
        <v>mobile games</v>
      </c>
      <c r="U1878" s="6">
        <f t="shared" si="234"/>
        <v>30</v>
      </c>
      <c r="V1878" t="str">
        <f t="shared" si="239"/>
        <v>15&lt;x&lt;=30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 t="shared" si="235"/>
        <v>42063.820891203701</v>
      </c>
      <c r="K1879">
        <v>1422664925</v>
      </c>
      <c r="L1879" s="10">
        <f t="shared" si="236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232"/>
        <v>0</v>
      </c>
      <c r="R1879" s="6" t="e">
        <f t="shared" si="233"/>
        <v>#DIV/0!</v>
      </c>
      <c r="S1879" t="str">
        <f t="shared" si="237"/>
        <v>games</v>
      </c>
      <c r="T1879" t="str">
        <f t="shared" si="238"/>
        <v>mobile games</v>
      </c>
      <c r="U1879" s="6">
        <f t="shared" si="234"/>
        <v>29</v>
      </c>
      <c r="V1879" t="str">
        <f t="shared" si="239"/>
        <v>15&lt;x&lt;=30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 t="shared" si="235"/>
        <v>41802.800405092588</v>
      </c>
      <c r="K1880">
        <v>1400026355</v>
      </c>
      <c r="L1880" s="10">
        <f t="shared" si="236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232"/>
        <v>0</v>
      </c>
      <c r="R1880" s="6" t="e">
        <f t="shared" si="233"/>
        <v>#DIV/0!</v>
      </c>
      <c r="S1880" t="str">
        <f t="shared" si="237"/>
        <v>games</v>
      </c>
      <c r="T1880" t="str">
        <f t="shared" si="238"/>
        <v>mobile games</v>
      </c>
      <c r="U1880" s="6">
        <f t="shared" si="234"/>
        <v>30</v>
      </c>
      <c r="V1880" t="str">
        <f t="shared" si="239"/>
        <v>15&lt;x&lt;=30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 t="shared" si="235"/>
        <v>42443.399641203701</v>
      </c>
      <c r="K1881">
        <v>1455377729</v>
      </c>
      <c r="L1881" s="10">
        <f t="shared" si="236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232"/>
        <v>1.1999999999999999E-3</v>
      </c>
      <c r="R1881" s="6">
        <f t="shared" si="233"/>
        <v>3</v>
      </c>
      <c r="S1881" t="str">
        <f t="shared" si="237"/>
        <v>games</v>
      </c>
      <c r="T1881" t="str">
        <f t="shared" si="238"/>
        <v>mobile games</v>
      </c>
      <c r="U1881" s="6">
        <f t="shared" si="234"/>
        <v>29.958333333328483</v>
      </c>
      <c r="V1881" t="str">
        <f t="shared" si="239"/>
        <v>15&lt;x&lt;=30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 t="shared" si="235"/>
        <v>42459.31689814815</v>
      </c>
      <c r="K1882">
        <v>1456839380</v>
      </c>
      <c r="L1882" s="10">
        <f t="shared" si="236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232"/>
        <v>0.20080000000000001</v>
      </c>
      <c r="R1882" s="6">
        <f t="shared" si="233"/>
        <v>41.833333333333336</v>
      </c>
      <c r="S1882" t="str">
        <f t="shared" si="237"/>
        <v>games</v>
      </c>
      <c r="T1882" t="str">
        <f t="shared" si="238"/>
        <v>mobile games</v>
      </c>
      <c r="U1882" s="6">
        <f t="shared" si="234"/>
        <v>28.958333333343035</v>
      </c>
      <c r="V1882" t="str">
        <f t="shared" si="239"/>
        <v>15&lt;x&lt;=30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 t="shared" si="235"/>
        <v>42072.902650462966</v>
      </c>
      <c r="K1883">
        <v>1423366789</v>
      </c>
      <c r="L1883" s="10">
        <f t="shared" si="236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232"/>
        <v>1.726845</v>
      </c>
      <c r="R1883" s="6">
        <f t="shared" si="233"/>
        <v>49.338428571428572</v>
      </c>
      <c r="S1883" t="str">
        <f t="shared" si="237"/>
        <v>music</v>
      </c>
      <c r="T1883" t="str">
        <f t="shared" si="238"/>
        <v>indie rock</v>
      </c>
      <c r="U1883" s="6">
        <f t="shared" si="234"/>
        <v>29.958333333343035</v>
      </c>
      <c r="V1883" t="str">
        <f t="shared" si="239"/>
        <v>15&lt;x&lt;=30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 t="shared" si="235"/>
        <v>41100.783333333333</v>
      </c>
      <c r="K1884">
        <v>1339109212</v>
      </c>
      <c r="L1884" s="10">
        <f t="shared" si="236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232"/>
        <v>1.008955223880597</v>
      </c>
      <c r="R1884" s="6">
        <f t="shared" si="233"/>
        <v>41.728395061728392</v>
      </c>
      <c r="S1884" t="str">
        <f t="shared" si="237"/>
        <v>music</v>
      </c>
      <c r="T1884" t="str">
        <f t="shared" si="238"/>
        <v>indie rock</v>
      </c>
      <c r="U1884" s="6">
        <f t="shared" si="234"/>
        <v>33.042453703703359</v>
      </c>
      <c r="V1884" t="str">
        <f t="shared" si="239"/>
        <v>30&lt;x&lt;=45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 t="shared" si="235"/>
        <v>41007.698009259257</v>
      </c>
      <c r="K1885">
        <v>1331333108</v>
      </c>
      <c r="L1885" s="10">
        <f t="shared" si="236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232"/>
        <v>1.0480480480480481</v>
      </c>
      <c r="R1885" s="6">
        <f t="shared" si="233"/>
        <v>32.71875</v>
      </c>
      <c r="S1885" t="str">
        <f t="shared" si="237"/>
        <v>music</v>
      </c>
      <c r="T1885" t="str">
        <f t="shared" si="238"/>
        <v>indie rock</v>
      </c>
      <c r="U1885" s="6">
        <f t="shared" si="234"/>
        <v>29.958333333335759</v>
      </c>
      <c r="V1885" t="str">
        <f t="shared" si="239"/>
        <v>15&lt;x&lt;=30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 t="shared" si="235"/>
        <v>41240.291666666664</v>
      </c>
      <c r="K1886">
        <v>1350967535</v>
      </c>
      <c r="L1886" s="10">
        <f t="shared" si="236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232"/>
        <v>1.351</v>
      </c>
      <c r="R1886" s="6">
        <f t="shared" si="233"/>
        <v>51.96153846153846</v>
      </c>
      <c r="S1886" t="str">
        <f t="shared" si="237"/>
        <v>music</v>
      </c>
      <c r="T1886" t="str">
        <f t="shared" si="238"/>
        <v>indie rock</v>
      </c>
      <c r="U1886" s="6">
        <f t="shared" si="234"/>
        <v>35.301678240743058</v>
      </c>
      <c r="V1886" t="str">
        <f t="shared" si="239"/>
        <v>30&lt;x&lt;=45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 t="shared" si="235"/>
        <v>41131.708333333328</v>
      </c>
      <c r="K1887">
        <v>1341800110</v>
      </c>
      <c r="L1887" s="10">
        <f t="shared" si="236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232"/>
        <v>1.1632786885245903</v>
      </c>
      <c r="R1887" s="6">
        <f t="shared" si="233"/>
        <v>50.685714285714283</v>
      </c>
      <c r="S1887" t="str">
        <f t="shared" si="237"/>
        <v>music</v>
      </c>
      <c r="T1887" t="str">
        <f t="shared" si="238"/>
        <v>indie rock</v>
      </c>
      <c r="U1887" s="6">
        <f t="shared" si="234"/>
        <v>32.822800925925549</v>
      </c>
      <c r="V1887" t="str">
        <f t="shared" si="239"/>
        <v>30&lt;x&lt;=45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 t="shared" si="235"/>
        <v>41955.740023148144</v>
      </c>
      <c r="K1888">
        <v>1413236738</v>
      </c>
      <c r="L1888" s="10">
        <f t="shared" si="236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232"/>
        <v>1.0208333333333333</v>
      </c>
      <c r="R1888" s="6">
        <f t="shared" si="233"/>
        <v>42.241379310344826</v>
      </c>
      <c r="S1888" t="str">
        <f t="shared" si="237"/>
        <v>music</v>
      </c>
      <c r="T1888" t="str">
        <f t="shared" si="238"/>
        <v>indie rock</v>
      </c>
      <c r="U1888" s="6">
        <f t="shared" si="234"/>
        <v>30.041666666664241</v>
      </c>
      <c r="V1888" t="str">
        <f t="shared" si="239"/>
        <v>30&lt;x&lt;=45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 t="shared" si="235"/>
        <v>42341.687499999993</v>
      </c>
      <c r="K1889">
        <v>1447614732</v>
      </c>
      <c r="L1889" s="10">
        <f t="shared" si="236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232"/>
        <v>1.1116666666666666</v>
      </c>
      <c r="R1889" s="6">
        <f t="shared" si="233"/>
        <v>416.875</v>
      </c>
      <c r="S1889" t="str">
        <f t="shared" si="237"/>
        <v>music</v>
      </c>
      <c r="T1889" t="str">
        <f t="shared" si="238"/>
        <v>indie rock</v>
      </c>
      <c r="U1889" s="6">
        <f t="shared" si="234"/>
        <v>18.095694444440596</v>
      </c>
      <c r="V1889" t="str">
        <f t="shared" si="239"/>
        <v>15&lt;x&lt;=30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 t="shared" si="235"/>
        <v>40329.999305555553</v>
      </c>
      <c r="K1890">
        <v>1272692732</v>
      </c>
      <c r="L1890" s="10">
        <f t="shared" si="236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232"/>
        <v>1.6608000000000001</v>
      </c>
      <c r="R1890" s="6">
        <f t="shared" si="233"/>
        <v>46.651685393258425</v>
      </c>
      <c r="S1890" t="str">
        <f t="shared" si="237"/>
        <v>music</v>
      </c>
      <c r="T1890" t="str">
        <f t="shared" si="238"/>
        <v>indie rock</v>
      </c>
      <c r="U1890" s="6">
        <f t="shared" si="234"/>
        <v>30.967685185183655</v>
      </c>
      <c r="V1890" t="str">
        <f t="shared" si="239"/>
        <v>30&lt;x&lt;=45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 t="shared" si="235"/>
        <v>41344.543356481481</v>
      </c>
      <c r="K1891">
        <v>1359140546</v>
      </c>
      <c r="L1891" s="10">
        <f t="shared" si="236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232"/>
        <v>1.0660000000000001</v>
      </c>
      <c r="R1891" s="6">
        <f t="shared" si="233"/>
        <v>48.454545454545453</v>
      </c>
      <c r="S1891" t="str">
        <f t="shared" si="237"/>
        <v>music</v>
      </c>
      <c r="T1891" t="str">
        <f t="shared" si="238"/>
        <v>indie rock</v>
      </c>
      <c r="U1891" s="6">
        <f t="shared" si="234"/>
        <v>44.958333333335759</v>
      </c>
      <c r="V1891" t="str">
        <f t="shared" si="239"/>
        <v>30&lt;x&lt;=45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 t="shared" si="235"/>
        <v>41258.577870370369</v>
      </c>
      <c r="K1892">
        <v>1353005528</v>
      </c>
      <c r="L1892" s="10">
        <f t="shared" si="236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232"/>
        <v>1.4458441666666668</v>
      </c>
      <c r="R1892" s="6">
        <f t="shared" si="233"/>
        <v>70.5289837398374</v>
      </c>
      <c r="S1892" t="str">
        <f t="shared" si="237"/>
        <v>music</v>
      </c>
      <c r="T1892" t="str">
        <f t="shared" si="238"/>
        <v>indie rock</v>
      </c>
      <c r="U1892" s="6">
        <f t="shared" si="234"/>
        <v>30</v>
      </c>
      <c r="V1892" t="str">
        <f t="shared" si="239"/>
        <v>15&lt;x&lt;=30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 t="shared" si="235"/>
        <v>40381.041666666664</v>
      </c>
      <c r="K1893">
        <v>1275851354</v>
      </c>
      <c r="L1893" s="10">
        <f t="shared" si="236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232"/>
        <v>1.0555000000000001</v>
      </c>
      <c r="R1893" s="6">
        <f t="shared" si="233"/>
        <v>87.958333333333329</v>
      </c>
      <c r="S1893" t="str">
        <f t="shared" si="237"/>
        <v>music</v>
      </c>
      <c r="T1893" t="str">
        <f t="shared" si="238"/>
        <v>indie rock</v>
      </c>
      <c r="U1893" s="6">
        <f t="shared" si="234"/>
        <v>45.451921296298678</v>
      </c>
      <c r="V1893" t="str">
        <f t="shared" si="239"/>
        <v>45&lt;x&lt;=60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 t="shared" si="235"/>
        <v>40701.429178240738</v>
      </c>
      <c r="K1894">
        <v>1304867881</v>
      </c>
      <c r="L1894" s="10">
        <f t="shared" si="236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232"/>
        <v>1.3660000000000001</v>
      </c>
      <c r="R1894" s="6">
        <f t="shared" si="233"/>
        <v>26.26923076923077</v>
      </c>
      <c r="S1894" t="str">
        <f t="shared" si="237"/>
        <v>music</v>
      </c>
      <c r="T1894" t="str">
        <f t="shared" si="238"/>
        <v>indie rock</v>
      </c>
      <c r="U1894" s="6">
        <f t="shared" si="234"/>
        <v>30</v>
      </c>
      <c r="V1894" t="str">
        <f t="shared" si="239"/>
        <v>15&lt;x&lt;=30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 t="shared" si="235"/>
        <v>40648.957638888889</v>
      </c>
      <c r="K1895">
        <v>1301524585</v>
      </c>
      <c r="L1895" s="10">
        <f t="shared" si="236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232"/>
        <v>1.04</v>
      </c>
      <c r="R1895" s="6">
        <f t="shared" si="233"/>
        <v>57.777777777777779</v>
      </c>
      <c r="S1895" t="str">
        <f t="shared" si="237"/>
        <v>music</v>
      </c>
      <c r="T1895" t="str">
        <f t="shared" si="238"/>
        <v>indie rock</v>
      </c>
      <c r="U1895" s="6">
        <f t="shared" si="234"/>
        <v>16.224016203705105</v>
      </c>
      <c r="V1895" t="str">
        <f t="shared" si="239"/>
        <v>15&lt;x&lt;=30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 t="shared" si="235"/>
        <v>40951.696562500001</v>
      </c>
      <c r="K1896">
        <v>1326404583</v>
      </c>
      <c r="L1896" s="10">
        <f t="shared" si="236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232"/>
        <v>1.145</v>
      </c>
      <c r="R1896" s="6">
        <f t="shared" si="233"/>
        <v>57.25</v>
      </c>
      <c r="S1896" t="str">
        <f t="shared" si="237"/>
        <v>music</v>
      </c>
      <c r="T1896" t="str">
        <f t="shared" si="238"/>
        <v>indie rock</v>
      </c>
      <c r="U1896" s="6">
        <f t="shared" si="234"/>
        <v>31</v>
      </c>
      <c r="V1896" t="str">
        <f t="shared" si="239"/>
        <v>30&lt;x&lt;=45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 t="shared" si="235"/>
        <v>42297.538449074076</v>
      </c>
      <c r="K1897">
        <v>1442771722</v>
      </c>
      <c r="L1897" s="10">
        <f t="shared" si="236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232"/>
        <v>1.0171957671957672</v>
      </c>
      <c r="R1897" s="6">
        <f t="shared" si="233"/>
        <v>196.34042553191489</v>
      </c>
      <c r="S1897" t="str">
        <f t="shared" si="237"/>
        <v>music</v>
      </c>
      <c r="T1897" t="str">
        <f t="shared" si="238"/>
        <v>indie rock</v>
      </c>
      <c r="U1897" s="6">
        <f t="shared" si="234"/>
        <v>30</v>
      </c>
      <c r="V1897" t="str">
        <f t="shared" si="239"/>
        <v>15&lt;x&lt;=30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 t="shared" si="235"/>
        <v>41011.501909722218</v>
      </c>
      <c r="K1898">
        <v>1331658165</v>
      </c>
      <c r="L1898" s="10">
        <f t="shared" si="236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232"/>
        <v>1.2394678492239468</v>
      </c>
      <c r="R1898" s="6">
        <f t="shared" si="233"/>
        <v>43</v>
      </c>
      <c r="S1898" t="str">
        <f t="shared" si="237"/>
        <v>music</v>
      </c>
      <c r="T1898" t="str">
        <f t="shared" si="238"/>
        <v>indie rock</v>
      </c>
      <c r="U1898" s="6">
        <f t="shared" si="234"/>
        <v>30</v>
      </c>
      <c r="V1898" t="str">
        <f t="shared" si="239"/>
        <v>15&lt;x&lt;=30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 t="shared" si="235"/>
        <v>41702.666666666664</v>
      </c>
      <c r="K1899">
        <v>1392040806</v>
      </c>
      <c r="L1899" s="10">
        <f t="shared" si="236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232"/>
        <v>1.0245669291338582</v>
      </c>
      <c r="R1899" s="6">
        <f t="shared" si="233"/>
        <v>35.551912568306008</v>
      </c>
      <c r="S1899" t="str">
        <f t="shared" si="237"/>
        <v>music</v>
      </c>
      <c r="T1899" t="str">
        <f t="shared" si="238"/>
        <v>indie rock</v>
      </c>
      <c r="U1899" s="6">
        <f t="shared" si="234"/>
        <v>22.291597222218115</v>
      </c>
      <c r="V1899" t="str">
        <f t="shared" si="239"/>
        <v>15&lt;x&lt;=30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 t="shared" si="235"/>
        <v>42401.541666666664</v>
      </c>
      <c r="K1900">
        <v>1451277473</v>
      </c>
      <c r="L1900" s="10">
        <f t="shared" si="236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232"/>
        <v>1.4450000000000001</v>
      </c>
      <c r="R1900" s="6">
        <f t="shared" si="233"/>
        <v>68.80952380952381</v>
      </c>
      <c r="S1900" t="str">
        <f t="shared" si="237"/>
        <v>music</v>
      </c>
      <c r="T1900" t="str">
        <f t="shared" si="238"/>
        <v>indie rock</v>
      </c>
      <c r="U1900" s="6">
        <f t="shared" si="234"/>
        <v>35.557025462963793</v>
      </c>
      <c r="V1900" t="str">
        <f t="shared" si="239"/>
        <v>30&lt;x&lt;=45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 t="shared" si="235"/>
        <v>42088.691736111105</v>
      </c>
      <c r="K1901">
        <v>1424730966</v>
      </c>
      <c r="L1901" s="10">
        <f t="shared" si="236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232"/>
        <v>1.3333333333333333</v>
      </c>
      <c r="R1901" s="6">
        <f t="shared" si="233"/>
        <v>28.571428571428573</v>
      </c>
      <c r="S1901" t="str">
        <f t="shared" si="237"/>
        <v>music</v>
      </c>
      <c r="T1901" t="str">
        <f t="shared" si="238"/>
        <v>indie rock</v>
      </c>
      <c r="U1901" s="6">
        <f t="shared" si="234"/>
        <v>29.958333333328483</v>
      </c>
      <c r="V1901" t="str">
        <f t="shared" si="239"/>
        <v>15&lt;x&lt;=30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 t="shared" si="235"/>
        <v>41188.207638888889</v>
      </c>
      <c r="K1902">
        <v>1347137731</v>
      </c>
      <c r="L1902" s="10">
        <f t="shared" si="236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232"/>
        <v>1.0936440000000001</v>
      </c>
      <c r="R1902" s="6">
        <f t="shared" si="233"/>
        <v>50.631666666666668</v>
      </c>
      <c r="S1902" t="str">
        <f t="shared" si="237"/>
        <v>music</v>
      </c>
      <c r="T1902" t="str">
        <f t="shared" si="238"/>
        <v>indie rock</v>
      </c>
      <c r="U1902" s="6">
        <f t="shared" si="234"/>
        <v>27.54408564815094</v>
      </c>
      <c r="V1902" t="str">
        <f t="shared" si="239"/>
        <v>15&lt;x&lt;=30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 t="shared" si="235"/>
        <v>42146.333333333336</v>
      </c>
      <c r="K1903">
        <v>1429707729</v>
      </c>
      <c r="L1903" s="10">
        <f t="shared" si="236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232"/>
        <v>2.696969696969697E-2</v>
      </c>
      <c r="R1903" s="6">
        <f t="shared" si="233"/>
        <v>106.8</v>
      </c>
      <c r="S1903" t="str">
        <f t="shared" si="237"/>
        <v>technology</v>
      </c>
      <c r="T1903" t="str">
        <f t="shared" si="238"/>
        <v>gadgets</v>
      </c>
      <c r="U1903" s="6">
        <f t="shared" si="234"/>
        <v>29.998506944451947</v>
      </c>
      <c r="V1903" t="str">
        <f t="shared" si="239"/>
        <v>15&lt;x&lt;=30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 t="shared" si="235"/>
        <v>42067.581562499996</v>
      </c>
      <c r="K1904">
        <v>1422903447</v>
      </c>
      <c r="L1904" s="10">
        <f t="shared" si="236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232"/>
        <v>1.2E-2</v>
      </c>
      <c r="R1904" s="6">
        <f t="shared" si="233"/>
        <v>4</v>
      </c>
      <c r="S1904" t="str">
        <f t="shared" si="237"/>
        <v>technology</v>
      </c>
      <c r="T1904" t="str">
        <f t="shared" si="238"/>
        <v>gadgets</v>
      </c>
      <c r="U1904" s="6">
        <f t="shared" si="234"/>
        <v>30</v>
      </c>
      <c r="V1904" t="str">
        <f t="shared" si="239"/>
        <v>15&lt;x&lt;=30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 t="shared" si="235"/>
        <v>42762.562395833331</v>
      </c>
      <c r="K1905">
        <v>1480357791</v>
      </c>
      <c r="L1905" s="10">
        <f t="shared" si="236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232"/>
        <v>0.46600000000000003</v>
      </c>
      <c r="R1905" s="6">
        <f t="shared" si="233"/>
        <v>34.097560975609753</v>
      </c>
      <c r="S1905" t="str">
        <f t="shared" si="237"/>
        <v>technology</v>
      </c>
      <c r="T1905" t="str">
        <f t="shared" si="238"/>
        <v>gadgets</v>
      </c>
      <c r="U1905" s="6">
        <f t="shared" si="234"/>
        <v>60</v>
      </c>
      <c r="V1905" t="str">
        <f t="shared" si="239"/>
        <v>45&lt;x&lt;=60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 t="shared" si="235"/>
        <v>42371.477094907408</v>
      </c>
      <c r="K1906">
        <v>1447864021</v>
      </c>
      <c r="L1906" s="10">
        <f t="shared" si="236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232"/>
        <v>1E-3</v>
      </c>
      <c r="R1906" s="6">
        <f t="shared" si="233"/>
        <v>25</v>
      </c>
      <c r="S1906" t="str">
        <f t="shared" si="237"/>
        <v>technology</v>
      </c>
      <c r="T1906" t="str">
        <f t="shared" si="238"/>
        <v>gadgets</v>
      </c>
      <c r="U1906" s="6">
        <f t="shared" si="234"/>
        <v>45</v>
      </c>
      <c r="V1906" t="str">
        <f t="shared" si="239"/>
        <v>30&lt;x&lt;=45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 t="shared" si="235"/>
        <v>41889.717523148145</v>
      </c>
      <c r="K1907">
        <v>1407535994</v>
      </c>
      <c r="L1907" s="10">
        <f t="shared" si="236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232"/>
        <v>1.6800000000000001E-3</v>
      </c>
      <c r="R1907" s="6">
        <f t="shared" si="233"/>
        <v>10.5</v>
      </c>
      <c r="S1907" t="str">
        <f t="shared" si="237"/>
        <v>technology</v>
      </c>
      <c r="T1907" t="str">
        <f t="shared" si="238"/>
        <v>gadgets</v>
      </c>
      <c r="U1907" s="6">
        <f t="shared" si="234"/>
        <v>30</v>
      </c>
      <c r="V1907" t="str">
        <f t="shared" si="239"/>
        <v>15&lt;x&lt;=30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 t="shared" si="235"/>
        <v>42544.462766203702</v>
      </c>
      <c r="K1908">
        <v>1464105983</v>
      </c>
      <c r="L1908" s="10">
        <f t="shared" si="236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232"/>
        <v>0.42759999999999998</v>
      </c>
      <c r="R1908" s="6">
        <f t="shared" si="233"/>
        <v>215.95959595959596</v>
      </c>
      <c r="S1908" t="str">
        <f t="shared" si="237"/>
        <v>technology</v>
      </c>
      <c r="T1908" t="str">
        <f t="shared" si="238"/>
        <v>gadgets</v>
      </c>
      <c r="U1908" s="6">
        <f t="shared" si="234"/>
        <v>30</v>
      </c>
      <c r="V1908" t="str">
        <f t="shared" si="239"/>
        <v>15&lt;x&lt;=30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 t="shared" si="235"/>
        <v>41782.378761574073</v>
      </c>
      <c r="K1909">
        <v>1399557925</v>
      </c>
      <c r="L1909" s="10">
        <f t="shared" si="236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232"/>
        <v>2.8333333333333335E-3</v>
      </c>
      <c r="R1909" s="6">
        <f t="shared" si="233"/>
        <v>21.25</v>
      </c>
      <c r="S1909" t="str">
        <f t="shared" si="237"/>
        <v>technology</v>
      </c>
      <c r="T1909" t="str">
        <f t="shared" si="238"/>
        <v>gadgets</v>
      </c>
      <c r="U1909" s="6">
        <f t="shared" si="234"/>
        <v>15</v>
      </c>
      <c r="V1909" t="str">
        <f t="shared" si="239"/>
        <v>&lt;=15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 t="shared" si="235"/>
        <v>42733.709490740737</v>
      </c>
      <c r="K1910">
        <v>1480456900</v>
      </c>
      <c r="L1910" s="10">
        <f t="shared" si="236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232"/>
        <v>1.7319999999999999E-2</v>
      </c>
      <c r="R1910" s="6">
        <f t="shared" si="233"/>
        <v>108.25</v>
      </c>
      <c r="S1910" t="str">
        <f t="shared" si="237"/>
        <v>technology</v>
      </c>
      <c r="T1910" t="str">
        <f t="shared" si="238"/>
        <v>gadgets</v>
      </c>
      <c r="U1910" s="6">
        <f t="shared" si="234"/>
        <v>30</v>
      </c>
      <c r="V1910" t="str">
        <f t="shared" si="239"/>
        <v>15&lt;x&lt;=30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 t="shared" si="235"/>
        <v>41935.220821759256</v>
      </c>
      <c r="K1911">
        <v>1411467479</v>
      </c>
      <c r="L1911" s="10">
        <f t="shared" si="236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232"/>
        <v>0.14111428571428572</v>
      </c>
      <c r="R1911" s="6">
        <f t="shared" si="233"/>
        <v>129.97368421052633</v>
      </c>
      <c r="S1911" t="str">
        <f t="shared" si="237"/>
        <v>technology</v>
      </c>
      <c r="T1911" t="str">
        <f t="shared" si="238"/>
        <v>gadgets</v>
      </c>
      <c r="U1911" s="6">
        <f t="shared" si="234"/>
        <v>30</v>
      </c>
      <c r="V1911" t="str">
        <f t="shared" si="239"/>
        <v>15&lt;x&lt;=30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 t="shared" si="235"/>
        <v>42308.739583333336</v>
      </c>
      <c r="K1912">
        <v>1442531217</v>
      </c>
      <c r="L1912" s="10">
        <f t="shared" si="236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232"/>
        <v>0.39395294117647056</v>
      </c>
      <c r="R1912" s="6">
        <f t="shared" si="233"/>
        <v>117.49473684210527</v>
      </c>
      <c r="S1912" t="str">
        <f t="shared" si="237"/>
        <v>technology</v>
      </c>
      <c r="T1912" t="str">
        <f t="shared" si="238"/>
        <v>gadgets</v>
      </c>
      <c r="U1912" s="6">
        <f t="shared" si="234"/>
        <v>43.984756944453693</v>
      </c>
      <c r="V1912" t="str">
        <f t="shared" si="239"/>
        <v>30&lt;x&lt;=45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 t="shared" si="235"/>
        <v>41859.825624999998</v>
      </c>
      <c r="K1913">
        <v>1404953334</v>
      </c>
      <c r="L1913" s="10">
        <f t="shared" si="236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232"/>
        <v>2.3529411764705883E-4</v>
      </c>
      <c r="R1913" s="6">
        <f t="shared" si="233"/>
        <v>10</v>
      </c>
      <c r="S1913" t="str">
        <f t="shared" si="237"/>
        <v>technology</v>
      </c>
      <c r="T1913" t="str">
        <f t="shared" si="238"/>
        <v>gadgets</v>
      </c>
      <c r="U1913" s="6">
        <f t="shared" si="234"/>
        <v>30</v>
      </c>
      <c r="V1913" t="str">
        <f t="shared" si="239"/>
        <v>15&lt;x&lt;=30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 t="shared" si="235"/>
        <v>42159.018055555549</v>
      </c>
      <c r="K1914">
        <v>1430803560</v>
      </c>
      <c r="L1914" s="10">
        <f t="shared" si="236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232"/>
        <v>0.59299999999999997</v>
      </c>
      <c r="R1914" s="6">
        <f t="shared" si="233"/>
        <v>70.595238095238102</v>
      </c>
      <c r="S1914" t="str">
        <f t="shared" si="237"/>
        <v>technology</v>
      </c>
      <c r="T1914" t="str">
        <f t="shared" si="238"/>
        <v>gadgets</v>
      </c>
      <c r="U1914" s="6">
        <f t="shared" si="234"/>
        <v>30</v>
      </c>
      <c r="V1914" t="str">
        <f t="shared" si="239"/>
        <v>15&lt;x&lt;=30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 t="shared" si="235"/>
        <v>41920.302986111106</v>
      </c>
      <c r="K1915">
        <v>1410178578</v>
      </c>
      <c r="L1915" s="10">
        <f t="shared" si="236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232"/>
        <v>1.3270833333333334E-2</v>
      </c>
      <c r="R1915" s="6">
        <f t="shared" si="233"/>
        <v>24.5</v>
      </c>
      <c r="S1915" t="str">
        <f t="shared" si="237"/>
        <v>technology</v>
      </c>
      <c r="T1915" t="str">
        <f t="shared" si="238"/>
        <v>gadgets</v>
      </c>
      <c r="U1915" s="6">
        <f t="shared" si="234"/>
        <v>30</v>
      </c>
      <c r="V1915" t="str">
        <f t="shared" si="239"/>
        <v>15&lt;x&lt;=30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 t="shared" si="235"/>
        <v>41943.957638888889</v>
      </c>
      <c r="K1916">
        <v>1413519073</v>
      </c>
      <c r="L1916" s="10">
        <f t="shared" si="236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232"/>
        <v>9.0090090090090086E-2</v>
      </c>
      <c r="R1916" s="6">
        <f t="shared" si="233"/>
        <v>30</v>
      </c>
      <c r="S1916" t="str">
        <f t="shared" si="237"/>
        <v>technology</v>
      </c>
      <c r="T1916" t="str">
        <f t="shared" si="238"/>
        <v>gadgets</v>
      </c>
      <c r="U1916" s="6">
        <f t="shared" si="234"/>
        <v>14.991516203706851</v>
      </c>
      <c r="V1916" t="str">
        <f t="shared" si="239"/>
        <v>&lt;=15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 t="shared" si="235"/>
        <v>41883.840532407405</v>
      </c>
      <c r="K1917">
        <v>1407892222</v>
      </c>
      <c r="L1917" s="10">
        <f t="shared" si="236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232"/>
        <v>1.6E-2</v>
      </c>
      <c r="R1917" s="6">
        <f t="shared" si="233"/>
        <v>2</v>
      </c>
      <c r="S1917" t="str">
        <f t="shared" si="237"/>
        <v>technology</v>
      </c>
      <c r="T1917" t="str">
        <f t="shared" si="238"/>
        <v>gadgets</v>
      </c>
      <c r="U1917" s="6">
        <f t="shared" si="234"/>
        <v>20</v>
      </c>
      <c r="V1917" t="str">
        <f t="shared" si="239"/>
        <v>15&lt;x&lt;=30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 t="shared" si="235"/>
        <v>42681.550636574073</v>
      </c>
      <c r="K1918">
        <v>1476378775</v>
      </c>
      <c r="L1918" s="10">
        <f t="shared" si="236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232"/>
        <v>5.1000000000000004E-3</v>
      </c>
      <c r="R1918" s="6">
        <f t="shared" si="233"/>
        <v>17</v>
      </c>
      <c r="S1918" t="str">
        <f t="shared" si="237"/>
        <v>technology</v>
      </c>
      <c r="T1918" t="str">
        <f t="shared" si="238"/>
        <v>gadgets</v>
      </c>
      <c r="U1918" s="6">
        <f t="shared" si="234"/>
        <v>25.041666666664241</v>
      </c>
      <c r="V1918" t="str">
        <f t="shared" si="239"/>
        <v>15&lt;x&lt;=30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 t="shared" si="235"/>
        <v>42776.06172453703</v>
      </c>
      <c r="K1919">
        <v>1484116133</v>
      </c>
      <c r="L1919" s="10">
        <f t="shared" si="236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232"/>
        <v>0.52570512820512816</v>
      </c>
      <c r="R1919" s="6">
        <f t="shared" si="233"/>
        <v>2928.9285714285716</v>
      </c>
      <c r="S1919" t="str">
        <f t="shared" si="237"/>
        <v>technology</v>
      </c>
      <c r="T1919" t="str">
        <f t="shared" si="238"/>
        <v>gadgets</v>
      </c>
      <c r="U1919" s="6">
        <f t="shared" si="234"/>
        <v>30</v>
      </c>
      <c r="V1919" t="str">
        <f t="shared" si="239"/>
        <v>15&lt;x&lt;=30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 t="shared" si="235"/>
        <v>41863.581608796296</v>
      </c>
      <c r="K1920">
        <v>1404845851</v>
      </c>
      <c r="L1920" s="10">
        <f t="shared" si="236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232"/>
        <v>1.04E-2</v>
      </c>
      <c r="R1920" s="6">
        <f t="shared" si="233"/>
        <v>28.888888888888889</v>
      </c>
      <c r="S1920" t="str">
        <f t="shared" si="237"/>
        <v>technology</v>
      </c>
      <c r="T1920" t="str">
        <f t="shared" si="238"/>
        <v>gadgets</v>
      </c>
      <c r="U1920" s="6">
        <f t="shared" si="234"/>
        <v>35</v>
      </c>
      <c r="V1920" t="str">
        <f t="shared" si="239"/>
        <v>30&lt;x&lt;=45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 t="shared" si="235"/>
        <v>42143.667233796288</v>
      </c>
      <c r="K1921">
        <v>1429477249</v>
      </c>
      <c r="L1921" s="10">
        <f t="shared" si="236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232"/>
        <v>0.47399999999999998</v>
      </c>
      <c r="R1921" s="6">
        <f t="shared" si="233"/>
        <v>29.625</v>
      </c>
      <c r="S1921" t="str">
        <f t="shared" si="237"/>
        <v>technology</v>
      </c>
      <c r="T1921" t="str">
        <f t="shared" si="238"/>
        <v>gadgets</v>
      </c>
      <c r="U1921" s="6">
        <f t="shared" si="234"/>
        <v>30</v>
      </c>
      <c r="V1921" t="str">
        <f t="shared" si="239"/>
        <v>15&lt;x&lt;=30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 t="shared" si="235"/>
        <v>42298.749999999993</v>
      </c>
      <c r="K1922">
        <v>1443042061</v>
      </c>
      <c r="L1922" s="10">
        <f t="shared" si="236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240">E1922/D1922</f>
        <v>0.43030000000000002</v>
      </c>
      <c r="R1922" s="6">
        <f t="shared" ref="R1922:R1985" si="241">E1922/N1922</f>
        <v>40.980952380952381</v>
      </c>
      <c r="S1922" t="str">
        <f t="shared" si="237"/>
        <v>technology</v>
      </c>
      <c r="T1922" t="str">
        <f t="shared" si="238"/>
        <v>gadgets</v>
      </c>
      <c r="U1922" s="6">
        <f t="shared" ref="U1922:U1985" si="242">J1922-L1922</f>
        <v>28.082627314812271</v>
      </c>
      <c r="V1922" t="str">
        <f t="shared" si="239"/>
        <v>15&lt;x&lt;=30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 t="shared" ref="J1923:J1986" si="243">(((I1923/60)/60)/24)+DATE(1970,1,1)+(-5/24)</f>
        <v>41104.013229166667</v>
      </c>
      <c r="K1923">
        <v>1339651143</v>
      </c>
      <c r="L1923" s="10">
        <f t="shared" ref="L1923:L1986" si="244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240"/>
        <v>1.3680000000000001</v>
      </c>
      <c r="R1923" s="6">
        <f t="shared" si="241"/>
        <v>54</v>
      </c>
      <c r="S1923" t="str">
        <f t="shared" ref="S1923:S1986" si="245">TRIM(LEFT(P1923,SEARCH("/",P1923)-1))</f>
        <v>music</v>
      </c>
      <c r="T1923" t="str">
        <f t="shared" ref="T1923:T1986" si="246">TRIM(RIGHT(P1923,LEN(P1923)-SEARCH("/",P1923)))</f>
        <v>indie rock</v>
      </c>
      <c r="U1923" s="6">
        <f t="shared" si="242"/>
        <v>30</v>
      </c>
      <c r="V1923" t="str">
        <f t="shared" ref="V1923:V1986" si="247">IF(U1923&lt;=15, "&lt;=15", IF(U1923&lt;=30, "15&lt;x&lt;=30", IF(U1923&lt;=45, "30&lt;x&lt;=45", IF(U1923&lt;=60, "45&lt;x&lt;=60", IF(U1923&lt;=75, "60&lt;x&lt;=75","75&lt;x&lt;=90")))))</f>
        <v>15&lt;x&lt;=30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 t="shared" si="243"/>
        <v>41620.047534722216</v>
      </c>
      <c r="K1924">
        <v>1384236507</v>
      </c>
      <c r="L1924" s="10">
        <f t="shared" si="244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240"/>
        <v>1.1555</v>
      </c>
      <c r="R1924" s="6">
        <f t="shared" si="241"/>
        <v>36.109375</v>
      </c>
      <c r="S1924" t="str">
        <f t="shared" si="245"/>
        <v>music</v>
      </c>
      <c r="T1924" t="str">
        <f t="shared" si="246"/>
        <v>indie rock</v>
      </c>
      <c r="U1924" s="6">
        <f t="shared" si="242"/>
        <v>30</v>
      </c>
      <c r="V1924" t="str">
        <f t="shared" si="247"/>
        <v>15&lt;x&lt;=30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 t="shared" si="243"/>
        <v>40812.999305555553</v>
      </c>
      <c r="K1925">
        <v>1313612532</v>
      </c>
      <c r="L1925" s="10">
        <f t="shared" si="244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240"/>
        <v>2.4079999999999999</v>
      </c>
      <c r="R1925" s="6">
        <f t="shared" si="241"/>
        <v>23.153846153846153</v>
      </c>
      <c r="S1925" t="str">
        <f t="shared" si="245"/>
        <v>music</v>
      </c>
      <c r="T1925" t="str">
        <f t="shared" si="246"/>
        <v>indie rock</v>
      </c>
      <c r="U1925" s="6">
        <f t="shared" si="242"/>
        <v>40.35888888889167</v>
      </c>
      <c r="V1925" t="str">
        <f t="shared" si="247"/>
        <v>30&lt;x&lt;=45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 t="shared" si="243"/>
        <v>41654.606249999997</v>
      </c>
      <c r="K1926">
        <v>1387390555</v>
      </c>
      <c r="L1926" s="10">
        <f t="shared" si="244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240"/>
        <v>1.1439999999999999</v>
      </c>
      <c r="R1926" s="6">
        <f t="shared" si="241"/>
        <v>104</v>
      </c>
      <c r="S1926" t="str">
        <f t="shared" si="245"/>
        <v>music</v>
      </c>
      <c r="T1926" t="str">
        <f t="shared" si="246"/>
        <v>indie rock</v>
      </c>
      <c r="U1926" s="6">
        <f t="shared" si="242"/>
        <v>28.053530092591245</v>
      </c>
      <c r="V1926" t="str">
        <f t="shared" si="247"/>
        <v>15&lt;x&lt;=30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 t="shared" si="243"/>
        <v>41557.791666666664</v>
      </c>
      <c r="K1927">
        <v>1379540288</v>
      </c>
      <c r="L1927" s="10">
        <f t="shared" si="244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240"/>
        <v>1.1033333333333333</v>
      </c>
      <c r="R1927" s="6">
        <f t="shared" si="241"/>
        <v>31.826923076923077</v>
      </c>
      <c r="S1927" t="str">
        <f t="shared" si="245"/>
        <v>music</v>
      </c>
      <c r="T1927" t="str">
        <f t="shared" si="246"/>
        <v>indie rock</v>
      </c>
      <c r="U1927" s="6">
        <f t="shared" si="242"/>
        <v>22.098518518519995</v>
      </c>
      <c r="V1927" t="str">
        <f t="shared" si="247"/>
        <v>15&lt;x&lt;=30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 t="shared" si="243"/>
        <v>40483.80972222222</v>
      </c>
      <c r="K1928">
        <v>1286319256</v>
      </c>
      <c r="L1928" s="10">
        <f t="shared" si="244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240"/>
        <v>1.9537933333333333</v>
      </c>
      <c r="R1928" s="6">
        <f t="shared" si="241"/>
        <v>27.3896261682243</v>
      </c>
      <c r="S1928" t="str">
        <f t="shared" si="245"/>
        <v>music</v>
      </c>
      <c r="T1928" t="str">
        <f t="shared" si="246"/>
        <v>indie rock</v>
      </c>
      <c r="U1928" s="6">
        <f t="shared" si="242"/>
        <v>27.063703703708597</v>
      </c>
      <c r="V1928" t="str">
        <f t="shared" si="247"/>
        <v>15&lt;x&lt;=30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 t="shared" si="243"/>
        <v>40975.999305555553</v>
      </c>
      <c r="K1929">
        <v>1329856839</v>
      </c>
      <c r="L1929" s="10">
        <f t="shared" si="244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240"/>
        <v>1.0333333333333334</v>
      </c>
      <c r="R1929" s="6">
        <f t="shared" si="241"/>
        <v>56.363636363636367</v>
      </c>
      <c r="S1929" t="str">
        <f t="shared" si="245"/>
        <v>music</v>
      </c>
      <c r="T1929" t="str">
        <f t="shared" si="246"/>
        <v>indie rock</v>
      </c>
      <c r="U1929" s="6">
        <f t="shared" si="242"/>
        <v>15.346076388887013</v>
      </c>
      <c r="V1929" t="str">
        <f t="shared" si="247"/>
        <v>15&lt;x&lt;=30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 t="shared" si="243"/>
        <v>41401.439745370371</v>
      </c>
      <c r="K1930">
        <v>1365348794</v>
      </c>
      <c r="L1930" s="10">
        <f t="shared" si="244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240"/>
        <v>1.031372549019608</v>
      </c>
      <c r="R1930" s="6">
        <f t="shared" si="241"/>
        <v>77.352941176470594</v>
      </c>
      <c r="S1930" t="str">
        <f t="shared" si="245"/>
        <v>music</v>
      </c>
      <c r="T1930" t="str">
        <f t="shared" si="246"/>
        <v>indie rock</v>
      </c>
      <c r="U1930" s="6">
        <f t="shared" si="242"/>
        <v>30</v>
      </c>
      <c r="V1930" t="str">
        <f t="shared" si="247"/>
        <v>15&lt;x&lt;=30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 t="shared" si="243"/>
        <v>40728.813263888886</v>
      </c>
      <c r="K1931">
        <v>1306197066</v>
      </c>
      <c r="L1931" s="10">
        <f t="shared" si="244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240"/>
        <v>1.003125</v>
      </c>
      <c r="R1931" s="6">
        <f t="shared" si="241"/>
        <v>42.8</v>
      </c>
      <c r="S1931" t="str">
        <f t="shared" si="245"/>
        <v>music</v>
      </c>
      <c r="T1931" t="str">
        <f t="shared" si="246"/>
        <v>indie rock</v>
      </c>
      <c r="U1931" s="6">
        <f t="shared" si="242"/>
        <v>42</v>
      </c>
      <c r="V1931" t="str">
        <f t="shared" si="247"/>
        <v>30&lt;x&lt;=45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 t="shared" si="243"/>
        <v>41462.350486111107</v>
      </c>
      <c r="K1932">
        <v>1368019482</v>
      </c>
      <c r="L1932" s="10">
        <f t="shared" si="244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240"/>
        <v>1.27</v>
      </c>
      <c r="R1932" s="6">
        <f t="shared" si="241"/>
        <v>48.846153846153847</v>
      </c>
      <c r="S1932" t="str">
        <f t="shared" si="245"/>
        <v>music</v>
      </c>
      <c r="T1932" t="str">
        <f t="shared" si="246"/>
        <v>indie rock</v>
      </c>
      <c r="U1932" s="6">
        <f t="shared" si="242"/>
        <v>60</v>
      </c>
      <c r="V1932" t="str">
        <f t="shared" si="247"/>
        <v>45&lt;x&lt;=60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 t="shared" si="243"/>
        <v>41050.9375</v>
      </c>
      <c r="K1933">
        <v>1336512309</v>
      </c>
      <c r="L1933" s="10">
        <f t="shared" si="244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240"/>
        <v>1.20601</v>
      </c>
      <c r="R1933" s="6">
        <f t="shared" si="241"/>
        <v>48.240400000000001</v>
      </c>
      <c r="S1933" t="str">
        <f t="shared" si="245"/>
        <v>music</v>
      </c>
      <c r="T1933" t="str">
        <f t="shared" si="246"/>
        <v>indie rock</v>
      </c>
      <c r="U1933" s="6">
        <f t="shared" si="242"/>
        <v>13.253368055557075</v>
      </c>
      <c r="V1933" t="str">
        <f t="shared" si="247"/>
        <v>&lt;=15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 t="shared" si="243"/>
        <v>40932.601539351846</v>
      </c>
      <c r="K1934">
        <v>1325618773</v>
      </c>
      <c r="L1934" s="10">
        <f t="shared" si="244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240"/>
        <v>1.0699047619047619</v>
      </c>
      <c r="R1934" s="6">
        <f t="shared" si="241"/>
        <v>70.212500000000006</v>
      </c>
      <c r="S1934" t="str">
        <f t="shared" si="245"/>
        <v>music</v>
      </c>
      <c r="T1934" t="str">
        <f t="shared" si="246"/>
        <v>indie rock</v>
      </c>
      <c r="U1934" s="6">
        <f t="shared" si="242"/>
        <v>21</v>
      </c>
      <c r="V1934" t="str">
        <f t="shared" si="247"/>
        <v>15&lt;x&lt;=30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 t="shared" si="243"/>
        <v>41908.922534722216</v>
      </c>
      <c r="K1935">
        <v>1409195307</v>
      </c>
      <c r="L1935" s="10">
        <f t="shared" si="244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240"/>
        <v>1.7243333333333333</v>
      </c>
      <c r="R1935" s="6">
        <f t="shared" si="241"/>
        <v>94.054545454545448</v>
      </c>
      <c r="S1935" t="str">
        <f t="shared" si="245"/>
        <v>music</v>
      </c>
      <c r="T1935" t="str">
        <f t="shared" si="246"/>
        <v>indie rock</v>
      </c>
      <c r="U1935" s="6">
        <f t="shared" si="242"/>
        <v>30</v>
      </c>
      <c r="V1935" t="str">
        <f t="shared" si="247"/>
        <v>15&lt;x&lt;=30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 t="shared" si="243"/>
        <v>40902</v>
      </c>
      <c r="K1936">
        <v>1321649321</v>
      </c>
      <c r="L1936" s="10">
        <f t="shared" si="244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240"/>
        <v>1.2362</v>
      </c>
      <c r="R1936" s="6">
        <f t="shared" si="241"/>
        <v>80.272727272727266</v>
      </c>
      <c r="S1936" t="str">
        <f t="shared" si="245"/>
        <v>music</v>
      </c>
      <c r="T1936" t="str">
        <f t="shared" si="246"/>
        <v>indie rock</v>
      </c>
      <c r="U1936" s="6">
        <f t="shared" si="242"/>
        <v>36.341192129628325</v>
      </c>
      <c r="V1936" t="str">
        <f t="shared" si="247"/>
        <v>30&lt;x&lt;=45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 t="shared" si="243"/>
        <v>41810.999305555553</v>
      </c>
      <c r="K1937">
        <v>1400106171</v>
      </c>
      <c r="L1937" s="10">
        <f t="shared" si="244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240"/>
        <v>1.0840000000000001</v>
      </c>
      <c r="R1937" s="6">
        <f t="shared" si="241"/>
        <v>54.2</v>
      </c>
      <c r="S1937" t="str">
        <f t="shared" si="245"/>
        <v>music</v>
      </c>
      <c r="T1937" t="str">
        <f t="shared" si="246"/>
        <v>indie rock</v>
      </c>
      <c r="U1937" s="6">
        <f t="shared" si="242"/>
        <v>37.275104166663368</v>
      </c>
      <c r="V1937" t="str">
        <f t="shared" si="247"/>
        <v>30&lt;x&lt;=45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 t="shared" si="243"/>
        <v>40883.040972222218</v>
      </c>
      <c r="K1938">
        <v>1320528070</v>
      </c>
      <c r="L1938" s="10">
        <f t="shared" si="244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240"/>
        <v>1.1652013333333333</v>
      </c>
      <c r="R1938" s="6">
        <f t="shared" si="241"/>
        <v>60.26903448275862</v>
      </c>
      <c r="S1938" t="str">
        <f t="shared" si="245"/>
        <v>music</v>
      </c>
      <c r="T1938" t="str">
        <f t="shared" si="246"/>
        <v>indie rock</v>
      </c>
      <c r="U1938" s="6">
        <f t="shared" si="242"/>
        <v>30.359606481477385</v>
      </c>
      <c r="V1938" t="str">
        <f t="shared" si="247"/>
        <v>30&lt;x&lt;=45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 t="shared" si="243"/>
        <v>41074.957638888889</v>
      </c>
      <c r="K1939">
        <v>1338346281</v>
      </c>
      <c r="L1939" s="10">
        <f t="shared" si="244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240"/>
        <v>1.8724499999999999</v>
      </c>
      <c r="R1939" s="6">
        <f t="shared" si="241"/>
        <v>38.740344827586206</v>
      </c>
      <c r="S1939" t="str">
        <f t="shared" si="245"/>
        <v>music</v>
      </c>
      <c r="T1939" t="str">
        <f t="shared" si="246"/>
        <v>indie rock</v>
      </c>
      <c r="U1939" s="6">
        <f t="shared" si="242"/>
        <v>16.046979166669189</v>
      </c>
      <c r="V1939" t="str">
        <f t="shared" si="247"/>
        <v>15&lt;x&lt;=30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 t="shared" si="243"/>
        <v>41457</v>
      </c>
      <c r="K1940">
        <v>1370067231</v>
      </c>
      <c r="L1940" s="10">
        <f t="shared" si="244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240"/>
        <v>1.1593333333333333</v>
      </c>
      <c r="R1940" s="6">
        <f t="shared" si="241"/>
        <v>152.54385964912279</v>
      </c>
      <c r="S1940" t="str">
        <f t="shared" si="245"/>
        <v>music</v>
      </c>
      <c r="T1940" t="str">
        <f t="shared" si="246"/>
        <v>indie rock</v>
      </c>
      <c r="U1940" s="6">
        <f t="shared" si="242"/>
        <v>30.948715277780138</v>
      </c>
      <c r="V1940" t="str">
        <f t="shared" si="247"/>
        <v>30&lt;x&lt;=45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 t="shared" si="243"/>
        <v>41343.735046296293</v>
      </c>
      <c r="K1941">
        <v>1360366708</v>
      </c>
      <c r="L1941" s="10">
        <f t="shared" si="244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240"/>
        <v>1.107</v>
      </c>
      <c r="R1941" s="6">
        <f t="shared" si="241"/>
        <v>115.3125</v>
      </c>
      <c r="S1941" t="str">
        <f t="shared" si="245"/>
        <v>music</v>
      </c>
      <c r="T1941" t="str">
        <f t="shared" si="246"/>
        <v>indie rock</v>
      </c>
      <c r="U1941" s="6">
        <f t="shared" si="242"/>
        <v>29.958333333335759</v>
      </c>
      <c r="V1941" t="str">
        <f t="shared" si="247"/>
        <v>15&lt;x&lt;=30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 t="shared" si="243"/>
        <v>40708.957638888889</v>
      </c>
      <c r="K1942">
        <v>1304770233</v>
      </c>
      <c r="L1942" s="10">
        <f t="shared" si="244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240"/>
        <v>1.7092307692307693</v>
      </c>
      <c r="R1942" s="6">
        <f t="shared" si="241"/>
        <v>35.838709677419352</v>
      </c>
      <c r="S1942" t="str">
        <f t="shared" si="245"/>
        <v>music</v>
      </c>
      <c r="T1942" t="str">
        <f t="shared" si="246"/>
        <v>indie rock</v>
      </c>
      <c r="U1942" s="6">
        <f t="shared" si="242"/>
        <v>38.658645833333139</v>
      </c>
      <c r="V1942" t="str">
        <f t="shared" si="247"/>
        <v>30&lt;x&lt;=45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 t="shared" si="243"/>
        <v>41774.08253472222</v>
      </c>
      <c r="K1943">
        <v>1397545131</v>
      </c>
      <c r="L1943" s="10">
        <f t="shared" si="244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240"/>
        <v>1.2611835600000001</v>
      </c>
      <c r="R1943" s="6">
        <f t="shared" si="241"/>
        <v>64.570118779438872</v>
      </c>
      <c r="S1943" t="str">
        <f t="shared" si="245"/>
        <v>technology</v>
      </c>
      <c r="T1943" t="str">
        <f t="shared" si="246"/>
        <v>hardware</v>
      </c>
      <c r="U1943" s="6">
        <f t="shared" si="242"/>
        <v>30</v>
      </c>
      <c r="V1943" t="str">
        <f t="shared" si="247"/>
        <v>15&lt;x&lt;=30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 t="shared" si="243"/>
        <v>40728.619675925926</v>
      </c>
      <c r="K1944">
        <v>1302033140</v>
      </c>
      <c r="L1944" s="10">
        <f t="shared" si="244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240"/>
        <v>1.3844033333333334</v>
      </c>
      <c r="R1944" s="6">
        <f t="shared" si="241"/>
        <v>87.436000000000007</v>
      </c>
      <c r="S1944" t="str">
        <f t="shared" si="245"/>
        <v>technology</v>
      </c>
      <c r="T1944" t="str">
        <f t="shared" si="246"/>
        <v>hardware</v>
      </c>
      <c r="U1944" s="6">
        <f t="shared" si="242"/>
        <v>90</v>
      </c>
      <c r="V1944" t="str">
        <f t="shared" si="247"/>
        <v>75&lt;x&lt;=90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 t="shared" si="243"/>
        <v>42593.061527777776</v>
      </c>
      <c r="K1945">
        <v>1467008916</v>
      </c>
      <c r="L1945" s="10">
        <f t="shared" si="244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240"/>
        <v>17.052499999999998</v>
      </c>
      <c r="R1945" s="6">
        <f t="shared" si="241"/>
        <v>68.815577078288939</v>
      </c>
      <c r="S1945" t="str">
        <f t="shared" si="245"/>
        <v>technology</v>
      </c>
      <c r="T1945" t="str">
        <f t="shared" si="246"/>
        <v>hardware</v>
      </c>
      <c r="U1945" s="6">
        <f t="shared" si="242"/>
        <v>45</v>
      </c>
      <c r="V1945" t="str">
        <f t="shared" si="247"/>
        <v>30&lt;x&lt;=45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 t="shared" si="243"/>
        <v>41760.376041666663</v>
      </c>
      <c r="K1946">
        <v>1396360890</v>
      </c>
      <c r="L1946" s="10">
        <f t="shared" si="244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240"/>
        <v>7.8805550000000002</v>
      </c>
      <c r="R1946" s="6">
        <f t="shared" si="241"/>
        <v>176.200223588597</v>
      </c>
      <c r="S1946" t="str">
        <f t="shared" si="245"/>
        <v>technology</v>
      </c>
      <c r="T1946" t="str">
        <f t="shared" si="246"/>
        <v>hardware</v>
      </c>
      <c r="U1946" s="6">
        <f t="shared" si="242"/>
        <v>30</v>
      </c>
      <c r="V1946" t="str">
        <f t="shared" si="247"/>
        <v>15&lt;x&lt;=30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 t="shared" si="243"/>
        <v>42197.043495370373</v>
      </c>
      <c r="K1947">
        <v>1433224958</v>
      </c>
      <c r="L1947" s="10">
        <f t="shared" si="244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240"/>
        <v>3.4801799999999998</v>
      </c>
      <c r="R1947" s="6">
        <f t="shared" si="241"/>
        <v>511.79117647058825</v>
      </c>
      <c r="S1947" t="str">
        <f t="shared" si="245"/>
        <v>technology</v>
      </c>
      <c r="T1947" t="str">
        <f t="shared" si="246"/>
        <v>hardware</v>
      </c>
      <c r="U1947" s="6">
        <f t="shared" si="242"/>
        <v>40</v>
      </c>
      <c r="V1947" t="str">
        <f t="shared" si="247"/>
        <v>30&lt;x&lt;=45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 t="shared" si="243"/>
        <v>41748.900011574071</v>
      </c>
      <c r="K1948">
        <v>1392780961</v>
      </c>
      <c r="L1948" s="10">
        <f t="shared" si="244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240"/>
        <v>1.4974666666666667</v>
      </c>
      <c r="R1948" s="6">
        <f t="shared" si="241"/>
        <v>160.44285714285715</v>
      </c>
      <c r="S1948" t="str">
        <f t="shared" si="245"/>
        <v>technology</v>
      </c>
      <c r="T1948" t="str">
        <f t="shared" si="246"/>
        <v>hardware</v>
      </c>
      <c r="U1948" s="6">
        <f t="shared" si="242"/>
        <v>59.958333333335759</v>
      </c>
      <c r="V1948" t="str">
        <f t="shared" si="247"/>
        <v>45&lt;x&lt;=60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 t="shared" si="243"/>
        <v>40140.040972222218</v>
      </c>
      <c r="K1949">
        <v>1255730520</v>
      </c>
      <c r="L1949" s="10">
        <f t="shared" si="244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240"/>
        <v>1.0063375000000001</v>
      </c>
      <c r="R1949" s="6">
        <f t="shared" si="241"/>
        <v>35.003043478260871</v>
      </c>
      <c r="S1949" t="str">
        <f t="shared" si="245"/>
        <v>technology</v>
      </c>
      <c r="T1949" t="str">
        <f t="shared" si="246"/>
        <v>hardware</v>
      </c>
      <c r="U1949" s="6">
        <f t="shared" si="242"/>
        <v>37.331249999995634</v>
      </c>
      <c r="V1949" t="str">
        <f t="shared" si="247"/>
        <v>30&lt;x&lt;=45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 t="shared" si="243"/>
        <v>42527.501388888886</v>
      </c>
      <c r="K1950">
        <v>1460557809</v>
      </c>
      <c r="L1950" s="10">
        <f t="shared" si="244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240"/>
        <v>8.0021100000000001</v>
      </c>
      <c r="R1950" s="6">
        <f t="shared" si="241"/>
        <v>188.50671378091872</v>
      </c>
      <c r="S1950" t="str">
        <f t="shared" si="245"/>
        <v>technology</v>
      </c>
      <c r="T1950" t="str">
        <f t="shared" si="246"/>
        <v>hardware</v>
      </c>
      <c r="U1950" s="6">
        <f t="shared" si="242"/>
        <v>54.105451388888469</v>
      </c>
      <c r="V1950" t="str">
        <f t="shared" si="247"/>
        <v>45&lt;x&lt;=60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 t="shared" si="243"/>
        <v>41830.214710648142</v>
      </c>
      <c r="K1951">
        <v>1402394951</v>
      </c>
      <c r="L1951" s="10">
        <f t="shared" si="244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240"/>
        <v>1.0600260000000001</v>
      </c>
      <c r="R1951" s="6">
        <f t="shared" si="241"/>
        <v>56.204984093319197</v>
      </c>
      <c r="S1951" t="str">
        <f t="shared" si="245"/>
        <v>technology</v>
      </c>
      <c r="T1951" t="str">
        <f t="shared" si="246"/>
        <v>hardware</v>
      </c>
      <c r="U1951" s="6">
        <f t="shared" si="242"/>
        <v>30</v>
      </c>
      <c r="V1951" t="str">
        <f t="shared" si="247"/>
        <v>15&lt;x&lt;=30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 t="shared" si="243"/>
        <v>40654.973067129627</v>
      </c>
      <c r="K1952">
        <v>1300767673</v>
      </c>
      <c r="L1952" s="10">
        <f t="shared" si="244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240"/>
        <v>2.0051866666666669</v>
      </c>
      <c r="R1952" s="6">
        <f t="shared" si="241"/>
        <v>51.3054157782516</v>
      </c>
      <c r="S1952" t="str">
        <f t="shared" si="245"/>
        <v>technology</v>
      </c>
      <c r="T1952" t="str">
        <f t="shared" si="246"/>
        <v>hardware</v>
      </c>
      <c r="U1952" s="6">
        <f t="shared" si="242"/>
        <v>31</v>
      </c>
      <c r="V1952" t="str">
        <f t="shared" si="247"/>
        <v>30&lt;x&lt;=45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 t="shared" si="243"/>
        <v>42681.253900462958</v>
      </c>
      <c r="K1953">
        <v>1475921137</v>
      </c>
      <c r="L1953" s="10">
        <f t="shared" si="244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240"/>
        <v>2.1244399999999999</v>
      </c>
      <c r="R1953" s="6">
        <f t="shared" si="241"/>
        <v>127.36450839328538</v>
      </c>
      <c r="S1953" t="str">
        <f t="shared" si="245"/>
        <v>technology</v>
      </c>
      <c r="T1953" t="str">
        <f t="shared" si="246"/>
        <v>hardware</v>
      </c>
      <c r="U1953" s="6">
        <f t="shared" si="242"/>
        <v>30.041666666664241</v>
      </c>
      <c r="V1953" t="str">
        <f t="shared" si="247"/>
        <v>30&lt;x&lt;=45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 t="shared" si="243"/>
        <v>41563.398321759254</v>
      </c>
      <c r="K1954">
        <v>1378737215</v>
      </c>
      <c r="L1954" s="10">
        <f t="shared" si="244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240"/>
        <v>1.9847237142857144</v>
      </c>
      <c r="R1954" s="6">
        <f t="shared" si="241"/>
        <v>101.85532258064516</v>
      </c>
      <c r="S1954" t="str">
        <f t="shared" si="245"/>
        <v>technology</v>
      </c>
      <c r="T1954" t="str">
        <f t="shared" si="246"/>
        <v>hardware</v>
      </c>
      <c r="U1954" s="6">
        <f t="shared" si="242"/>
        <v>37</v>
      </c>
      <c r="V1954" t="str">
        <f t="shared" si="247"/>
        <v>30&lt;x&lt;=45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 t="shared" si="243"/>
        <v>40969.916666666664</v>
      </c>
      <c r="K1955">
        <v>1328158065</v>
      </c>
      <c r="L1955" s="10">
        <f t="shared" si="244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240"/>
        <v>2.2594666666666665</v>
      </c>
      <c r="R1955" s="6">
        <f t="shared" si="241"/>
        <v>230.55782312925169</v>
      </c>
      <c r="S1955" t="str">
        <f t="shared" si="245"/>
        <v>technology</v>
      </c>
      <c r="T1955" t="str">
        <f t="shared" si="246"/>
        <v>hardware</v>
      </c>
      <c r="U1955" s="6">
        <f t="shared" si="242"/>
        <v>28.925173611110949</v>
      </c>
      <c r="V1955" t="str">
        <f t="shared" si="247"/>
        <v>15&lt;x&lt;=30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 t="shared" si="243"/>
        <v>42440.999999999993</v>
      </c>
      <c r="K1956">
        <v>1453730176</v>
      </c>
      <c r="L1956" s="10">
        <f t="shared" si="244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240"/>
        <v>6.9894800000000004</v>
      </c>
      <c r="R1956" s="6">
        <f t="shared" si="241"/>
        <v>842.10602409638557</v>
      </c>
      <c r="S1956" t="str">
        <f t="shared" si="245"/>
        <v>technology</v>
      </c>
      <c r="T1956" t="str">
        <f t="shared" si="246"/>
        <v>hardware</v>
      </c>
      <c r="U1956" s="6">
        <f t="shared" si="242"/>
        <v>46.627592592587462</v>
      </c>
      <c r="V1956" t="str">
        <f t="shared" si="247"/>
        <v>45&lt;x&lt;=60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 t="shared" si="243"/>
        <v>41052.583333333328</v>
      </c>
      <c r="K1957">
        <v>1334989881</v>
      </c>
      <c r="L1957" s="10">
        <f t="shared" si="244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240"/>
        <v>3.9859528571428569</v>
      </c>
      <c r="R1957" s="6">
        <f t="shared" si="241"/>
        <v>577.27593103448271</v>
      </c>
      <c r="S1957" t="str">
        <f t="shared" si="245"/>
        <v>technology</v>
      </c>
      <c r="T1957" t="str">
        <f t="shared" si="246"/>
        <v>hardware</v>
      </c>
      <c r="U1957" s="6">
        <f t="shared" si="242"/>
        <v>32.51989583332761</v>
      </c>
      <c r="V1957" t="str">
        <f t="shared" si="247"/>
        <v>30&lt;x&lt;=45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 t="shared" si="243"/>
        <v>42112.673668981479</v>
      </c>
      <c r="K1958">
        <v>1425507005</v>
      </c>
      <c r="L1958" s="10">
        <f t="shared" si="244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240"/>
        <v>2.9403333333333332</v>
      </c>
      <c r="R1958" s="6">
        <f t="shared" si="241"/>
        <v>483.34246575342468</v>
      </c>
      <c r="S1958" t="str">
        <f t="shared" si="245"/>
        <v>technology</v>
      </c>
      <c r="T1958" t="str">
        <f t="shared" si="246"/>
        <v>hardware</v>
      </c>
      <c r="U1958" s="6">
        <f t="shared" si="242"/>
        <v>44.958333333328483</v>
      </c>
      <c r="V1958" t="str">
        <f t="shared" si="247"/>
        <v>30&lt;x&lt;=45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 t="shared" si="243"/>
        <v>41208.890196759254</v>
      </c>
      <c r="K1959">
        <v>1348712513</v>
      </c>
      <c r="L1959" s="10">
        <f t="shared" si="244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240"/>
        <v>1.6750470000000002</v>
      </c>
      <c r="R1959" s="6">
        <f t="shared" si="241"/>
        <v>76.138500000000008</v>
      </c>
      <c r="S1959" t="str">
        <f t="shared" si="245"/>
        <v>technology</v>
      </c>
      <c r="T1959" t="str">
        <f t="shared" si="246"/>
        <v>hardware</v>
      </c>
      <c r="U1959" s="6">
        <f t="shared" si="242"/>
        <v>30</v>
      </c>
      <c r="V1959" t="str">
        <f t="shared" si="247"/>
        <v>15&lt;x&lt;=30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 t="shared" si="243"/>
        <v>41356.737974537034</v>
      </c>
      <c r="K1960">
        <v>1361490161</v>
      </c>
      <c r="L1960" s="10">
        <f t="shared" si="244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240"/>
        <v>14.355717142857143</v>
      </c>
      <c r="R1960" s="6">
        <f t="shared" si="241"/>
        <v>74.107684365781708</v>
      </c>
      <c r="S1960" t="str">
        <f t="shared" si="245"/>
        <v>technology</v>
      </c>
      <c r="T1960" t="str">
        <f t="shared" si="246"/>
        <v>hardware</v>
      </c>
      <c r="U1960" s="6">
        <f t="shared" si="242"/>
        <v>29.958333333335759</v>
      </c>
      <c r="V1960" t="str">
        <f t="shared" si="247"/>
        <v>15&lt;x&lt;=30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 t="shared" si="243"/>
        <v>41912.791666666664</v>
      </c>
      <c r="K1961">
        <v>1408565860</v>
      </c>
      <c r="L1961" s="10">
        <f t="shared" si="244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240"/>
        <v>1.5673440000000001</v>
      </c>
      <c r="R1961" s="6">
        <f t="shared" si="241"/>
        <v>36.965660377358489</v>
      </c>
      <c r="S1961" t="str">
        <f t="shared" si="245"/>
        <v>technology</v>
      </c>
      <c r="T1961" t="str">
        <f t="shared" si="246"/>
        <v>hardware</v>
      </c>
      <c r="U1961" s="6">
        <f t="shared" si="242"/>
        <v>41.154398148144537</v>
      </c>
      <c r="V1961" t="str">
        <f t="shared" si="247"/>
        <v>30&lt;x&lt;=45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 t="shared" si="243"/>
        <v>41994.154409722221</v>
      </c>
      <c r="K1962">
        <v>1416559341</v>
      </c>
      <c r="L1962" s="10">
        <f t="shared" si="244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240"/>
        <v>1.1790285714285715</v>
      </c>
      <c r="R1962" s="6">
        <f t="shared" si="241"/>
        <v>2500.969696969697</v>
      </c>
      <c r="S1962" t="str">
        <f t="shared" si="245"/>
        <v>technology</v>
      </c>
      <c r="T1962" t="str">
        <f t="shared" si="246"/>
        <v>hardware</v>
      </c>
      <c r="U1962" s="6">
        <f t="shared" si="242"/>
        <v>30</v>
      </c>
      <c r="V1962" t="str">
        <f t="shared" si="247"/>
        <v>15&lt;x&lt;=30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 t="shared" si="243"/>
        <v>41187.957638888889</v>
      </c>
      <c r="K1963">
        <v>1346042417</v>
      </c>
      <c r="L1963" s="10">
        <f t="shared" si="244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240"/>
        <v>11.053811999999999</v>
      </c>
      <c r="R1963" s="6">
        <f t="shared" si="241"/>
        <v>67.690214329454989</v>
      </c>
      <c r="S1963" t="str">
        <f t="shared" si="245"/>
        <v>technology</v>
      </c>
      <c r="T1963" t="str">
        <f t="shared" si="246"/>
        <v>hardware</v>
      </c>
      <c r="U1963" s="6">
        <f t="shared" si="242"/>
        <v>39.971331018517958</v>
      </c>
      <c r="V1963" t="str">
        <f t="shared" si="247"/>
        <v>30&lt;x&lt;=45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 t="shared" si="243"/>
        <v>41772.572175925925</v>
      </c>
      <c r="K1964">
        <v>1397414636</v>
      </c>
      <c r="L1964" s="10">
        <f t="shared" si="244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240"/>
        <v>1.9292499999999999</v>
      </c>
      <c r="R1964" s="6">
        <f t="shared" si="241"/>
        <v>63.04738562091503</v>
      </c>
      <c r="S1964" t="str">
        <f t="shared" si="245"/>
        <v>technology</v>
      </c>
      <c r="T1964" t="str">
        <f t="shared" si="246"/>
        <v>hardware</v>
      </c>
      <c r="U1964" s="6">
        <f t="shared" si="242"/>
        <v>30</v>
      </c>
      <c r="V1964" t="str">
        <f t="shared" si="247"/>
        <v>15&lt;x&lt;=30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 t="shared" si="243"/>
        <v>41898.221458333333</v>
      </c>
      <c r="K1965">
        <v>1407838734</v>
      </c>
      <c r="L1965" s="10">
        <f t="shared" si="244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240"/>
        <v>1.268842105263158</v>
      </c>
      <c r="R1965" s="6">
        <f t="shared" si="241"/>
        <v>117.6</v>
      </c>
      <c r="S1965" t="str">
        <f t="shared" si="245"/>
        <v>technology</v>
      </c>
      <c r="T1965" t="str">
        <f t="shared" si="246"/>
        <v>hardware</v>
      </c>
      <c r="U1965" s="6">
        <f t="shared" si="242"/>
        <v>35</v>
      </c>
      <c r="V1965" t="str">
        <f t="shared" si="247"/>
        <v>30&lt;x&lt;=45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 t="shared" si="243"/>
        <v>42482.064490740733</v>
      </c>
      <c r="K1966">
        <v>1458714772</v>
      </c>
      <c r="L1966" s="10">
        <f t="shared" si="244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240"/>
        <v>2.5957748878923765</v>
      </c>
      <c r="R1966" s="6">
        <f t="shared" si="241"/>
        <v>180.75185011709601</v>
      </c>
      <c r="S1966" t="str">
        <f t="shared" si="245"/>
        <v>technology</v>
      </c>
      <c r="T1966" t="str">
        <f t="shared" si="246"/>
        <v>hardware</v>
      </c>
      <c r="U1966" s="6">
        <f t="shared" si="242"/>
        <v>30</v>
      </c>
      <c r="V1966" t="str">
        <f t="shared" si="247"/>
        <v>15&lt;x&lt;=30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 t="shared" si="243"/>
        <v>40919.833333333328</v>
      </c>
      <c r="K1967">
        <v>1324433310</v>
      </c>
      <c r="L1967" s="10">
        <f t="shared" si="244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240"/>
        <v>2.6227999999999998</v>
      </c>
      <c r="R1967" s="6">
        <f t="shared" si="241"/>
        <v>127.32038834951456</v>
      </c>
      <c r="S1967" t="str">
        <f t="shared" si="245"/>
        <v>technology</v>
      </c>
      <c r="T1967" t="str">
        <f t="shared" si="246"/>
        <v>hardware</v>
      </c>
      <c r="U1967" s="6">
        <f t="shared" si="242"/>
        <v>21.952430555553292</v>
      </c>
      <c r="V1967" t="str">
        <f t="shared" si="247"/>
        <v>15&lt;x&lt;=30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 t="shared" si="243"/>
        <v>41865.332152777773</v>
      </c>
      <c r="K1968">
        <v>1405429098</v>
      </c>
      <c r="L1968" s="10">
        <f t="shared" si="244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240"/>
        <v>2.0674309000000002</v>
      </c>
      <c r="R1968" s="6">
        <f t="shared" si="241"/>
        <v>136.6444745538665</v>
      </c>
      <c r="S1968" t="str">
        <f t="shared" si="245"/>
        <v>technology</v>
      </c>
      <c r="T1968" t="str">
        <f t="shared" si="246"/>
        <v>hardware</v>
      </c>
      <c r="U1968" s="6">
        <f t="shared" si="242"/>
        <v>30</v>
      </c>
      <c r="V1968" t="str">
        <f t="shared" si="247"/>
        <v>15&lt;x&lt;=30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 t="shared" si="243"/>
        <v>41760.455196759256</v>
      </c>
      <c r="K1969">
        <v>1396367729</v>
      </c>
      <c r="L1969" s="10">
        <f t="shared" si="244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240"/>
        <v>3.7012999999999998</v>
      </c>
      <c r="R1969" s="6">
        <f t="shared" si="241"/>
        <v>182.78024691358024</v>
      </c>
      <c r="S1969" t="str">
        <f t="shared" si="245"/>
        <v>technology</v>
      </c>
      <c r="T1969" t="str">
        <f t="shared" si="246"/>
        <v>hardware</v>
      </c>
      <c r="U1969" s="6">
        <f t="shared" si="242"/>
        <v>30</v>
      </c>
      <c r="V1969" t="str">
        <f t="shared" si="247"/>
        <v>15&lt;x&lt;=30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 t="shared" si="243"/>
        <v>42707.420312499999</v>
      </c>
      <c r="K1970">
        <v>1478095515</v>
      </c>
      <c r="L1970" s="10">
        <f t="shared" si="244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240"/>
        <v>2.8496600000000001</v>
      </c>
      <c r="R1970" s="6">
        <f t="shared" si="241"/>
        <v>279.37843137254902</v>
      </c>
      <c r="S1970" t="str">
        <f t="shared" si="245"/>
        <v>technology</v>
      </c>
      <c r="T1970" t="str">
        <f t="shared" si="246"/>
        <v>hardware</v>
      </c>
      <c r="U1970" s="6">
        <f t="shared" si="242"/>
        <v>31.041666666671517</v>
      </c>
      <c r="V1970" t="str">
        <f t="shared" si="247"/>
        <v>30&lt;x&lt;=45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 t="shared" si="243"/>
        <v>42587.584120370368</v>
      </c>
      <c r="K1971">
        <v>1467831668</v>
      </c>
      <c r="L1971" s="10">
        <f t="shared" si="244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240"/>
        <v>5.7907999999999999</v>
      </c>
      <c r="R1971" s="6">
        <f t="shared" si="241"/>
        <v>61.375728669846318</v>
      </c>
      <c r="S1971" t="str">
        <f t="shared" si="245"/>
        <v>technology</v>
      </c>
      <c r="T1971" t="str">
        <f t="shared" si="246"/>
        <v>hardware</v>
      </c>
      <c r="U1971" s="6">
        <f t="shared" si="242"/>
        <v>30</v>
      </c>
      <c r="V1971" t="str">
        <f t="shared" si="247"/>
        <v>15&lt;x&lt;=30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 t="shared" si="243"/>
        <v>41383.943298611113</v>
      </c>
      <c r="K1972">
        <v>1361248701</v>
      </c>
      <c r="L1972" s="10">
        <f t="shared" si="244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240"/>
        <v>11.318</v>
      </c>
      <c r="R1972" s="6">
        <f t="shared" si="241"/>
        <v>80.727532097004286</v>
      </c>
      <c r="S1972" t="str">
        <f t="shared" si="245"/>
        <v>technology</v>
      </c>
      <c r="T1972" t="str">
        <f t="shared" si="246"/>
        <v>hardware</v>
      </c>
      <c r="U1972" s="6">
        <f t="shared" si="242"/>
        <v>59.958333333335759</v>
      </c>
      <c r="V1972" t="str">
        <f t="shared" si="247"/>
        <v>45&lt;x&lt;=60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 t="shared" si="243"/>
        <v>41592.958333333328</v>
      </c>
      <c r="K1973">
        <v>1381752061</v>
      </c>
      <c r="L1973" s="10">
        <f t="shared" si="244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240"/>
        <v>2.6302771750000002</v>
      </c>
      <c r="R1973" s="6">
        <f t="shared" si="241"/>
        <v>272.35590732591254</v>
      </c>
      <c r="S1973" t="str">
        <f t="shared" si="245"/>
        <v>technology</v>
      </c>
      <c r="T1973" t="str">
        <f t="shared" si="246"/>
        <v>hardware</v>
      </c>
      <c r="U1973" s="6">
        <f t="shared" si="242"/>
        <v>31.66596064814803</v>
      </c>
      <c r="V1973" t="str">
        <f t="shared" si="247"/>
        <v>30&lt;x&lt;=45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 t="shared" si="243"/>
        <v>41230.845416666663</v>
      </c>
      <c r="K1974">
        <v>1350605844</v>
      </c>
      <c r="L1974" s="10">
        <f t="shared" si="244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240"/>
        <v>6.7447999999999997</v>
      </c>
      <c r="R1974" s="6">
        <f t="shared" si="241"/>
        <v>70.848739495798313</v>
      </c>
      <c r="S1974" t="str">
        <f t="shared" si="245"/>
        <v>technology</v>
      </c>
      <c r="T1974" t="str">
        <f t="shared" si="246"/>
        <v>hardware</v>
      </c>
      <c r="U1974" s="6">
        <f t="shared" si="242"/>
        <v>30.041666666664241</v>
      </c>
      <c r="V1974" t="str">
        <f t="shared" si="247"/>
        <v>30&lt;x&lt;=45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 t="shared" si="243"/>
        <v>42588.083333333336</v>
      </c>
      <c r="K1975">
        <v>1467134464</v>
      </c>
      <c r="L1975" s="10">
        <f t="shared" si="244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240"/>
        <v>2.5683081313131315</v>
      </c>
      <c r="R1975" s="6">
        <f t="shared" si="241"/>
        <v>247.94003412969283</v>
      </c>
      <c r="S1975" t="str">
        <f t="shared" si="245"/>
        <v>technology</v>
      </c>
      <c r="T1975" t="str">
        <f t="shared" si="246"/>
        <v>hardware</v>
      </c>
      <c r="U1975" s="6">
        <f t="shared" si="242"/>
        <v>38.568703703713254</v>
      </c>
      <c r="V1975" t="str">
        <f t="shared" si="247"/>
        <v>30&lt;x&lt;=45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 t="shared" si="243"/>
        <v>41505.125798611109</v>
      </c>
      <c r="K1976">
        <v>1371715269</v>
      </c>
      <c r="L1976" s="10">
        <f t="shared" si="244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240"/>
        <v>3.7549600000000001</v>
      </c>
      <c r="R1976" s="6">
        <f t="shared" si="241"/>
        <v>186.81393034825871</v>
      </c>
      <c r="S1976" t="str">
        <f t="shared" si="245"/>
        <v>technology</v>
      </c>
      <c r="T1976" t="str">
        <f t="shared" si="246"/>
        <v>hardware</v>
      </c>
      <c r="U1976" s="6">
        <f t="shared" si="242"/>
        <v>60</v>
      </c>
      <c r="V1976" t="str">
        <f t="shared" si="247"/>
        <v>45&lt;x&lt;=60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 t="shared" si="243"/>
        <v>41343.54688657407</v>
      </c>
      <c r="K1977">
        <v>1360346851</v>
      </c>
      <c r="L1977" s="10">
        <f t="shared" si="244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240"/>
        <v>2.0870837499999997</v>
      </c>
      <c r="R1977" s="6">
        <f t="shared" si="241"/>
        <v>131.98948616600788</v>
      </c>
      <c r="S1977" t="str">
        <f t="shared" si="245"/>
        <v>technology</v>
      </c>
      <c r="T1977" t="str">
        <f t="shared" si="246"/>
        <v>hardware</v>
      </c>
      <c r="U1977" s="6">
        <f t="shared" si="242"/>
        <v>30</v>
      </c>
      <c r="V1977" t="str">
        <f t="shared" si="247"/>
        <v>15&lt;x&lt;=30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 t="shared" si="243"/>
        <v>41468.691261574073</v>
      </c>
      <c r="K1978">
        <v>1371159325</v>
      </c>
      <c r="L1978" s="10">
        <f t="shared" si="244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240"/>
        <v>3.4660000000000002</v>
      </c>
      <c r="R1978" s="6">
        <f t="shared" si="241"/>
        <v>29.310782241014799</v>
      </c>
      <c r="S1978" t="str">
        <f t="shared" si="245"/>
        <v>technology</v>
      </c>
      <c r="T1978" t="str">
        <f t="shared" si="246"/>
        <v>hardware</v>
      </c>
      <c r="U1978" s="6">
        <f t="shared" si="242"/>
        <v>30</v>
      </c>
      <c r="V1978" t="str">
        <f t="shared" si="247"/>
        <v>15&lt;x&lt;=30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 t="shared" si="243"/>
        <v>42357.124305555553</v>
      </c>
      <c r="K1979">
        <v>1446527540</v>
      </c>
      <c r="L1979" s="10">
        <f t="shared" si="244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240"/>
        <v>4.0232999999999999</v>
      </c>
      <c r="R1979" s="6">
        <f t="shared" si="241"/>
        <v>245.02436053593178</v>
      </c>
      <c r="S1979" t="str">
        <f t="shared" si="245"/>
        <v>technology</v>
      </c>
      <c r="T1979" t="str">
        <f t="shared" si="246"/>
        <v>hardware</v>
      </c>
      <c r="U1979" s="6">
        <f t="shared" si="242"/>
        <v>46.115740740737238</v>
      </c>
      <c r="V1979" t="str">
        <f t="shared" si="247"/>
        <v>45&lt;x&lt;=60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 t="shared" si="243"/>
        <v>41072.083333333328</v>
      </c>
      <c r="K1980">
        <v>1336627492</v>
      </c>
      <c r="L1980" s="10">
        <f t="shared" si="244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240"/>
        <v>10.2684514</v>
      </c>
      <c r="R1980" s="6">
        <f t="shared" si="241"/>
        <v>1323.2540463917526</v>
      </c>
      <c r="S1980" t="str">
        <f t="shared" si="245"/>
        <v>technology</v>
      </c>
      <c r="T1980" t="str">
        <f t="shared" si="246"/>
        <v>hardware</v>
      </c>
      <c r="U1980" s="6">
        <f t="shared" si="242"/>
        <v>33.066064814811398</v>
      </c>
      <c r="V1980" t="str">
        <f t="shared" si="247"/>
        <v>30&lt;x&lt;=45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 t="shared" si="243"/>
        <v>42326.999305555553</v>
      </c>
      <c r="K1981">
        <v>1444734146</v>
      </c>
      <c r="L1981" s="10">
        <f t="shared" si="244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240"/>
        <v>1.14901155</v>
      </c>
      <c r="R1981" s="6">
        <f t="shared" si="241"/>
        <v>282.65966789667897</v>
      </c>
      <c r="S1981" t="str">
        <f t="shared" si="245"/>
        <v>technology</v>
      </c>
      <c r="T1981" t="str">
        <f t="shared" si="246"/>
        <v>hardware</v>
      </c>
      <c r="U1981" s="6">
        <f t="shared" si="242"/>
        <v>36.74761574074364</v>
      </c>
      <c r="V1981" t="str">
        <f t="shared" si="247"/>
        <v>30&lt;x&lt;=45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 t="shared" si="243"/>
        <v>42463.292384259257</v>
      </c>
      <c r="K1982">
        <v>1456232462</v>
      </c>
      <c r="L1982" s="10">
        <f t="shared" si="244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240"/>
        <v>3.5482402000000004</v>
      </c>
      <c r="R1982" s="6">
        <f t="shared" si="241"/>
        <v>91.214401028277635</v>
      </c>
      <c r="S1982" t="str">
        <f t="shared" si="245"/>
        <v>technology</v>
      </c>
      <c r="T1982" t="str">
        <f t="shared" si="246"/>
        <v>hardware</v>
      </c>
      <c r="U1982" s="6">
        <f t="shared" si="242"/>
        <v>39.958333333335759</v>
      </c>
      <c r="V1982" t="str">
        <f t="shared" si="247"/>
        <v>30&lt;x&lt;=45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 t="shared" si="243"/>
        <v>41829.516956018517</v>
      </c>
      <c r="K1983">
        <v>1402334665</v>
      </c>
      <c r="L1983" s="10">
        <f t="shared" si="244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240"/>
        <v>5.0799999999999998E-2</v>
      </c>
      <c r="R1983" s="6">
        <f t="shared" si="241"/>
        <v>31.75</v>
      </c>
      <c r="S1983" t="str">
        <f t="shared" si="245"/>
        <v>photography</v>
      </c>
      <c r="T1983" t="str">
        <f t="shared" si="246"/>
        <v>people</v>
      </c>
      <c r="U1983" s="6">
        <f t="shared" si="242"/>
        <v>30</v>
      </c>
      <c r="V1983" t="str">
        <f t="shared" si="247"/>
        <v>15&lt;x&lt;=30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 t="shared" si="243"/>
        <v>42708.419988425921</v>
      </c>
      <c r="K1984">
        <v>1478268287</v>
      </c>
      <c r="L1984" s="10">
        <f t="shared" si="244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240"/>
        <v>0</v>
      </c>
      <c r="R1984" s="6" t="e">
        <f t="shared" si="241"/>
        <v>#DIV/0!</v>
      </c>
      <c r="S1984" t="str">
        <f t="shared" si="245"/>
        <v>photography</v>
      </c>
      <c r="T1984" t="str">
        <f t="shared" si="246"/>
        <v>people</v>
      </c>
      <c r="U1984" s="6">
        <f t="shared" si="242"/>
        <v>30.041666666664241</v>
      </c>
      <c r="V1984" t="str">
        <f t="shared" si="247"/>
        <v>30&lt;x&lt;=45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 t="shared" si="243"/>
        <v>42615.083333333336</v>
      </c>
      <c r="K1985">
        <v>1470874618</v>
      </c>
      <c r="L1985" s="10">
        <f t="shared" si="244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240"/>
        <v>4.2999999999999997E-2</v>
      </c>
      <c r="R1985" s="6">
        <f t="shared" si="241"/>
        <v>88.6875</v>
      </c>
      <c r="S1985" t="str">
        <f t="shared" si="245"/>
        <v>photography</v>
      </c>
      <c r="T1985" t="str">
        <f t="shared" si="246"/>
        <v>people</v>
      </c>
      <c r="U1985" s="6">
        <f t="shared" si="242"/>
        <v>22.279884259260143</v>
      </c>
      <c r="V1985" t="str">
        <f t="shared" si="247"/>
        <v>15&lt;x&lt;=30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 t="shared" si="243"/>
        <v>41973.623622685183</v>
      </c>
      <c r="K1986">
        <v>1412189881</v>
      </c>
      <c r="L1986" s="10">
        <f t="shared" si="244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248">E1986/D1986</f>
        <v>0.21146666666666666</v>
      </c>
      <c r="R1986" s="6">
        <f t="shared" ref="R1986:R2049" si="249">E1986/N1986</f>
        <v>453.14285714285717</v>
      </c>
      <c r="S1986" t="str">
        <f t="shared" si="245"/>
        <v>photography</v>
      </c>
      <c r="T1986" t="str">
        <f t="shared" si="246"/>
        <v>people</v>
      </c>
      <c r="U1986" s="6">
        <f t="shared" ref="U1986:U2049" si="250">J1986-L1986</f>
        <v>60.041666666671517</v>
      </c>
      <c r="V1986" t="str">
        <f t="shared" si="247"/>
        <v>60&lt;x&lt;=75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 t="shared" ref="J1987:J2050" si="251">(((I1987/60)/60)/24)+DATE(1970,1,1)+(-5/24)</f>
        <v>42584.749999999993</v>
      </c>
      <c r="K1987">
        <v>1467650771</v>
      </c>
      <c r="L1987" s="10">
        <f t="shared" ref="L1987:L2050" si="252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248"/>
        <v>3.1875000000000001E-2</v>
      </c>
      <c r="R1987" s="6">
        <f t="shared" si="249"/>
        <v>12.75</v>
      </c>
      <c r="S1987" t="str">
        <f t="shared" ref="S1987:S2050" si="253">TRIM(LEFT(P1987,SEARCH("/",P1987)-1))</f>
        <v>photography</v>
      </c>
      <c r="T1987" t="str">
        <f t="shared" ref="T1987:T2050" si="254">TRIM(RIGHT(P1987,LEN(P1987)-SEARCH("/",P1987)))</f>
        <v>people</v>
      </c>
      <c r="U1987" s="6">
        <f t="shared" si="250"/>
        <v>29.259594907402061</v>
      </c>
      <c r="V1987" t="str">
        <f t="shared" ref="V1987:V2050" si="255">IF(U1987&lt;=15, "&lt;=15", IF(U1987&lt;=30, "15&lt;x&lt;=30", IF(U1987&lt;=45, "30&lt;x&lt;=45", IF(U1987&lt;=60, "45&lt;x&lt;=60", IF(U1987&lt;=75, "60&lt;x&lt;=75","75&lt;x&lt;=90")))))</f>
        <v>15&lt;x&lt;=30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 t="shared" si="251"/>
        <v>42443.183831018519</v>
      </c>
      <c r="K1988">
        <v>1455359083</v>
      </c>
      <c r="L1988" s="10">
        <f t="shared" si="252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248"/>
        <v>5.0000000000000001E-4</v>
      </c>
      <c r="R1988" s="6">
        <f t="shared" si="249"/>
        <v>1</v>
      </c>
      <c r="S1988" t="str">
        <f t="shared" si="253"/>
        <v>photography</v>
      </c>
      <c r="T1988" t="str">
        <f t="shared" si="254"/>
        <v>people</v>
      </c>
      <c r="U1988" s="6">
        <f t="shared" si="250"/>
        <v>29.958333333343035</v>
      </c>
      <c r="V1988" t="str">
        <f t="shared" si="255"/>
        <v>15&lt;x&lt;=30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 t="shared" si="251"/>
        <v>42064.431435185186</v>
      </c>
      <c r="K1989">
        <v>1422631276</v>
      </c>
      <c r="L1989" s="10">
        <f t="shared" si="252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248"/>
        <v>0.42472727272727273</v>
      </c>
      <c r="R1989" s="6">
        <f t="shared" si="249"/>
        <v>83.428571428571431</v>
      </c>
      <c r="S1989" t="str">
        <f t="shared" si="253"/>
        <v>photography</v>
      </c>
      <c r="T1989" t="str">
        <f t="shared" si="254"/>
        <v>people</v>
      </c>
      <c r="U1989" s="6">
        <f t="shared" si="250"/>
        <v>30</v>
      </c>
      <c r="V1989" t="str">
        <f t="shared" si="255"/>
        <v>15&lt;x&lt;=30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 t="shared" si="251"/>
        <v>42236.554884259262</v>
      </c>
      <c r="K1990">
        <v>1437502742</v>
      </c>
      <c r="L1990" s="10">
        <f t="shared" si="252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248"/>
        <v>4.1666666666666666E-3</v>
      </c>
      <c r="R1990" s="6">
        <f t="shared" si="249"/>
        <v>25</v>
      </c>
      <c r="S1990" t="str">
        <f t="shared" si="253"/>
        <v>photography</v>
      </c>
      <c r="T1990" t="str">
        <f t="shared" si="254"/>
        <v>people</v>
      </c>
      <c r="U1990" s="6">
        <f t="shared" si="250"/>
        <v>30</v>
      </c>
      <c r="V1990" t="str">
        <f t="shared" si="255"/>
        <v>15&lt;x&lt;=30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 t="shared" si="251"/>
        <v>42715.472314814811</v>
      </c>
      <c r="K1991">
        <v>1478881208</v>
      </c>
      <c r="L1991" s="10">
        <f t="shared" si="252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248"/>
        <v>0.01</v>
      </c>
      <c r="R1991" s="6">
        <f t="shared" si="249"/>
        <v>50</v>
      </c>
      <c r="S1991" t="str">
        <f t="shared" si="253"/>
        <v>photography</v>
      </c>
      <c r="T1991" t="str">
        <f t="shared" si="254"/>
        <v>people</v>
      </c>
      <c r="U1991" s="6">
        <f t="shared" si="250"/>
        <v>30</v>
      </c>
      <c r="V1991" t="str">
        <f t="shared" si="255"/>
        <v>15&lt;x&lt;=30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 t="shared" si="251"/>
        <v>42412.987638888888</v>
      </c>
      <c r="K1992">
        <v>1454042532</v>
      </c>
      <c r="L1992" s="10">
        <f t="shared" si="252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248"/>
        <v>0.16966666666666666</v>
      </c>
      <c r="R1992" s="6">
        <f t="shared" si="249"/>
        <v>101.8</v>
      </c>
      <c r="S1992" t="str">
        <f t="shared" si="253"/>
        <v>photography</v>
      </c>
      <c r="T1992" t="str">
        <f t="shared" si="254"/>
        <v>people</v>
      </c>
      <c r="U1992" s="6">
        <f t="shared" si="250"/>
        <v>15</v>
      </c>
      <c r="V1992" t="str">
        <f t="shared" si="255"/>
        <v>&lt;=15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 t="shared" si="251"/>
        <v>42188.685023148144</v>
      </c>
      <c r="K1993">
        <v>1434144386</v>
      </c>
      <c r="L1993" s="10">
        <f t="shared" si="252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248"/>
        <v>7.0000000000000007E-2</v>
      </c>
      <c r="R1993" s="6">
        <f t="shared" si="249"/>
        <v>46.666666666666664</v>
      </c>
      <c r="S1993" t="str">
        <f t="shared" si="253"/>
        <v>photography</v>
      </c>
      <c r="T1993" t="str">
        <f t="shared" si="254"/>
        <v>people</v>
      </c>
      <c r="U1993" s="6">
        <f t="shared" si="250"/>
        <v>21</v>
      </c>
      <c r="V1993" t="str">
        <f t="shared" si="255"/>
        <v>15&lt;x&lt;=30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 t="shared" si="251"/>
        <v>42052.935081018521</v>
      </c>
      <c r="K1994">
        <v>1421637991</v>
      </c>
      <c r="L1994" s="10">
        <f t="shared" si="252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248"/>
        <v>1.3333333333333333E-3</v>
      </c>
      <c r="R1994" s="6">
        <f t="shared" si="249"/>
        <v>1</v>
      </c>
      <c r="S1994" t="str">
        <f t="shared" si="253"/>
        <v>photography</v>
      </c>
      <c r="T1994" t="str">
        <f t="shared" si="254"/>
        <v>people</v>
      </c>
      <c r="U1994" s="6">
        <f t="shared" si="250"/>
        <v>30</v>
      </c>
      <c r="V1994" t="str">
        <f t="shared" si="255"/>
        <v>15&lt;x&lt;=30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 t="shared" si="251"/>
        <v>42359.380057870374</v>
      </c>
      <c r="K1995">
        <v>1448114837</v>
      </c>
      <c r="L1995" s="10">
        <f t="shared" si="252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248"/>
        <v>0</v>
      </c>
      <c r="R1995" s="6" t="e">
        <f t="shared" si="249"/>
        <v>#DIV/0!</v>
      </c>
      <c r="S1995" t="str">
        <f t="shared" si="253"/>
        <v>photography</v>
      </c>
      <c r="T1995" t="str">
        <f t="shared" si="254"/>
        <v>people</v>
      </c>
      <c r="U1995" s="6">
        <f t="shared" si="250"/>
        <v>30</v>
      </c>
      <c r="V1995" t="str">
        <f t="shared" si="255"/>
        <v>15&lt;x&lt;=30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 t="shared" si="251"/>
        <v>42710.839606481481</v>
      </c>
      <c r="K1996">
        <v>1475885342</v>
      </c>
      <c r="L1996" s="10">
        <f t="shared" si="252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248"/>
        <v>0</v>
      </c>
      <c r="R1996" s="6" t="e">
        <f t="shared" si="249"/>
        <v>#DIV/0!</v>
      </c>
      <c r="S1996" t="str">
        <f t="shared" si="253"/>
        <v>photography</v>
      </c>
      <c r="T1996" t="str">
        <f t="shared" si="254"/>
        <v>people</v>
      </c>
      <c r="U1996" s="6">
        <f t="shared" si="250"/>
        <v>60.041666666671517</v>
      </c>
      <c r="V1996" t="str">
        <f t="shared" si="255"/>
        <v>60&lt;x&lt;=75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 t="shared" si="251"/>
        <v>42201.693703703706</v>
      </c>
      <c r="K1997">
        <v>1435354736</v>
      </c>
      <c r="L1997" s="10">
        <f t="shared" si="252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248"/>
        <v>7.8E-2</v>
      </c>
      <c r="R1997" s="6">
        <f t="shared" si="249"/>
        <v>26</v>
      </c>
      <c r="S1997" t="str">
        <f t="shared" si="253"/>
        <v>photography</v>
      </c>
      <c r="T1997" t="str">
        <f t="shared" si="254"/>
        <v>people</v>
      </c>
      <c r="U1997" s="6">
        <f t="shared" si="250"/>
        <v>20</v>
      </c>
      <c r="V1997" t="str">
        <f t="shared" si="255"/>
        <v>15&lt;x&lt;=30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 t="shared" si="251"/>
        <v>41830.611238425925</v>
      </c>
      <c r="K1998">
        <v>1402429211</v>
      </c>
      <c r="L1998" s="10">
        <f t="shared" si="252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248"/>
        <v>0</v>
      </c>
      <c r="R1998" s="6" t="e">
        <f t="shared" si="249"/>
        <v>#DIV/0!</v>
      </c>
      <c r="S1998" t="str">
        <f t="shared" si="253"/>
        <v>photography</v>
      </c>
      <c r="T1998" t="str">
        <f t="shared" si="254"/>
        <v>people</v>
      </c>
      <c r="U1998" s="6">
        <f t="shared" si="250"/>
        <v>30</v>
      </c>
      <c r="V1998" t="str">
        <f t="shared" si="255"/>
        <v>15&lt;x&lt;=30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 t="shared" si="251"/>
        <v>41877.722361111111</v>
      </c>
      <c r="K1999">
        <v>1406499612</v>
      </c>
      <c r="L1999" s="10">
        <f t="shared" si="252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248"/>
        <v>0</v>
      </c>
      <c r="R1999" s="6" t="e">
        <f t="shared" si="249"/>
        <v>#DIV/0!</v>
      </c>
      <c r="S1999" t="str">
        <f t="shared" si="253"/>
        <v>photography</v>
      </c>
      <c r="T1999" t="str">
        <f t="shared" si="254"/>
        <v>people</v>
      </c>
      <c r="U1999" s="6">
        <f t="shared" si="250"/>
        <v>30</v>
      </c>
      <c r="V1999" t="str">
        <f t="shared" si="255"/>
        <v>15&lt;x&lt;=30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 t="shared" si="251"/>
        <v>41851.910162037035</v>
      </c>
      <c r="K2000">
        <v>1402973438</v>
      </c>
      <c r="L2000" s="10">
        <f t="shared" si="252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248"/>
        <v>0.26200000000000001</v>
      </c>
      <c r="R2000" s="6">
        <f t="shared" si="249"/>
        <v>218.33333333333334</v>
      </c>
      <c r="S2000" t="str">
        <f t="shared" si="253"/>
        <v>photography</v>
      </c>
      <c r="T2000" t="str">
        <f t="shared" si="254"/>
        <v>people</v>
      </c>
      <c r="U2000" s="6">
        <f t="shared" si="250"/>
        <v>45</v>
      </c>
      <c r="V2000" t="str">
        <f t="shared" si="255"/>
        <v>30&lt;x&lt;=45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 t="shared" si="251"/>
        <v>41956.316064814811</v>
      </c>
      <c r="K2001">
        <v>1413286508</v>
      </c>
      <c r="L2001" s="10">
        <f t="shared" si="252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248"/>
        <v>7.6129032258064515E-3</v>
      </c>
      <c r="R2001" s="6">
        <f t="shared" si="249"/>
        <v>33.714285714285715</v>
      </c>
      <c r="S2001" t="str">
        <f t="shared" si="253"/>
        <v>photography</v>
      </c>
      <c r="T2001" t="str">
        <f t="shared" si="254"/>
        <v>people</v>
      </c>
      <c r="U2001" s="6">
        <f t="shared" si="250"/>
        <v>30.041666666664241</v>
      </c>
      <c r="V2001" t="str">
        <f t="shared" si="255"/>
        <v>30&lt;x&lt;=45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 t="shared" si="251"/>
        <v>42375.743206018517</v>
      </c>
      <c r="K2002">
        <v>1449528613</v>
      </c>
      <c r="L2002" s="10">
        <f t="shared" si="252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248"/>
        <v>0.125</v>
      </c>
      <c r="R2002" s="6">
        <f t="shared" si="249"/>
        <v>25</v>
      </c>
      <c r="S2002" t="str">
        <f t="shared" si="253"/>
        <v>photography</v>
      </c>
      <c r="T2002" t="str">
        <f t="shared" si="254"/>
        <v>people</v>
      </c>
      <c r="U2002" s="6">
        <f t="shared" si="250"/>
        <v>30</v>
      </c>
      <c r="V2002" t="str">
        <f t="shared" si="255"/>
        <v>15&lt;x&lt;=30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 t="shared" si="251"/>
        <v>42167.624999999993</v>
      </c>
      <c r="K2003">
        <v>1431406916</v>
      </c>
      <c r="L2003" s="10">
        <f t="shared" si="252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248"/>
        <v>3.8212909090909091</v>
      </c>
      <c r="R2003" s="6">
        <f t="shared" si="249"/>
        <v>128.38790470372632</v>
      </c>
      <c r="S2003" t="str">
        <f t="shared" si="253"/>
        <v>technology</v>
      </c>
      <c r="T2003" t="str">
        <f t="shared" si="254"/>
        <v>hardware</v>
      </c>
      <c r="U2003" s="6">
        <f t="shared" si="250"/>
        <v>31.623657407399151</v>
      </c>
      <c r="V2003" t="str">
        <f t="shared" si="255"/>
        <v>30&lt;x&lt;=45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 t="shared" si="251"/>
        <v>42758.503969907404</v>
      </c>
      <c r="K2004">
        <v>1482599143</v>
      </c>
      <c r="L2004" s="10">
        <f t="shared" si="252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248"/>
        <v>2.1679422000000002</v>
      </c>
      <c r="R2004" s="6">
        <f t="shared" si="249"/>
        <v>78.834261818181815</v>
      </c>
      <c r="S2004" t="str">
        <f t="shared" si="253"/>
        <v>technology</v>
      </c>
      <c r="T2004" t="str">
        <f t="shared" si="254"/>
        <v>hardware</v>
      </c>
      <c r="U2004" s="6">
        <f t="shared" si="250"/>
        <v>30</v>
      </c>
      <c r="V2004" t="str">
        <f t="shared" si="255"/>
        <v>15&lt;x&lt;=30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 t="shared" si="251"/>
        <v>40361.75</v>
      </c>
      <c r="K2005">
        <v>1276830052</v>
      </c>
      <c r="L2005" s="10">
        <f t="shared" si="252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248"/>
        <v>3.12</v>
      </c>
      <c r="R2005" s="6">
        <f t="shared" si="249"/>
        <v>91.764705882352942</v>
      </c>
      <c r="S2005" t="str">
        <f t="shared" si="253"/>
        <v>technology</v>
      </c>
      <c r="T2005" t="str">
        <f t="shared" si="254"/>
        <v>hardware</v>
      </c>
      <c r="U2005" s="6">
        <f t="shared" si="250"/>
        <v>14.83273148148146</v>
      </c>
      <c r="V2005" t="str">
        <f t="shared" si="255"/>
        <v>&lt;=15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 t="shared" si="251"/>
        <v>41830.396562499998</v>
      </c>
      <c r="K2006">
        <v>1402410663</v>
      </c>
      <c r="L2006" s="10">
        <f t="shared" si="252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248"/>
        <v>2.3442048</v>
      </c>
      <c r="R2006" s="6">
        <f t="shared" si="249"/>
        <v>331.10237288135596</v>
      </c>
      <c r="S2006" t="str">
        <f t="shared" si="253"/>
        <v>technology</v>
      </c>
      <c r="T2006" t="str">
        <f t="shared" si="254"/>
        <v>hardware</v>
      </c>
      <c r="U2006" s="6">
        <f t="shared" si="250"/>
        <v>30</v>
      </c>
      <c r="V2006" t="str">
        <f t="shared" si="255"/>
        <v>15&lt;x&lt;=30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 t="shared" si="251"/>
        <v>41562.957638888889</v>
      </c>
      <c r="K2007">
        <v>1379532618</v>
      </c>
      <c r="L2007" s="10">
        <f t="shared" si="252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248"/>
        <v>1.236801</v>
      </c>
      <c r="R2007" s="6">
        <f t="shared" si="249"/>
        <v>194.26193717277485</v>
      </c>
      <c r="S2007" t="str">
        <f t="shared" si="253"/>
        <v>technology</v>
      </c>
      <c r="T2007" t="str">
        <f t="shared" si="254"/>
        <v>hardware</v>
      </c>
      <c r="U2007" s="6">
        <f t="shared" si="250"/>
        <v>27.353263888893707</v>
      </c>
      <c r="V2007" t="str">
        <f t="shared" si="255"/>
        <v>15&lt;x&lt;=30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 t="shared" si="251"/>
        <v>41976.333854166667</v>
      </c>
      <c r="K2008">
        <v>1414584045</v>
      </c>
      <c r="L2008" s="10">
        <f t="shared" si="252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248"/>
        <v>2.4784000000000002</v>
      </c>
      <c r="R2008" s="6">
        <f t="shared" si="249"/>
        <v>408.97689768976898</v>
      </c>
      <c r="S2008" t="str">
        <f t="shared" si="253"/>
        <v>technology</v>
      </c>
      <c r="T2008" t="str">
        <f t="shared" si="254"/>
        <v>hardware</v>
      </c>
      <c r="U2008" s="6">
        <f t="shared" si="250"/>
        <v>35.041666666671517</v>
      </c>
      <c r="V2008" t="str">
        <f t="shared" si="255"/>
        <v>30&lt;x&lt;=45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 t="shared" si="251"/>
        <v>40413.958333333328</v>
      </c>
      <c r="K2009">
        <v>1276891586</v>
      </c>
      <c r="L2009" s="10">
        <f t="shared" si="252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248"/>
        <v>1.157092</v>
      </c>
      <c r="R2009" s="6">
        <f t="shared" si="249"/>
        <v>84.459270072992695</v>
      </c>
      <c r="S2009" t="str">
        <f t="shared" si="253"/>
        <v>technology</v>
      </c>
      <c r="T2009" t="str">
        <f t="shared" si="254"/>
        <v>hardware</v>
      </c>
      <c r="U2009" s="6">
        <f t="shared" si="250"/>
        <v>66.328865740739275</v>
      </c>
      <c r="V2009" t="str">
        <f t="shared" si="255"/>
        <v>60&lt;x&lt;=75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 t="shared" si="251"/>
        <v>40805.396087962959</v>
      </c>
      <c r="K2010">
        <v>1312641022</v>
      </c>
      <c r="L2010" s="10">
        <f t="shared" si="252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248"/>
        <v>1.1707484768810599</v>
      </c>
      <c r="R2010" s="6">
        <f t="shared" si="249"/>
        <v>44.853658536585364</v>
      </c>
      <c r="S2010" t="str">
        <f t="shared" si="253"/>
        <v>technology</v>
      </c>
      <c r="T2010" t="str">
        <f t="shared" si="254"/>
        <v>hardware</v>
      </c>
      <c r="U2010" s="6">
        <f t="shared" si="250"/>
        <v>44</v>
      </c>
      <c r="V2010" t="str">
        <f t="shared" si="255"/>
        <v>30&lt;x&lt;=45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 t="shared" si="251"/>
        <v>42697.156747685185</v>
      </c>
      <c r="K2011">
        <v>1476776743</v>
      </c>
      <c r="L2011" s="10">
        <f t="shared" si="252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248"/>
        <v>3.05158</v>
      </c>
      <c r="R2011" s="6">
        <f t="shared" si="249"/>
        <v>383.3643216080402</v>
      </c>
      <c r="S2011" t="str">
        <f t="shared" si="253"/>
        <v>technology</v>
      </c>
      <c r="T2011" t="str">
        <f t="shared" si="254"/>
        <v>hardware</v>
      </c>
      <c r="U2011" s="6">
        <f t="shared" si="250"/>
        <v>36.041666666671517</v>
      </c>
      <c r="V2011" t="str">
        <f t="shared" si="255"/>
        <v>30&lt;x&lt;=45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 t="shared" si="251"/>
        <v>42600.788090277776</v>
      </c>
      <c r="K2012">
        <v>1468972491</v>
      </c>
      <c r="L2012" s="10">
        <f t="shared" si="252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248"/>
        <v>3.2005299999999997</v>
      </c>
      <c r="R2012" s="6">
        <f t="shared" si="249"/>
        <v>55.276856649395505</v>
      </c>
      <c r="S2012" t="str">
        <f t="shared" si="253"/>
        <v>technology</v>
      </c>
      <c r="T2012" t="str">
        <f t="shared" si="254"/>
        <v>hardware</v>
      </c>
      <c r="U2012" s="6">
        <f t="shared" si="250"/>
        <v>30</v>
      </c>
      <c r="V2012" t="str">
        <f t="shared" si="255"/>
        <v>15&lt;x&lt;=30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 t="shared" si="251"/>
        <v>42380.749999999993</v>
      </c>
      <c r="K2013">
        <v>1449650173</v>
      </c>
      <c r="L2013" s="10">
        <f t="shared" si="252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248"/>
        <v>8.1956399999999991</v>
      </c>
      <c r="R2013" s="6">
        <f t="shared" si="249"/>
        <v>422.02059732234807</v>
      </c>
      <c r="S2013" t="str">
        <f t="shared" si="253"/>
        <v>technology</v>
      </c>
      <c r="T2013" t="str">
        <f t="shared" si="254"/>
        <v>hardware</v>
      </c>
      <c r="U2013" s="6">
        <f t="shared" si="250"/>
        <v>33.599849537029513</v>
      </c>
      <c r="V2013" t="str">
        <f t="shared" si="255"/>
        <v>30&lt;x&lt;=45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 t="shared" si="251"/>
        <v>42040.613900462959</v>
      </c>
      <c r="K2014">
        <v>1420573441</v>
      </c>
      <c r="L2014" s="10">
        <f t="shared" si="252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248"/>
        <v>2.3490000000000002</v>
      </c>
      <c r="R2014" s="6">
        <f t="shared" si="249"/>
        <v>64.180327868852459</v>
      </c>
      <c r="S2014" t="str">
        <f t="shared" si="253"/>
        <v>technology</v>
      </c>
      <c r="T2014" t="str">
        <f t="shared" si="254"/>
        <v>hardware</v>
      </c>
      <c r="U2014" s="6">
        <f t="shared" si="250"/>
        <v>30</v>
      </c>
      <c r="V2014" t="str">
        <f t="shared" si="255"/>
        <v>15&lt;x&lt;=30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 t="shared" si="251"/>
        <v>42559.752476851849</v>
      </c>
      <c r="K2015">
        <v>1462835014</v>
      </c>
      <c r="L2015" s="10">
        <f t="shared" si="252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248"/>
        <v>4.9491375</v>
      </c>
      <c r="R2015" s="6">
        <f t="shared" si="249"/>
        <v>173.57781674704077</v>
      </c>
      <c r="S2015" t="str">
        <f t="shared" si="253"/>
        <v>technology</v>
      </c>
      <c r="T2015" t="str">
        <f t="shared" si="254"/>
        <v>hardware</v>
      </c>
      <c r="U2015" s="6">
        <f t="shared" si="250"/>
        <v>60</v>
      </c>
      <c r="V2015" t="str">
        <f t="shared" si="255"/>
        <v>45&lt;x&lt;=60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 t="shared" si="251"/>
        <v>41357.964571759258</v>
      </c>
      <c r="K2016">
        <v>1361250539</v>
      </c>
      <c r="L2016" s="10">
        <f t="shared" si="252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248"/>
        <v>78.137822333333332</v>
      </c>
      <c r="R2016" s="6">
        <f t="shared" si="249"/>
        <v>88.601680840609291</v>
      </c>
      <c r="S2016" t="str">
        <f t="shared" si="253"/>
        <v>technology</v>
      </c>
      <c r="T2016" t="str">
        <f t="shared" si="254"/>
        <v>hardware</v>
      </c>
      <c r="U2016" s="6">
        <f t="shared" si="250"/>
        <v>33.958333333335759</v>
      </c>
      <c r="V2016" t="str">
        <f t="shared" si="255"/>
        <v>30&lt;x&lt;=45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 t="shared" si="251"/>
        <v>40795.668553240735</v>
      </c>
      <c r="K2017">
        <v>1313010163</v>
      </c>
      <c r="L2017" s="10">
        <f t="shared" si="252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248"/>
        <v>1.1300013888888889</v>
      </c>
      <c r="R2017" s="6">
        <f t="shared" si="249"/>
        <v>50.222283950617282</v>
      </c>
      <c r="S2017" t="str">
        <f t="shared" si="253"/>
        <v>technology</v>
      </c>
      <c r="T2017" t="str">
        <f t="shared" si="254"/>
        <v>hardware</v>
      </c>
      <c r="U2017" s="6">
        <f t="shared" si="250"/>
        <v>30</v>
      </c>
      <c r="V2017" t="str">
        <f t="shared" si="255"/>
        <v>15&lt;x&lt;=30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 t="shared" si="251"/>
        <v>41342.672442129624</v>
      </c>
      <c r="K2018">
        <v>1360271299</v>
      </c>
      <c r="L2018" s="10">
        <f t="shared" si="252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248"/>
        <v>9.2154220000000002</v>
      </c>
      <c r="R2018" s="6">
        <f t="shared" si="249"/>
        <v>192.38876826722338</v>
      </c>
      <c r="S2018" t="str">
        <f t="shared" si="253"/>
        <v>technology</v>
      </c>
      <c r="T2018" t="str">
        <f t="shared" si="254"/>
        <v>hardware</v>
      </c>
      <c r="U2018" s="6">
        <f t="shared" si="250"/>
        <v>30</v>
      </c>
      <c r="V2018" t="str">
        <f t="shared" si="255"/>
        <v>15&lt;x&lt;=30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 t="shared" si="251"/>
        <v>40991.958333333328</v>
      </c>
      <c r="K2019">
        <v>1329873755</v>
      </c>
      <c r="L2019" s="10">
        <f t="shared" si="252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248"/>
        <v>1.2510239999999999</v>
      </c>
      <c r="R2019" s="6">
        <f t="shared" si="249"/>
        <v>73.416901408450698</v>
      </c>
      <c r="S2019" t="str">
        <f t="shared" si="253"/>
        <v>technology</v>
      </c>
      <c r="T2019" t="str">
        <f t="shared" si="254"/>
        <v>hardware</v>
      </c>
      <c r="U2019" s="6">
        <f t="shared" si="250"/>
        <v>31.109317129630654</v>
      </c>
      <c r="V2019" t="str">
        <f t="shared" si="255"/>
        <v>30&lt;x&lt;=45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 t="shared" si="251"/>
        <v>42229.157511574071</v>
      </c>
      <c r="K2020">
        <v>1436863609</v>
      </c>
      <c r="L2020" s="10">
        <f t="shared" si="252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248"/>
        <v>1.0224343076923077</v>
      </c>
      <c r="R2020" s="6">
        <f t="shared" si="249"/>
        <v>147.68495555555555</v>
      </c>
      <c r="S2020" t="str">
        <f t="shared" si="253"/>
        <v>technology</v>
      </c>
      <c r="T2020" t="str">
        <f t="shared" si="254"/>
        <v>hardware</v>
      </c>
      <c r="U2020" s="6">
        <f t="shared" si="250"/>
        <v>30</v>
      </c>
      <c r="V2020" t="str">
        <f t="shared" si="255"/>
        <v>15&lt;x&lt;=30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 t="shared" si="251"/>
        <v>42635.500243055554</v>
      </c>
      <c r="K2021">
        <v>1471971621</v>
      </c>
      <c r="L2021" s="10">
        <f t="shared" si="252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248"/>
        <v>4.8490975000000001</v>
      </c>
      <c r="R2021" s="6">
        <f t="shared" si="249"/>
        <v>108.96848314606741</v>
      </c>
      <c r="S2021" t="str">
        <f t="shared" si="253"/>
        <v>technology</v>
      </c>
      <c r="T2021" t="str">
        <f t="shared" si="254"/>
        <v>hardware</v>
      </c>
      <c r="U2021" s="6">
        <f t="shared" si="250"/>
        <v>30</v>
      </c>
      <c r="V2021" t="str">
        <f t="shared" si="255"/>
        <v>15&lt;x&lt;=30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 t="shared" si="251"/>
        <v>41773.752777777772</v>
      </c>
      <c r="K2022">
        <v>1396923624</v>
      </c>
      <c r="L2022" s="10">
        <f t="shared" si="252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248"/>
        <v>1.9233333333333333</v>
      </c>
      <c r="R2022" s="6">
        <f t="shared" si="249"/>
        <v>23.647540983606557</v>
      </c>
      <c r="S2022" t="str">
        <f t="shared" si="253"/>
        <v>technology</v>
      </c>
      <c r="T2022" t="str">
        <f t="shared" si="254"/>
        <v>hardware</v>
      </c>
      <c r="U2022" s="6">
        <f t="shared" si="250"/>
        <v>36.863611111111823</v>
      </c>
      <c r="V2022" t="str">
        <f t="shared" si="255"/>
        <v>30&lt;x&lt;=45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 t="shared" si="251"/>
        <v>41905.862233796295</v>
      </c>
      <c r="K2023">
        <v>1407634897</v>
      </c>
      <c r="L2023" s="10">
        <f t="shared" si="252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248"/>
        <v>2.8109999999999999</v>
      </c>
      <c r="R2023" s="6">
        <f t="shared" si="249"/>
        <v>147.94736842105263</v>
      </c>
      <c r="S2023" t="str">
        <f t="shared" si="253"/>
        <v>technology</v>
      </c>
      <c r="T2023" t="str">
        <f t="shared" si="254"/>
        <v>hardware</v>
      </c>
      <c r="U2023" s="6">
        <f t="shared" si="250"/>
        <v>45</v>
      </c>
      <c r="V2023" t="str">
        <f t="shared" si="255"/>
        <v>30&lt;x&lt;=45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 t="shared" si="251"/>
        <v>42532.36078703704</v>
      </c>
      <c r="K2024">
        <v>1463060372</v>
      </c>
      <c r="L2024" s="10">
        <f t="shared" si="252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248"/>
        <v>1.2513700000000001</v>
      </c>
      <c r="R2024" s="6">
        <f t="shared" si="249"/>
        <v>385.03692307692307</v>
      </c>
      <c r="S2024" t="str">
        <f t="shared" si="253"/>
        <v>technology</v>
      </c>
      <c r="T2024" t="str">
        <f t="shared" si="254"/>
        <v>hardware</v>
      </c>
      <c r="U2024" s="6">
        <f t="shared" si="250"/>
        <v>30</v>
      </c>
      <c r="V2024" t="str">
        <f t="shared" si="255"/>
        <v>15&lt;x&lt;=30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 t="shared" si="251"/>
        <v>42166.212418981479</v>
      </c>
      <c r="K2025">
        <v>1431425153</v>
      </c>
      <c r="L2025" s="10">
        <f t="shared" si="252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248"/>
        <v>1.61459</v>
      </c>
      <c r="R2025" s="6">
        <f t="shared" si="249"/>
        <v>457.39093484419266</v>
      </c>
      <c r="S2025" t="str">
        <f t="shared" si="253"/>
        <v>technology</v>
      </c>
      <c r="T2025" t="str">
        <f t="shared" si="254"/>
        <v>hardware</v>
      </c>
      <c r="U2025" s="6">
        <f t="shared" si="250"/>
        <v>30</v>
      </c>
      <c r="V2025" t="str">
        <f t="shared" si="255"/>
        <v>15&lt;x&lt;=30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 t="shared" si="251"/>
        <v>41133.916666666664</v>
      </c>
      <c r="K2026">
        <v>1341875544</v>
      </c>
      <c r="L2026" s="10">
        <f t="shared" si="252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248"/>
        <v>5.8535000000000004</v>
      </c>
      <c r="R2026" s="6">
        <f t="shared" si="249"/>
        <v>222.99047619047619</v>
      </c>
      <c r="S2026" t="str">
        <f t="shared" si="253"/>
        <v>technology</v>
      </c>
      <c r="T2026" t="str">
        <f t="shared" si="254"/>
        <v>hardware</v>
      </c>
      <c r="U2026" s="6">
        <f t="shared" si="250"/>
        <v>34.15805555555562</v>
      </c>
      <c r="V2026" t="str">
        <f t="shared" si="255"/>
        <v>30&lt;x&lt;=45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 t="shared" si="251"/>
        <v>42165.976226851846</v>
      </c>
      <c r="K2027">
        <v>1431404746</v>
      </c>
      <c r="L2027" s="10">
        <f t="shared" si="252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248"/>
        <v>2.0114999999999998</v>
      </c>
      <c r="R2027" s="6">
        <f t="shared" si="249"/>
        <v>220.74074074074073</v>
      </c>
      <c r="S2027" t="str">
        <f t="shared" si="253"/>
        <v>technology</v>
      </c>
      <c r="T2027" t="str">
        <f t="shared" si="254"/>
        <v>hardware</v>
      </c>
      <c r="U2027" s="6">
        <f t="shared" si="250"/>
        <v>30</v>
      </c>
      <c r="V2027" t="str">
        <f t="shared" si="255"/>
        <v>15&lt;x&lt;=30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 t="shared" si="251"/>
        <v>41749.957638888889</v>
      </c>
      <c r="K2028">
        <v>1394127585</v>
      </c>
      <c r="L2028" s="10">
        <f t="shared" si="252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248"/>
        <v>1.3348307999999998</v>
      </c>
      <c r="R2028" s="6">
        <f t="shared" si="249"/>
        <v>73.503898678414089</v>
      </c>
      <c r="S2028" t="str">
        <f t="shared" si="253"/>
        <v>technology</v>
      </c>
      <c r="T2028" t="str">
        <f t="shared" si="254"/>
        <v>hardware</v>
      </c>
      <c r="U2028" s="6">
        <f t="shared" si="250"/>
        <v>45.430034722223354</v>
      </c>
      <c r="V2028" t="str">
        <f t="shared" si="255"/>
        <v>45&lt;x&lt;=60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 t="shared" si="251"/>
        <v>42093.563877314817</v>
      </c>
      <c r="K2029">
        <v>1423855919</v>
      </c>
      <c r="L2029" s="10">
        <f t="shared" si="252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248"/>
        <v>1.2024900000000001</v>
      </c>
      <c r="R2029" s="6">
        <f t="shared" si="249"/>
        <v>223.09647495361781</v>
      </c>
      <c r="S2029" t="str">
        <f t="shared" si="253"/>
        <v>technology</v>
      </c>
      <c r="T2029" t="str">
        <f t="shared" si="254"/>
        <v>hardware</v>
      </c>
      <c r="U2029" s="6">
        <f t="shared" si="250"/>
        <v>44.958333333335759</v>
      </c>
      <c r="V2029" t="str">
        <f t="shared" si="255"/>
        <v>30&lt;x&lt;=45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 t="shared" si="251"/>
        <v>40252.704861111109</v>
      </c>
      <c r="K2030">
        <v>1265493806</v>
      </c>
      <c r="L2030" s="10">
        <f t="shared" si="252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248"/>
        <v>1.2616666666666667</v>
      </c>
      <c r="R2030" s="6">
        <f t="shared" si="249"/>
        <v>47.911392405063289</v>
      </c>
      <c r="S2030" t="str">
        <f t="shared" si="253"/>
        <v>technology</v>
      </c>
      <c r="T2030" t="str">
        <f t="shared" si="254"/>
        <v>hardware</v>
      </c>
      <c r="U2030" s="6">
        <f t="shared" si="250"/>
        <v>36.994143518517376</v>
      </c>
      <c r="V2030" t="str">
        <f t="shared" si="255"/>
        <v>30&lt;x&lt;=45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 t="shared" si="251"/>
        <v>41877.813437500001</v>
      </c>
      <c r="K2031">
        <v>1406507481</v>
      </c>
      <c r="L2031" s="10">
        <f t="shared" si="252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248"/>
        <v>3.6120000000000001</v>
      </c>
      <c r="R2031" s="6">
        <f t="shared" si="249"/>
        <v>96.063829787234042</v>
      </c>
      <c r="S2031" t="str">
        <f t="shared" si="253"/>
        <v>technology</v>
      </c>
      <c r="T2031" t="str">
        <f t="shared" si="254"/>
        <v>hardware</v>
      </c>
      <c r="U2031" s="6">
        <f t="shared" si="250"/>
        <v>30</v>
      </c>
      <c r="V2031" t="str">
        <f t="shared" si="255"/>
        <v>15&lt;x&lt;=30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 t="shared" si="251"/>
        <v>41242.788148148145</v>
      </c>
      <c r="K2032">
        <v>1351641296</v>
      </c>
      <c r="L2032" s="10">
        <f t="shared" si="252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248"/>
        <v>2.26239013671875</v>
      </c>
      <c r="R2032" s="6">
        <f t="shared" si="249"/>
        <v>118.6144</v>
      </c>
      <c r="S2032" t="str">
        <f t="shared" si="253"/>
        <v>technology</v>
      </c>
      <c r="T2032" t="str">
        <f t="shared" si="254"/>
        <v>hardware</v>
      </c>
      <c r="U2032" s="6">
        <f t="shared" si="250"/>
        <v>30</v>
      </c>
      <c r="V2032" t="str">
        <f t="shared" si="255"/>
        <v>15&lt;x&lt;=30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 t="shared" si="251"/>
        <v>42012.833333333336</v>
      </c>
      <c r="K2033">
        <v>1417506853</v>
      </c>
      <c r="L2033" s="10">
        <f t="shared" si="252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248"/>
        <v>1.2035</v>
      </c>
      <c r="R2033" s="6">
        <f t="shared" si="249"/>
        <v>118.45472440944881</v>
      </c>
      <c r="S2033" t="str">
        <f t="shared" si="253"/>
        <v>technology</v>
      </c>
      <c r="T2033" t="str">
        <f t="shared" si="254"/>
        <v>hardware</v>
      </c>
      <c r="U2033" s="6">
        <f t="shared" si="250"/>
        <v>37.712349537046975</v>
      </c>
      <c r="V2033" t="str">
        <f t="shared" si="255"/>
        <v>30&lt;x&lt;=45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 t="shared" si="251"/>
        <v>42718.999999999993</v>
      </c>
      <c r="K2034">
        <v>1479216874</v>
      </c>
      <c r="L2034" s="10">
        <f t="shared" si="252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248"/>
        <v>3.0418799999999999</v>
      </c>
      <c r="R2034" s="6">
        <f t="shared" si="249"/>
        <v>143.21468926553672</v>
      </c>
      <c r="S2034" t="str">
        <f t="shared" si="253"/>
        <v>technology</v>
      </c>
      <c r="T2034" t="str">
        <f t="shared" si="254"/>
        <v>hardware</v>
      </c>
      <c r="U2034" s="6">
        <f t="shared" si="250"/>
        <v>29.642662037033006</v>
      </c>
      <c r="V2034" t="str">
        <f t="shared" si="255"/>
        <v>15&lt;x&lt;=30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 t="shared" si="251"/>
        <v>41754.874050925922</v>
      </c>
      <c r="K2035">
        <v>1395885518</v>
      </c>
      <c r="L2035" s="10">
        <f t="shared" si="252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248"/>
        <v>1.7867599999999999</v>
      </c>
      <c r="R2035" s="6">
        <f t="shared" si="249"/>
        <v>282.71518987341773</v>
      </c>
      <c r="S2035" t="str">
        <f t="shared" si="253"/>
        <v>technology</v>
      </c>
      <c r="T2035" t="str">
        <f t="shared" si="254"/>
        <v>hardware</v>
      </c>
      <c r="U2035" s="6">
        <f t="shared" si="250"/>
        <v>30</v>
      </c>
      <c r="V2035" t="str">
        <f t="shared" si="255"/>
        <v>15&lt;x&lt;=30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 t="shared" si="251"/>
        <v>42131.081944444442</v>
      </c>
      <c r="K2036">
        <v>1426216033</v>
      </c>
      <c r="L2036" s="10">
        <f t="shared" si="252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248"/>
        <v>3.868199871794872</v>
      </c>
      <c r="R2036" s="6">
        <f t="shared" si="249"/>
        <v>593.93620078740162</v>
      </c>
      <c r="S2036" t="str">
        <f t="shared" si="253"/>
        <v>technology</v>
      </c>
      <c r="T2036" t="str">
        <f t="shared" si="254"/>
        <v>hardware</v>
      </c>
      <c r="U2036" s="6">
        <f t="shared" si="250"/>
        <v>55.160266203703941</v>
      </c>
      <c r="V2036" t="str">
        <f t="shared" si="255"/>
        <v>45&lt;x&lt;=60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 t="shared" si="251"/>
        <v>42356.833333333336</v>
      </c>
      <c r="K2037">
        <v>1446562807</v>
      </c>
      <c r="L2037" s="10">
        <f t="shared" si="252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248"/>
        <v>2.1103642500000004</v>
      </c>
      <c r="R2037" s="6">
        <f t="shared" si="249"/>
        <v>262.15704968944101</v>
      </c>
      <c r="S2037" t="str">
        <f t="shared" si="253"/>
        <v>technology</v>
      </c>
      <c r="T2037" t="str">
        <f t="shared" si="254"/>
        <v>hardware</v>
      </c>
      <c r="U2037" s="6">
        <f t="shared" si="250"/>
        <v>45.416585648155888</v>
      </c>
      <c r="V2037" t="str">
        <f t="shared" si="255"/>
        <v>45&lt;x&lt;=60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 t="shared" si="251"/>
        <v>41768.656469907408</v>
      </c>
      <c r="K2038">
        <v>1397076319</v>
      </c>
      <c r="L2038" s="10">
        <f t="shared" si="252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248"/>
        <v>1.3166833333333334</v>
      </c>
      <c r="R2038" s="6">
        <f t="shared" si="249"/>
        <v>46.580778301886795</v>
      </c>
      <c r="S2038" t="str">
        <f t="shared" si="253"/>
        <v>technology</v>
      </c>
      <c r="T2038" t="str">
        <f t="shared" si="254"/>
        <v>hardware</v>
      </c>
      <c r="U2038" s="6">
        <f t="shared" si="250"/>
        <v>30</v>
      </c>
      <c r="V2038" t="str">
        <f t="shared" si="255"/>
        <v>15&lt;x&lt;=30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 t="shared" si="251"/>
        <v>41638.043437499997</v>
      </c>
      <c r="K2039">
        <v>1383195753</v>
      </c>
      <c r="L2039" s="10">
        <f t="shared" si="252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248"/>
        <v>3.0047639999999998</v>
      </c>
      <c r="R2039" s="6">
        <f t="shared" si="249"/>
        <v>70.041118881118877</v>
      </c>
      <c r="S2039" t="str">
        <f t="shared" si="253"/>
        <v>technology</v>
      </c>
      <c r="T2039" t="str">
        <f t="shared" si="254"/>
        <v>hardware</v>
      </c>
      <c r="U2039" s="6">
        <f t="shared" si="250"/>
        <v>60.041666666664241</v>
      </c>
      <c r="V2039" t="str">
        <f t="shared" si="255"/>
        <v>60&lt;x&lt;=75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 t="shared" si="251"/>
        <v>41456.541666666664</v>
      </c>
      <c r="K2040">
        <v>1369895421</v>
      </c>
      <c r="L2040" s="10">
        <f t="shared" si="252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248"/>
        <v>4.2051249999999998</v>
      </c>
      <c r="R2040" s="6">
        <f t="shared" si="249"/>
        <v>164.90686274509804</v>
      </c>
      <c r="S2040" t="str">
        <f t="shared" si="253"/>
        <v>technology</v>
      </c>
      <c r="T2040" t="str">
        <f t="shared" si="254"/>
        <v>hardware</v>
      </c>
      <c r="U2040" s="6">
        <f t="shared" si="250"/>
        <v>32.478923611110076</v>
      </c>
      <c r="V2040" t="str">
        <f t="shared" si="255"/>
        <v>30&lt;x&lt;=45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 t="shared" si="251"/>
        <v>42704.999305555553</v>
      </c>
      <c r="K2041">
        <v>1477996325</v>
      </c>
      <c r="L2041" s="10">
        <f t="shared" si="252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248"/>
        <v>1.362168</v>
      </c>
      <c r="R2041" s="6">
        <f t="shared" si="249"/>
        <v>449.26385224274406</v>
      </c>
      <c r="S2041" t="str">
        <f t="shared" si="253"/>
        <v>technology</v>
      </c>
      <c r="T2041" t="str">
        <f t="shared" si="254"/>
        <v>hardware</v>
      </c>
      <c r="U2041" s="6">
        <f t="shared" si="250"/>
        <v>29.768692129633564</v>
      </c>
      <c r="V2041" t="str">
        <f t="shared" si="255"/>
        <v>15&lt;x&lt;=30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 t="shared" si="251"/>
        <v>41593.760451388887</v>
      </c>
      <c r="K2042">
        <v>1383257703</v>
      </c>
      <c r="L2042" s="10">
        <f t="shared" si="252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248"/>
        <v>2.4817133333333334</v>
      </c>
      <c r="R2042" s="6">
        <f t="shared" si="249"/>
        <v>27.472841328413285</v>
      </c>
      <c r="S2042" t="str">
        <f t="shared" si="253"/>
        <v>technology</v>
      </c>
      <c r="T2042" t="str">
        <f t="shared" si="254"/>
        <v>hardware</v>
      </c>
      <c r="U2042" s="6">
        <f t="shared" si="250"/>
        <v>15.041666666664241</v>
      </c>
      <c r="V2042" t="str">
        <f t="shared" si="255"/>
        <v>15&lt;x&lt;=30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 t="shared" si="251"/>
        <v>42684.359108796292</v>
      </c>
      <c r="K2043">
        <v>1476189427</v>
      </c>
      <c r="L2043" s="10">
        <f t="shared" si="252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248"/>
        <v>1.8186315789473684</v>
      </c>
      <c r="R2043" s="6">
        <f t="shared" si="249"/>
        <v>143.97499999999999</v>
      </c>
      <c r="S2043" t="str">
        <f t="shared" si="253"/>
        <v>technology</v>
      </c>
      <c r="T2043" t="str">
        <f t="shared" si="254"/>
        <v>hardware</v>
      </c>
      <c r="U2043" s="6">
        <f t="shared" si="250"/>
        <v>30.041666666664241</v>
      </c>
      <c r="V2043" t="str">
        <f t="shared" si="255"/>
        <v>30&lt;x&lt;=45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 t="shared" si="251"/>
        <v>42391.499699074069</v>
      </c>
      <c r="K2044">
        <v>1448297974</v>
      </c>
      <c r="L2044" s="10">
        <f t="shared" si="252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248"/>
        <v>1.2353000000000001</v>
      </c>
      <c r="R2044" s="6">
        <f t="shared" si="249"/>
        <v>88.23571428571428</v>
      </c>
      <c r="S2044" t="str">
        <f t="shared" si="253"/>
        <v>technology</v>
      </c>
      <c r="T2044" t="str">
        <f t="shared" si="254"/>
        <v>hardware</v>
      </c>
      <c r="U2044" s="6">
        <f t="shared" si="250"/>
        <v>60</v>
      </c>
      <c r="V2044" t="str">
        <f t="shared" si="255"/>
        <v>45&lt;x&lt;=60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 t="shared" si="251"/>
        <v>42714.999305555553</v>
      </c>
      <c r="K2045">
        <v>1476764077</v>
      </c>
      <c r="L2045" s="10">
        <f t="shared" si="252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248"/>
        <v>5.0620938628158845</v>
      </c>
      <c r="R2045" s="6">
        <f t="shared" si="249"/>
        <v>36.326424870466319</v>
      </c>
      <c r="S2045" t="str">
        <f t="shared" si="253"/>
        <v>technology</v>
      </c>
      <c r="T2045" t="str">
        <f t="shared" si="254"/>
        <v>hardware</v>
      </c>
      <c r="U2045" s="6">
        <f t="shared" si="250"/>
        <v>54.030821759261016</v>
      </c>
      <c r="V2045" t="str">
        <f t="shared" si="255"/>
        <v>45&lt;x&lt;=60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 t="shared" si="251"/>
        <v>42168.475856481477</v>
      </c>
      <c r="K2046">
        <v>1431620714</v>
      </c>
      <c r="L2046" s="10">
        <f t="shared" si="252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248"/>
        <v>1.0821333333333334</v>
      </c>
      <c r="R2046" s="6">
        <f t="shared" si="249"/>
        <v>90.177777777777777</v>
      </c>
      <c r="S2046" t="str">
        <f t="shared" si="253"/>
        <v>technology</v>
      </c>
      <c r="T2046" t="str">
        <f t="shared" si="254"/>
        <v>hardware</v>
      </c>
      <c r="U2046" s="6">
        <f t="shared" si="250"/>
        <v>30</v>
      </c>
      <c r="V2046" t="str">
        <f t="shared" si="255"/>
        <v>15&lt;x&lt;=30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 t="shared" si="251"/>
        <v>41098.880173611105</v>
      </c>
      <c r="K2047">
        <v>1339207647</v>
      </c>
      <c r="L2047" s="10">
        <f t="shared" si="252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248"/>
        <v>8.1918387755102042</v>
      </c>
      <c r="R2047" s="6">
        <f t="shared" si="249"/>
        <v>152.62361216730039</v>
      </c>
      <c r="S2047" t="str">
        <f t="shared" si="253"/>
        <v>technology</v>
      </c>
      <c r="T2047" t="str">
        <f t="shared" si="254"/>
        <v>hardware</v>
      </c>
      <c r="U2047" s="6">
        <f t="shared" si="250"/>
        <v>30</v>
      </c>
      <c r="V2047" t="str">
        <f t="shared" si="255"/>
        <v>15&lt;x&lt;=30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 t="shared" si="251"/>
        <v>41416.963472222218</v>
      </c>
      <c r="K2048">
        <v>1366690044</v>
      </c>
      <c r="L2048" s="10">
        <f t="shared" si="252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248"/>
        <v>1.2110000000000001</v>
      </c>
      <c r="R2048" s="6">
        <f t="shared" si="249"/>
        <v>55.806451612903224</v>
      </c>
      <c r="S2048" t="str">
        <f t="shared" si="253"/>
        <v>technology</v>
      </c>
      <c r="T2048" t="str">
        <f t="shared" si="254"/>
        <v>hardware</v>
      </c>
      <c r="U2048" s="6">
        <f t="shared" si="250"/>
        <v>30</v>
      </c>
      <c r="V2048" t="str">
        <f t="shared" si="255"/>
        <v>15&lt;x&lt;=30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 t="shared" si="251"/>
        <v>42110.791666666664</v>
      </c>
      <c r="K2049">
        <v>1426714870</v>
      </c>
      <c r="L2049" s="10">
        <f t="shared" si="252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248"/>
        <v>1.0299897959183673</v>
      </c>
      <c r="R2049" s="6">
        <f t="shared" si="249"/>
        <v>227.85327313769753</v>
      </c>
      <c r="S2049" t="str">
        <f t="shared" si="253"/>
        <v>technology</v>
      </c>
      <c r="T2049" t="str">
        <f t="shared" si="254"/>
        <v>hardware</v>
      </c>
      <c r="U2049" s="6">
        <f t="shared" si="250"/>
        <v>29.096412037033588</v>
      </c>
      <c r="V2049" t="str">
        <f t="shared" si="255"/>
        <v>15&lt;x&lt;=30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 t="shared" si="251"/>
        <v>41417.443182870367</v>
      </c>
      <c r="K2050">
        <v>1366731491</v>
      </c>
      <c r="L2050" s="10">
        <f t="shared" si="252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256">E2050/D2050</f>
        <v>1.4833229411764706</v>
      </c>
      <c r="R2050" s="6">
        <f t="shared" ref="R2050:R2113" si="257">E2050/N2050</f>
        <v>91.82989803350327</v>
      </c>
      <c r="S2050" t="str">
        <f t="shared" si="253"/>
        <v>technology</v>
      </c>
      <c r="T2050" t="str">
        <f t="shared" si="254"/>
        <v>hardware</v>
      </c>
      <c r="U2050" s="6">
        <f t="shared" ref="U2050:U2113" si="258">J2050-L2050</f>
        <v>30</v>
      </c>
      <c r="V2050" t="str">
        <f t="shared" si="255"/>
        <v>15&lt;x&lt;=30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 t="shared" ref="J2051:J2114" si="259">(((I2051/60)/60)/24)+DATE(1970,1,1)+(-5/24)</f>
        <v>41610.749305555553</v>
      </c>
      <c r="K2051">
        <v>1382963963</v>
      </c>
      <c r="L2051" s="10">
        <f t="shared" ref="L2051:L2114" si="260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256"/>
        <v>1.2019070000000001</v>
      </c>
      <c r="R2051" s="6">
        <f t="shared" si="257"/>
        <v>80.991037735849048</v>
      </c>
      <c r="S2051" t="str">
        <f t="shared" ref="S2051:S2114" si="261">TRIM(LEFT(P2051,SEARCH("/",P2051)-1))</f>
        <v>technology</v>
      </c>
      <c r="T2051" t="str">
        <f t="shared" ref="T2051:T2114" si="262">TRIM(RIGHT(P2051,LEN(P2051)-SEARCH("/",P2051)))</f>
        <v>hardware</v>
      </c>
      <c r="U2051" s="6">
        <f t="shared" si="258"/>
        <v>35.430289351854299</v>
      </c>
      <c r="V2051" t="str">
        <f t="shared" ref="V2051:V2114" si="263">IF(U2051&lt;=15, "&lt;=15", IF(U2051&lt;=30, "15&lt;x&lt;=30", IF(U2051&lt;=45, "30&lt;x&lt;=45", IF(U2051&lt;=60, "45&lt;x&lt;=60", IF(U2051&lt;=75, "60&lt;x&lt;=75","75&lt;x&lt;=90")))))</f>
        <v>30&lt;x&lt;=45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 t="shared" si="259"/>
        <v>42154.863171296289</v>
      </c>
      <c r="K2052">
        <v>1429580578</v>
      </c>
      <c r="L2052" s="10">
        <f t="shared" si="260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256"/>
        <v>4.7327000000000004</v>
      </c>
      <c r="R2052" s="6">
        <f t="shared" si="257"/>
        <v>278.39411764705881</v>
      </c>
      <c r="S2052" t="str">
        <f t="shared" si="261"/>
        <v>technology</v>
      </c>
      <c r="T2052" t="str">
        <f t="shared" si="262"/>
        <v>hardware</v>
      </c>
      <c r="U2052" s="6">
        <f t="shared" si="258"/>
        <v>40</v>
      </c>
      <c r="V2052" t="str">
        <f t="shared" si="263"/>
        <v>30&lt;x&lt;=45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 t="shared" si="259"/>
        <v>41633.814085648148</v>
      </c>
      <c r="K2053">
        <v>1385425937</v>
      </c>
      <c r="L2053" s="10">
        <f t="shared" si="260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256"/>
        <v>1.303625</v>
      </c>
      <c r="R2053" s="6">
        <f t="shared" si="257"/>
        <v>43.095041322314053</v>
      </c>
      <c r="S2053" t="str">
        <f t="shared" si="261"/>
        <v>technology</v>
      </c>
      <c r="T2053" t="str">
        <f t="shared" si="262"/>
        <v>hardware</v>
      </c>
      <c r="U2053" s="6">
        <f t="shared" si="258"/>
        <v>30</v>
      </c>
      <c r="V2053" t="str">
        <f t="shared" si="263"/>
        <v>15&lt;x&lt;=30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 t="shared" si="259"/>
        <v>42419.875613425924</v>
      </c>
      <c r="K2054">
        <v>1452045653</v>
      </c>
      <c r="L2054" s="10">
        <f t="shared" si="260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256"/>
        <v>3.5304799999999998</v>
      </c>
      <c r="R2054" s="6">
        <f t="shared" si="257"/>
        <v>326.29205175600737</v>
      </c>
      <c r="S2054" t="str">
        <f t="shared" si="261"/>
        <v>technology</v>
      </c>
      <c r="T2054" t="str">
        <f t="shared" si="262"/>
        <v>hardware</v>
      </c>
      <c r="U2054" s="6">
        <f t="shared" si="258"/>
        <v>45</v>
      </c>
      <c r="V2054" t="str">
        <f t="shared" si="263"/>
        <v>30&lt;x&lt;=45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 t="shared" si="259"/>
        <v>42333.450821759259</v>
      </c>
      <c r="K2055">
        <v>1445870951</v>
      </c>
      <c r="L2055" s="10">
        <f t="shared" si="260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256"/>
        <v>1.0102</v>
      </c>
      <c r="R2055" s="6">
        <f t="shared" si="257"/>
        <v>41.743801652892564</v>
      </c>
      <c r="S2055" t="str">
        <f t="shared" si="261"/>
        <v>technology</v>
      </c>
      <c r="T2055" t="str">
        <f t="shared" si="262"/>
        <v>hardware</v>
      </c>
      <c r="U2055" s="6">
        <f t="shared" si="258"/>
        <v>30.041666666671517</v>
      </c>
      <c r="V2055" t="str">
        <f t="shared" si="263"/>
        <v>30&lt;x&lt;=45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 t="shared" si="259"/>
        <v>41761.312615740739</v>
      </c>
      <c r="K2056">
        <v>1396441810</v>
      </c>
      <c r="L2056" s="10">
        <f t="shared" si="260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256"/>
        <v>1.1359142857142857</v>
      </c>
      <c r="R2056" s="6">
        <f t="shared" si="257"/>
        <v>64.020933977455712</v>
      </c>
      <c r="S2056" t="str">
        <f t="shared" si="261"/>
        <v>technology</v>
      </c>
      <c r="T2056" t="str">
        <f t="shared" si="262"/>
        <v>hardware</v>
      </c>
      <c r="U2056" s="6">
        <f t="shared" si="258"/>
        <v>30</v>
      </c>
      <c r="V2056" t="str">
        <f t="shared" si="263"/>
        <v>15&lt;x&lt;=30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 t="shared" si="259"/>
        <v>41975.958333333336</v>
      </c>
      <c r="K2057">
        <v>1415031043</v>
      </c>
      <c r="L2057" s="10">
        <f t="shared" si="260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256"/>
        <v>1.6741666666666666</v>
      </c>
      <c r="R2057" s="6">
        <f t="shared" si="257"/>
        <v>99.455445544554451</v>
      </c>
      <c r="S2057" t="str">
        <f t="shared" si="261"/>
        <v>technology</v>
      </c>
      <c r="T2057" t="str">
        <f t="shared" si="262"/>
        <v>hardware</v>
      </c>
      <c r="U2057" s="6">
        <f t="shared" si="258"/>
        <v>29.492557870376913</v>
      </c>
      <c r="V2057" t="str">
        <f t="shared" si="263"/>
        <v>15&lt;x&lt;=30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 t="shared" si="259"/>
        <v>41381.552569444444</v>
      </c>
      <c r="K2058">
        <v>1363630542</v>
      </c>
      <c r="L2058" s="10">
        <f t="shared" si="260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256"/>
        <v>1.5345200000000001</v>
      </c>
      <c r="R2058" s="6">
        <f t="shared" si="257"/>
        <v>138.49458483754512</v>
      </c>
      <c r="S2058" t="str">
        <f t="shared" si="261"/>
        <v>technology</v>
      </c>
      <c r="T2058" t="str">
        <f t="shared" si="262"/>
        <v>hardware</v>
      </c>
      <c r="U2058" s="6">
        <f t="shared" si="258"/>
        <v>30</v>
      </c>
      <c r="V2058" t="str">
        <f t="shared" si="263"/>
        <v>15&lt;x&lt;=30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 t="shared" si="259"/>
        <v>42426.286249999997</v>
      </c>
      <c r="K2059">
        <v>1453895532</v>
      </c>
      <c r="L2059" s="10">
        <f t="shared" si="260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256"/>
        <v>2.022322</v>
      </c>
      <c r="R2059" s="6">
        <f t="shared" si="257"/>
        <v>45.547792792792798</v>
      </c>
      <c r="S2059" t="str">
        <f t="shared" si="261"/>
        <v>technology</v>
      </c>
      <c r="T2059" t="str">
        <f t="shared" si="262"/>
        <v>hardware</v>
      </c>
      <c r="U2059" s="6">
        <f t="shared" si="258"/>
        <v>30</v>
      </c>
      <c r="V2059" t="str">
        <f t="shared" si="263"/>
        <v>15&lt;x&lt;=30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 t="shared" si="259"/>
        <v>42065.624999999993</v>
      </c>
      <c r="K2060">
        <v>1421916830</v>
      </c>
      <c r="L2060" s="10">
        <f t="shared" si="260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256"/>
        <v>1.6828125</v>
      </c>
      <c r="R2060" s="6">
        <f t="shared" si="257"/>
        <v>10.507317073170732</v>
      </c>
      <c r="S2060" t="str">
        <f t="shared" si="261"/>
        <v>technology</v>
      </c>
      <c r="T2060" t="str">
        <f t="shared" si="262"/>
        <v>hardware</v>
      </c>
      <c r="U2060" s="6">
        <f t="shared" si="258"/>
        <v>39.462615740732872</v>
      </c>
      <c r="V2060" t="str">
        <f t="shared" si="263"/>
        <v>30&lt;x&lt;=45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 t="shared" si="259"/>
        <v>42400.707638888889</v>
      </c>
      <c r="K2061">
        <v>1450880854</v>
      </c>
      <c r="L2061" s="10">
        <f t="shared" si="260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256"/>
        <v>1.4345666666666668</v>
      </c>
      <c r="R2061" s="6">
        <f t="shared" si="257"/>
        <v>114.76533333333333</v>
      </c>
      <c r="S2061" t="str">
        <f t="shared" si="261"/>
        <v>technology</v>
      </c>
      <c r="T2061" t="str">
        <f t="shared" si="262"/>
        <v>hardware</v>
      </c>
      <c r="U2061" s="6">
        <f t="shared" si="258"/>
        <v>39.313495370370219</v>
      </c>
      <c r="V2061" t="str">
        <f t="shared" si="263"/>
        <v>30&lt;x&lt;=45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 t="shared" si="259"/>
        <v>41843.434606481482</v>
      </c>
      <c r="K2062">
        <v>1400945150</v>
      </c>
      <c r="L2062" s="10">
        <f t="shared" si="260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256"/>
        <v>1.964</v>
      </c>
      <c r="R2062" s="6">
        <f t="shared" si="257"/>
        <v>35.997067448680355</v>
      </c>
      <c r="S2062" t="str">
        <f t="shared" si="261"/>
        <v>technology</v>
      </c>
      <c r="T2062" t="str">
        <f t="shared" si="262"/>
        <v>hardware</v>
      </c>
      <c r="U2062" s="6">
        <f t="shared" si="258"/>
        <v>60</v>
      </c>
      <c r="V2062" t="str">
        <f t="shared" si="263"/>
        <v>45&lt;x&lt;=60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 t="shared" si="259"/>
        <v>42735.556180555555</v>
      </c>
      <c r="K2063">
        <v>1480616454</v>
      </c>
      <c r="L2063" s="10">
        <f t="shared" si="260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256"/>
        <v>1.0791999999999999</v>
      </c>
      <c r="R2063" s="6">
        <f t="shared" si="257"/>
        <v>154.17142857142858</v>
      </c>
      <c r="S2063" t="str">
        <f t="shared" si="261"/>
        <v>technology</v>
      </c>
      <c r="T2063" t="str">
        <f t="shared" si="262"/>
        <v>hardware</v>
      </c>
      <c r="U2063" s="6">
        <f t="shared" si="258"/>
        <v>30</v>
      </c>
      <c r="V2063" t="str">
        <f t="shared" si="263"/>
        <v>15&lt;x&lt;=30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 t="shared" si="259"/>
        <v>42453.1330787037</v>
      </c>
      <c r="K2064">
        <v>1456218698</v>
      </c>
      <c r="L2064" s="10">
        <f t="shared" si="260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256"/>
        <v>1.14977</v>
      </c>
      <c r="R2064" s="6">
        <f t="shared" si="257"/>
        <v>566.38916256157631</v>
      </c>
      <c r="S2064" t="str">
        <f t="shared" si="261"/>
        <v>technology</v>
      </c>
      <c r="T2064" t="str">
        <f t="shared" si="262"/>
        <v>hardware</v>
      </c>
      <c r="U2064" s="6">
        <f t="shared" si="258"/>
        <v>29.958333333335759</v>
      </c>
      <c r="V2064" t="str">
        <f t="shared" si="263"/>
        <v>15&lt;x&lt;=30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 t="shared" si="259"/>
        <v>42505.524317129624</v>
      </c>
      <c r="K2065">
        <v>1460482501</v>
      </c>
      <c r="L2065" s="10">
        <f t="shared" si="260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256"/>
        <v>1.4804999999999999</v>
      </c>
      <c r="R2065" s="6">
        <f t="shared" si="257"/>
        <v>120.85714285714286</v>
      </c>
      <c r="S2065" t="str">
        <f t="shared" si="261"/>
        <v>technology</v>
      </c>
      <c r="T2065" t="str">
        <f t="shared" si="262"/>
        <v>hardware</v>
      </c>
      <c r="U2065" s="6">
        <f t="shared" si="258"/>
        <v>33</v>
      </c>
      <c r="V2065" t="str">
        <f t="shared" si="263"/>
        <v>30&lt;x&lt;=45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 t="shared" si="259"/>
        <v>41425.291666666664</v>
      </c>
      <c r="K2066">
        <v>1366879523</v>
      </c>
      <c r="L2066" s="10">
        <f t="shared" si="260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256"/>
        <v>1.9116676082790633</v>
      </c>
      <c r="R2066" s="6">
        <f t="shared" si="257"/>
        <v>86.163845492085343</v>
      </c>
      <c r="S2066" t="str">
        <f t="shared" si="261"/>
        <v>technology</v>
      </c>
      <c r="T2066" t="str">
        <f t="shared" si="262"/>
        <v>hardware</v>
      </c>
      <c r="U2066" s="6">
        <f t="shared" si="258"/>
        <v>36.135150462963793</v>
      </c>
      <c r="V2066" t="str">
        <f t="shared" si="263"/>
        <v>30&lt;x&lt;=45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 t="shared" si="259"/>
        <v>41633.125335648147</v>
      </c>
      <c r="K2067">
        <v>1385366429</v>
      </c>
      <c r="L2067" s="10">
        <f t="shared" si="260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256"/>
        <v>1.99215125</v>
      </c>
      <c r="R2067" s="6">
        <f t="shared" si="257"/>
        <v>51.212114395886893</v>
      </c>
      <c r="S2067" t="str">
        <f t="shared" si="261"/>
        <v>technology</v>
      </c>
      <c r="T2067" t="str">
        <f t="shared" si="262"/>
        <v>hardware</v>
      </c>
      <c r="U2067" s="6">
        <f t="shared" si="258"/>
        <v>30</v>
      </c>
      <c r="V2067" t="str">
        <f t="shared" si="263"/>
        <v>15&lt;x&lt;=30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 t="shared" si="259"/>
        <v>41874.563460648147</v>
      </c>
      <c r="K2068">
        <v>1406226683</v>
      </c>
      <c r="L2068" s="10">
        <f t="shared" si="260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256"/>
        <v>2.1859999999999999</v>
      </c>
      <c r="R2068" s="6">
        <f t="shared" si="257"/>
        <v>67.261538461538464</v>
      </c>
      <c r="S2068" t="str">
        <f t="shared" si="261"/>
        <v>technology</v>
      </c>
      <c r="T2068" t="str">
        <f t="shared" si="262"/>
        <v>hardware</v>
      </c>
      <c r="U2068" s="6">
        <f t="shared" si="258"/>
        <v>30</v>
      </c>
      <c r="V2068" t="str">
        <f t="shared" si="263"/>
        <v>15&lt;x&lt;=30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 t="shared" si="259"/>
        <v>42148.645555555551</v>
      </c>
      <c r="K2069">
        <v>1429648176</v>
      </c>
      <c r="L2069" s="10">
        <f t="shared" si="260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256"/>
        <v>1.2686868686868686</v>
      </c>
      <c r="R2069" s="6">
        <f t="shared" si="257"/>
        <v>62.8</v>
      </c>
      <c r="S2069" t="str">
        <f t="shared" si="261"/>
        <v>technology</v>
      </c>
      <c r="T2069" t="str">
        <f t="shared" si="262"/>
        <v>hardware</v>
      </c>
      <c r="U2069" s="6">
        <f t="shared" si="258"/>
        <v>33</v>
      </c>
      <c r="V2069" t="str">
        <f t="shared" si="263"/>
        <v>30&lt;x&lt;=45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 t="shared" si="259"/>
        <v>42663.633275462962</v>
      </c>
      <c r="K2070">
        <v>1474402315</v>
      </c>
      <c r="L2070" s="10">
        <f t="shared" si="260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256"/>
        <v>1.0522388</v>
      </c>
      <c r="R2070" s="6">
        <f t="shared" si="257"/>
        <v>346.13118421052633</v>
      </c>
      <c r="S2070" t="str">
        <f t="shared" si="261"/>
        <v>technology</v>
      </c>
      <c r="T2070" t="str">
        <f t="shared" si="262"/>
        <v>hardware</v>
      </c>
      <c r="U2070" s="6">
        <f t="shared" si="258"/>
        <v>30</v>
      </c>
      <c r="V2070" t="str">
        <f t="shared" si="263"/>
        <v>15&lt;x&lt;=30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 t="shared" si="259"/>
        <v>42371.763784722221</v>
      </c>
      <c r="K2071">
        <v>1449098391</v>
      </c>
      <c r="L2071" s="10">
        <f t="shared" si="260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256"/>
        <v>1.2840666000000001</v>
      </c>
      <c r="R2071" s="6">
        <f t="shared" si="257"/>
        <v>244.11912547528519</v>
      </c>
      <c r="S2071" t="str">
        <f t="shared" si="261"/>
        <v>technology</v>
      </c>
      <c r="T2071" t="str">
        <f t="shared" si="262"/>
        <v>hardware</v>
      </c>
      <c r="U2071" s="6">
        <f t="shared" si="258"/>
        <v>31</v>
      </c>
      <c r="V2071" t="str">
        <f t="shared" si="263"/>
        <v>30&lt;x&lt;=45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 t="shared" si="259"/>
        <v>42549.448182870365</v>
      </c>
      <c r="K2072">
        <v>1464536723</v>
      </c>
      <c r="L2072" s="10">
        <f t="shared" si="260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256"/>
        <v>3.1732719999999999</v>
      </c>
      <c r="R2072" s="6">
        <f t="shared" si="257"/>
        <v>259.25424836601309</v>
      </c>
      <c r="S2072" t="str">
        <f t="shared" si="261"/>
        <v>technology</v>
      </c>
      <c r="T2072" t="str">
        <f t="shared" si="262"/>
        <v>hardware</v>
      </c>
      <c r="U2072" s="6">
        <f t="shared" si="258"/>
        <v>30</v>
      </c>
      <c r="V2072" t="str">
        <f t="shared" si="263"/>
        <v>15&lt;x&lt;=30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 t="shared" si="259"/>
        <v>42645.070416666662</v>
      </c>
      <c r="K2073">
        <v>1471502484</v>
      </c>
      <c r="L2073" s="10">
        <f t="shared" si="260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256"/>
        <v>2.8073000000000001</v>
      </c>
      <c r="R2073" s="6">
        <f t="shared" si="257"/>
        <v>201.96402877697841</v>
      </c>
      <c r="S2073" t="str">
        <f t="shared" si="261"/>
        <v>technology</v>
      </c>
      <c r="T2073" t="str">
        <f t="shared" si="262"/>
        <v>hardware</v>
      </c>
      <c r="U2073" s="6">
        <f t="shared" si="258"/>
        <v>45</v>
      </c>
      <c r="V2073" t="str">
        <f t="shared" si="263"/>
        <v>30&lt;x&lt;=45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 t="shared" si="259"/>
        <v>42497.373055555552</v>
      </c>
      <c r="K2074">
        <v>1460037432</v>
      </c>
      <c r="L2074" s="10">
        <f t="shared" si="260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256"/>
        <v>1.1073146853146854</v>
      </c>
      <c r="R2074" s="6">
        <f t="shared" si="257"/>
        <v>226.20857142857142</v>
      </c>
      <c r="S2074" t="str">
        <f t="shared" si="261"/>
        <v>technology</v>
      </c>
      <c r="T2074" t="str">
        <f t="shared" si="262"/>
        <v>hardware</v>
      </c>
      <c r="U2074" s="6">
        <f t="shared" si="258"/>
        <v>30</v>
      </c>
      <c r="V2074" t="str">
        <f t="shared" si="263"/>
        <v>15&lt;x&lt;=30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 t="shared" si="259"/>
        <v>42132.459699074076</v>
      </c>
      <c r="K2075">
        <v>1427212918</v>
      </c>
      <c r="L2075" s="10">
        <f t="shared" si="260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256"/>
        <v>1.5260429999999998</v>
      </c>
      <c r="R2075" s="6">
        <f t="shared" si="257"/>
        <v>324.69</v>
      </c>
      <c r="S2075" t="str">
        <f t="shared" si="261"/>
        <v>technology</v>
      </c>
      <c r="T2075" t="str">
        <f t="shared" si="262"/>
        <v>hardware</v>
      </c>
      <c r="U2075" s="6">
        <f t="shared" si="258"/>
        <v>45</v>
      </c>
      <c r="V2075" t="str">
        <f t="shared" si="263"/>
        <v>30&lt;x&lt;=45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 t="shared" si="259"/>
        <v>42496.617847222216</v>
      </c>
      <c r="K2076">
        <v>1459972182</v>
      </c>
      <c r="L2076" s="10">
        <f t="shared" si="260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256"/>
        <v>1.0249999999999999</v>
      </c>
      <c r="R2076" s="6">
        <f t="shared" si="257"/>
        <v>205</v>
      </c>
      <c r="S2076" t="str">
        <f t="shared" si="261"/>
        <v>technology</v>
      </c>
      <c r="T2076" t="str">
        <f t="shared" si="262"/>
        <v>hardware</v>
      </c>
      <c r="U2076" s="6">
        <f t="shared" si="258"/>
        <v>30</v>
      </c>
      <c r="V2076" t="str">
        <f t="shared" si="263"/>
        <v>15&lt;x&lt;=30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 t="shared" si="259"/>
        <v>41480.473240740735</v>
      </c>
      <c r="K2077">
        <v>1372177288</v>
      </c>
      <c r="L2077" s="10">
        <f t="shared" si="260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256"/>
        <v>16.783738373837384</v>
      </c>
      <c r="R2077" s="6">
        <f t="shared" si="257"/>
        <v>20.465926829268295</v>
      </c>
      <c r="S2077" t="str">
        <f t="shared" si="261"/>
        <v>technology</v>
      </c>
      <c r="T2077" t="str">
        <f t="shared" si="262"/>
        <v>hardware</v>
      </c>
      <c r="U2077" s="6">
        <f t="shared" si="258"/>
        <v>30</v>
      </c>
      <c r="V2077" t="str">
        <f t="shared" si="263"/>
        <v>15&lt;x&lt;=30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 t="shared" si="259"/>
        <v>41843.672326388885</v>
      </c>
      <c r="K2078">
        <v>1402693689</v>
      </c>
      <c r="L2078" s="10">
        <f t="shared" si="260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256"/>
        <v>5.4334915642458101</v>
      </c>
      <c r="R2078" s="6">
        <f t="shared" si="257"/>
        <v>116.35303146309367</v>
      </c>
      <c r="S2078" t="str">
        <f t="shared" si="261"/>
        <v>technology</v>
      </c>
      <c r="T2078" t="str">
        <f t="shared" si="262"/>
        <v>hardware</v>
      </c>
      <c r="U2078" s="6">
        <f t="shared" si="258"/>
        <v>40</v>
      </c>
      <c r="V2078" t="str">
        <f t="shared" si="263"/>
        <v>30&lt;x&lt;=45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 t="shared" si="259"/>
        <v>42160.666666666664</v>
      </c>
      <c r="K2079">
        <v>1428541276</v>
      </c>
      <c r="L2079" s="10">
        <f t="shared" si="260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256"/>
        <v>1.1550800000000001</v>
      </c>
      <c r="R2079" s="6">
        <f t="shared" si="257"/>
        <v>307.20212765957444</v>
      </c>
      <c r="S2079" t="str">
        <f t="shared" si="261"/>
        <v>technology</v>
      </c>
      <c r="T2079" t="str">
        <f t="shared" si="262"/>
        <v>hardware</v>
      </c>
      <c r="U2079" s="6">
        <f t="shared" si="258"/>
        <v>57.832453703704232</v>
      </c>
      <c r="V2079" t="str">
        <f t="shared" si="263"/>
        <v>45&lt;x&lt;=60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 t="shared" si="259"/>
        <v>42722.563159722216</v>
      </c>
      <c r="K2080">
        <v>1479493857</v>
      </c>
      <c r="L2080" s="10">
        <f t="shared" si="260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256"/>
        <v>1.3120499999999999</v>
      </c>
      <c r="R2080" s="6">
        <f t="shared" si="257"/>
        <v>546.6875</v>
      </c>
      <c r="S2080" t="str">
        <f t="shared" si="261"/>
        <v>technology</v>
      </c>
      <c r="T2080" t="str">
        <f t="shared" si="262"/>
        <v>hardware</v>
      </c>
      <c r="U2080" s="6">
        <f t="shared" si="258"/>
        <v>30</v>
      </c>
      <c r="V2080" t="str">
        <f t="shared" si="263"/>
        <v>15&lt;x&lt;=30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 t="shared" si="259"/>
        <v>42180.583333333336</v>
      </c>
      <c r="K2081">
        <v>1432659793</v>
      </c>
      <c r="L2081" s="10">
        <f t="shared" si="260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256"/>
        <v>2.8816999999999999</v>
      </c>
      <c r="R2081" s="6">
        <f t="shared" si="257"/>
        <v>47.474464579901152</v>
      </c>
      <c r="S2081" t="str">
        <f t="shared" si="261"/>
        <v>technology</v>
      </c>
      <c r="T2081" t="str">
        <f t="shared" si="262"/>
        <v>hardware</v>
      </c>
      <c r="U2081" s="6">
        <f t="shared" si="258"/>
        <v>30.081099537041155</v>
      </c>
      <c r="V2081" t="str">
        <f t="shared" si="263"/>
        <v>30&lt;x&lt;=45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 t="shared" si="259"/>
        <v>42319.790509259255</v>
      </c>
      <c r="K2082">
        <v>1444690700</v>
      </c>
      <c r="L2082" s="10">
        <f t="shared" si="260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256"/>
        <v>5.0780000000000003</v>
      </c>
      <c r="R2082" s="6">
        <f t="shared" si="257"/>
        <v>101.56</v>
      </c>
      <c r="S2082" t="str">
        <f t="shared" si="261"/>
        <v>technology</v>
      </c>
      <c r="T2082" t="str">
        <f t="shared" si="262"/>
        <v>hardware</v>
      </c>
      <c r="U2082" s="6">
        <f t="shared" si="258"/>
        <v>30.041666666664241</v>
      </c>
      <c r="V2082" t="str">
        <f t="shared" si="263"/>
        <v>30&lt;x&lt;=45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 t="shared" si="259"/>
        <v>41044.999305555553</v>
      </c>
      <c r="K2083">
        <v>1333597555</v>
      </c>
      <c r="L2083" s="10">
        <f t="shared" si="260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256"/>
        <v>1.1457142857142857</v>
      </c>
      <c r="R2083" s="6">
        <f t="shared" si="257"/>
        <v>72.909090909090907</v>
      </c>
      <c r="S2083" t="str">
        <f t="shared" si="261"/>
        <v>music</v>
      </c>
      <c r="T2083" t="str">
        <f t="shared" si="262"/>
        <v>indie rock</v>
      </c>
      <c r="U2083" s="6">
        <f t="shared" si="258"/>
        <v>41.050752314811689</v>
      </c>
      <c r="V2083" t="str">
        <f t="shared" si="263"/>
        <v>30&lt;x&lt;=45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 t="shared" si="259"/>
        <v>40870.953657407401</v>
      </c>
      <c r="K2084">
        <v>1316919196</v>
      </c>
      <c r="L2084" s="10">
        <f t="shared" si="260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256"/>
        <v>1.1073333333333333</v>
      </c>
      <c r="R2084" s="6">
        <f t="shared" si="257"/>
        <v>43.710526315789473</v>
      </c>
      <c r="S2084" t="str">
        <f t="shared" si="261"/>
        <v>music</v>
      </c>
      <c r="T2084" t="str">
        <f t="shared" si="262"/>
        <v>indie rock</v>
      </c>
      <c r="U2084" s="6">
        <f t="shared" si="258"/>
        <v>60.041666666664241</v>
      </c>
      <c r="V2084" t="str">
        <f t="shared" si="263"/>
        <v>60&lt;x&lt;=75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 t="shared" si="259"/>
        <v>41064.513831018514</v>
      </c>
      <c r="K2085">
        <v>1336238395</v>
      </c>
      <c r="L2085" s="10">
        <f t="shared" si="260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256"/>
        <v>1.1333333333333333</v>
      </c>
      <c r="R2085" s="6">
        <f t="shared" si="257"/>
        <v>34</v>
      </c>
      <c r="S2085" t="str">
        <f t="shared" si="261"/>
        <v>music</v>
      </c>
      <c r="T2085" t="str">
        <f t="shared" si="262"/>
        <v>indie rock</v>
      </c>
      <c r="U2085" s="6">
        <f t="shared" si="258"/>
        <v>30</v>
      </c>
      <c r="V2085" t="str">
        <f t="shared" si="263"/>
        <v>15&lt;x&lt;=30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 t="shared" si="259"/>
        <v>41763.082638888889</v>
      </c>
      <c r="K2086">
        <v>1396468782</v>
      </c>
      <c r="L2086" s="10">
        <f t="shared" si="260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256"/>
        <v>1.0833333333333333</v>
      </c>
      <c r="R2086" s="6">
        <f t="shared" si="257"/>
        <v>70.652173913043484</v>
      </c>
      <c r="S2086" t="str">
        <f t="shared" si="261"/>
        <v>music</v>
      </c>
      <c r="T2086" t="str">
        <f t="shared" si="262"/>
        <v>indie rock</v>
      </c>
      <c r="U2086" s="6">
        <f t="shared" si="258"/>
        <v>31.457847222227429</v>
      </c>
      <c r="V2086" t="str">
        <f t="shared" si="263"/>
        <v>30&lt;x&lt;=45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 t="shared" si="259"/>
        <v>41105.627164351848</v>
      </c>
      <c r="K2087">
        <v>1339790587</v>
      </c>
      <c r="L2087" s="10">
        <f t="shared" si="260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256"/>
        <v>1.2353333333333334</v>
      </c>
      <c r="R2087" s="6">
        <f t="shared" si="257"/>
        <v>89.301204819277103</v>
      </c>
      <c r="S2087" t="str">
        <f t="shared" si="261"/>
        <v>music</v>
      </c>
      <c r="T2087" t="str">
        <f t="shared" si="262"/>
        <v>indie rock</v>
      </c>
      <c r="U2087" s="6">
        <f t="shared" si="258"/>
        <v>30</v>
      </c>
      <c r="V2087" t="str">
        <f t="shared" si="263"/>
        <v>15&lt;x&lt;=30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 t="shared" si="259"/>
        <v>40890.999305555553</v>
      </c>
      <c r="K2088">
        <v>1321200332</v>
      </c>
      <c r="L2088" s="10">
        <f t="shared" si="260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256"/>
        <v>1.0069999999999999</v>
      </c>
      <c r="R2088" s="6">
        <f t="shared" si="257"/>
        <v>115.08571428571429</v>
      </c>
      <c r="S2088" t="str">
        <f t="shared" si="261"/>
        <v>music</v>
      </c>
      <c r="T2088" t="str">
        <f t="shared" si="262"/>
        <v>indie rock</v>
      </c>
      <c r="U2088" s="6">
        <f t="shared" si="258"/>
        <v>30.537129629628907</v>
      </c>
      <c r="V2088" t="str">
        <f t="shared" si="263"/>
        <v>30&lt;x&lt;=45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 t="shared" si="259"/>
        <v>40793.996041666665</v>
      </c>
      <c r="K2089">
        <v>1312865658</v>
      </c>
      <c r="L2089" s="10">
        <f t="shared" si="260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256"/>
        <v>1.0353333333333334</v>
      </c>
      <c r="R2089" s="6">
        <f t="shared" si="257"/>
        <v>62.12</v>
      </c>
      <c r="S2089" t="str">
        <f t="shared" si="261"/>
        <v>music</v>
      </c>
      <c r="T2089" t="str">
        <f t="shared" si="262"/>
        <v>indie rock</v>
      </c>
      <c r="U2089" s="6">
        <f t="shared" si="258"/>
        <v>30</v>
      </c>
      <c r="V2089" t="str">
        <f t="shared" si="263"/>
        <v>15&lt;x&lt;=30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 t="shared" si="259"/>
        <v>40431.957638888889</v>
      </c>
      <c r="K2090">
        <v>1281028152</v>
      </c>
      <c r="L2090" s="10">
        <f t="shared" si="260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256"/>
        <v>1.1551066666666667</v>
      </c>
      <c r="R2090" s="6">
        <f t="shared" si="257"/>
        <v>46.204266666666669</v>
      </c>
      <c r="S2090" t="str">
        <f t="shared" si="261"/>
        <v>music</v>
      </c>
      <c r="T2090" t="str">
        <f t="shared" si="262"/>
        <v>indie rock</v>
      </c>
      <c r="U2090" s="6">
        <f t="shared" si="258"/>
        <v>36.45125000000553</v>
      </c>
      <c r="V2090" t="str">
        <f t="shared" si="263"/>
        <v>30&lt;x&lt;=45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 t="shared" si="259"/>
        <v>41487.867986111109</v>
      </c>
      <c r="K2091">
        <v>1372384194</v>
      </c>
      <c r="L2091" s="10">
        <f t="shared" si="260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256"/>
        <v>1.2040040000000001</v>
      </c>
      <c r="R2091" s="6">
        <f t="shared" si="257"/>
        <v>48.54854838709678</v>
      </c>
      <c r="S2091" t="str">
        <f t="shared" si="261"/>
        <v>music</v>
      </c>
      <c r="T2091" t="str">
        <f t="shared" si="262"/>
        <v>indie rock</v>
      </c>
      <c r="U2091" s="6">
        <f t="shared" si="258"/>
        <v>35</v>
      </c>
      <c r="V2091" t="str">
        <f t="shared" si="263"/>
        <v>30&lt;x&lt;=45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 t="shared" si="259"/>
        <v>41329.173090277778</v>
      </c>
      <c r="K2092">
        <v>1359104955</v>
      </c>
      <c r="L2092" s="10">
        <f t="shared" si="260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256"/>
        <v>1.1504037499999999</v>
      </c>
      <c r="R2092" s="6">
        <f t="shared" si="257"/>
        <v>57.520187499999999</v>
      </c>
      <c r="S2092" t="str">
        <f t="shared" si="261"/>
        <v>music</v>
      </c>
      <c r="T2092" t="str">
        <f t="shared" si="262"/>
        <v>indie rock</v>
      </c>
      <c r="U2092" s="6">
        <f t="shared" si="258"/>
        <v>30</v>
      </c>
      <c r="V2092" t="str">
        <f t="shared" si="263"/>
        <v>15&lt;x&lt;=30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 t="shared" si="259"/>
        <v>40603.625</v>
      </c>
      <c r="K2093">
        <v>1294818278</v>
      </c>
      <c r="L2093" s="10">
        <f t="shared" si="260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256"/>
        <v>1.2046777777777777</v>
      </c>
      <c r="R2093" s="6">
        <f t="shared" si="257"/>
        <v>88.147154471544724</v>
      </c>
      <c r="S2093" t="str">
        <f t="shared" si="261"/>
        <v>music</v>
      </c>
      <c r="T2093" t="str">
        <f t="shared" si="262"/>
        <v>indie rock</v>
      </c>
      <c r="U2093" s="6">
        <f t="shared" si="258"/>
        <v>48.510671296302462</v>
      </c>
      <c r="V2093" t="str">
        <f t="shared" si="263"/>
        <v>45&lt;x&lt;=60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 t="shared" si="259"/>
        <v>40823.499212962961</v>
      </c>
      <c r="K2094">
        <v>1312822732</v>
      </c>
      <c r="L2094" s="10">
        <f t="shared" si="260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256"/>
        <v>1.0128333333333333</v>
      </c>
      <c r="R2094" s="6">
        <f t="shared" si="257"/>
        <v>110.49090909090908</v>
      </c>
      <c r="S2094" t="str">
        <f t="shared" si="261"/>
        <v>music</v>
      </c>
      <c r="T2094" t="str">
        <f t="shared" si="262"/>
        <v>indie rock</v>
      </c>
      <c r="U2094" s="6">
        <f t="shared" si="258"/>
        <v>60</v>
      </c>
      <c r="V2094" t="str">
        <f t="shared" si="263"/>
        <v>45&lt;x&lt;=60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 t="shared" si="259"/>
        <v>41265.68787037037</v>
      </c>
      <c r="K2095">
        <v>1351024232</v>
      </c>
      <c r="L2095" s="10">
        <f t="shared" si="260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256"/>
        <v>1.0246666666666666</v>
      </c>
      <c r="R2095" s="6">
        <f t="shared" si="257"/>
        <v>66.826086956521735</v>
      </c>
      <c r="S2095" t="str">
        <f t="shared" si="261"/>
        <v>music</v>
      </c>
      <c r="T2095" t="str">
        <f t="shared" si="262"/>
        <v>indie rock</v>
      </c>
      <c r="U2095" s="6">
        <f t="shared" si="258"/>
        <v>60.041666666664241</v>
      </c>
      <c r="V2095" t="str">
        <f t="shared" si="263"/>
        <v>60&lt;x&lt;=75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 t="shared" si="259"/>
        <v>40972.916666666664</v>
      </c>
      <c r="K2096">
        <v>1327969730</v>
      </c>
      <c r="L2096" s="10">
        <f t="shared" si="260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256"/>
        <v>1.2054285714285715</v>
      </c>
      <c r="R2096" s="6">
        <f t="shared" si="257"/>
        <v>58.597222222222221</v>
      </c>
      <c r="S2096" t="str">
        <f t="shared" si="261"/>
        <v>music</v>
      </c>
      <c r="T2096" t="str">
        <f t="shared" si="262"/>
        <v>indie rock</v>
      </c>
      <c r="U2096" s="6">
        <f t="shared" si="258"/>
        <v>34.104976851849642</v>
      </c>
      <c r="V2096" t="str">
        <f t="shared" si="263"/>
        <v>30&lt;x&lt;=45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 t="shared" si="259"/>
        <v>40818.525150462956</v>
      </c>
      <c r="K2097">
        <v>1312392973</v>
      </c>
      <c r="L2097" s="10">
        <f t="shared" si="260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256"/>
        <v>1</v>
      </c>
      <c r="R2097" s="6">
        <f t="shared" si="257"/>
        <v>113.63636363636364</v>
      </c>
      <c r="S2097" t="str">
        <f t="shared" si="261"/>
        <v>music</v>
      </c>
      <c r="T2097" t="str">
        <f t="shared" si="262"/>
        <v>indie rock</v>
      </c>
      <c r="U2097" s="6">
        <f t="shared" si="258"/>
        <v>60</v>
      </c>
      <c r="V2097" t="str">
        <f t="shared" si="263"/>
        <v>45&lt;x&lt;=60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 t="shared" si="259"/>
        <v>41207.957638888889</v>
      </c>
      <c r="K2098">
        <v>1349892735</v>
      </c>
      <c r="L2098" s="10">
        <f t="shared" si="260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256"/>
        <v>1.0166666666666666</v>
      </c>
      <c r="R2098" s="6">
        <f t="shared" si="257"/>
        <v>43.571428571428569</v>
      </c>
      <c r="S2098" t="str">
        <f t="shared" si="261"/>
        <v>music</v>
      </c>
      <c r="T2098" t="str">
        <f t="shared" si="262"/>
        <v>indie rock</v>
      </c>
      <c r="U2098" s="6">
        <f t="shared" si="258"/>
        <v>15.407465277778101</v>
      </c>
      <c r="V2098" t="str">
        <f t="shared" si="263"/>
        <v>15&lt;x&lt;=30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 t="shared" si="259"/>
        <v>40878.418229166666</v>
      </c>
      <c r="K2099">
        <v>1317564135</v>
      </c>
      <c r="L2099" s="10">
        <f t="shared" si="260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256"/>
        <v>1</v>
      </c>
      <c r="R2099" s="6">
        <f t="shared" si="257"/>
        <v>78.94736842105263</v>
      </c>
      <c r="S2099" t="str">
        <f t="shared" si="261"/>
        <v>music</v>
      </c>
      <c r="T2099" t="str">
        <f t="shared" si="262"/>
        <v>indie rock</v>
      </c>
      <c r="U2099" s="6">
        <f t="shared" si="258"/>
        <v>60.041666666671517</v>
      </c>
      <c r="V2099" t="str">
        <f t="shared" si="263"/>
        <v>60&lt;x&lt;=75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 t="shared" si="259"/>
        <v>40975.905497685184</v>
      </c>
      <c r="K2100">
        <v>1328582635</v>
      </c>
      <c r="L2100" s="10">
        <f t="shared" si="260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256"/>
        <v>1.0033333333333334</v>
      </c>
      <c r="R2100" s="6">
        <f t="shared" si="257"/>
        <v>188.125</v>
      </c>
      <c r="S2100" t="str">
        <f t="shared" si="261"/>
        <v>music</v>
      </c>
      <c r="T2100" t="str">
        <f t="shared" si="262"/>
        <v>indie rock</v>
      </c>
      <c r="U2100" s="6">
        <f t="shared" si="258"/>
        <v>30</v>
      </c>
      <c r="V2100" t="str">
        <f t="shared" si="263"/>
        <v>15&lt;x&lt;=30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 t="shared" si="259"/>
        <v>42186.944444444445</v>
      </c>
      <c r="K2101">
        <v>1434650084</v>
      </c>
      <c r="L2101" s="10">
        <f t="shared" si="260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256"/>
        <v>1.3236666666666668</v>
      </c>
      <c r="R2101" s="6">
        <f t="shared" si="257"/>
        <v>63.031746031746032</v>
      </c>
      <c r="S2101" t="str">
        <f t="shared" si="261"/>
        <v>music</v>
      </c>
      <c r="T2101" t="str">
        <f t="shared" si="262"/>
        <v>indie rock</v>
      </c>
      <c r="U2101" s="6">
        <f t="shared" si="258"/>
        <v>13.406435185184819</v>
      </c>
      <c r="V2101" t="str">
        <f t="shared" si="263"/>
        <v>&lt;=15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 t="shared" si="259"/>
        <v>41089.957638888889</v>
      </c>
      <c r="K2102">
        <v>1339704141</v>
      </c>
      <c r="L2102" s="10">
        <f t="shared" si="260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256"/>
        <v>1.3666666666666667</v>
      </c>
      <c r="R2102" s="6">
        <f t="shared" si="257"/>
        <v>30.37037037037037</v>
      </c>
      <c r="S2102" t="str">
        <f t="shared" si="261"/>
        <v>music</v>
      </c>
      <c r="T2102" t="str">
        <f t="shared" si="262"/>
        <v>indie rock</v>
      </c>
      <c r="U2102" s="6">
        <f t="shared" si="258"/>
        <v>15.331006944448745</v>
      </c>
      <c r="V2102" t="str">
        <f t="shared" si="263"/>
        <v>15&lt;x&lt;=30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 t="shared" si="259"/>
        <v>40951.941134259258</v>
      </c>
      <c r="K2103">
        <v>1323920114</v>
      </c>
      <c r="L2103" s="10">
        <f t="shared" si="260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256"/>
        <v>1.1325000000000001</v>
      </c>
      <c r="R2103" s="6">
        <f t="shared" si="257"/>
        <v>51.477272727272727</v>
      </c>
      <c r="S2103" t="str">
        <f t="shared" si="261"/>
        <v>music</v>
      </c>
      <c r="T2103" t="str">
        <f t="shared" si="262"/>
        <v>indie rock</v>
      </c>
      <c r="U2103" s="6">
        <f t="shared" si="258"/>
        <v>60</v>
      </c>
      <c r="V2103" t="str">
        <f t="shared" si="263"/>
        <v>45&lt;x&lt;=60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 t="shared" si="259"/>
        <v>40668.660277777773</v>
      </c>
      <c r="K2104">
        <v>1302036648</v>
      </c>
      <c r="L2104" s="10">
        <f t="shared" si="260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256"/>
        <v>1.36</v>
      </c>
      <c r="R2104" s="6">
        <f t="shared" si="257"/>
        <v>35.789473684210527</v>
      </c>
      <c r="S2104" t="str">
        <f t="shared" si="261"/>
        <v>music</v>
      </c>
      <c r="T2104" t="str">
        <f t="shared" si="262"/>
        <v>indie rock</v>
      </c>
      <c r="U2104" s="6">
        <f t="shared" si="258"/>
        <v>30</v>
      </c>
      <c r="V2104" t="str">
        <f t="shared" si="263"/>
        <v>15&lt;x&lt;=30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 t="shared" si="259"/>
        <v>41222.588275462964</v>
      </c>
      <c r="K2105">
        <v>1349892427</v>
      </c>
      <c r="L2105" s="10">
        <f t="shared" si="260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256"/>
        <v>1.4612318374694613</v>
      </c>
      <c r="R2105" s="6">
        <f t="shared" si="257"/>
        <v>98.817391304347822</v>
      </c>
      <c r="S2105" t="str">
        <f t="shared" si="261"/>
        <v>music</v>
      </c>
      <c r="T2105" t="str">
        <f t="shared" si="262"/>
        <v>indie rock</v>
      </c>
      <c r="U2105" s="6">
        <f t="shared" si="258"/>
        <v>30.041666666671517</v>
      </c>
      <c r="V2105" t="str">
        <f t="shared" si="263"/>
        <v>30&lt;x&lt;=45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 t="shared" si="259"/>
        <v>41424.791666666664</v>
      </c>
      <c r="K2106">
        <v>1367286434</v>
      </c>
      <c r="L2106" s="10">
        <f t="shared" si="260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256"/>
        <v>1.2949999999999999</v>
      </c>
      <c r="R2106" s="6">
        <f t="shared" si="257"/>
        <v>28</v>
      </c>
      <c r="S2106" t="str">
        <f t="shared" si="261"/>
        <v>music</v>
      </c>
      <c r="T2106" t="str">
        <f t="shared" si="262"/>
        <v>indie rock</v>
      </c>
      <c r="U2106" s="6">
        <f t="shared" si="258"/>
        <v>30.925532407403807</v>
      </c>
      <c r="V2106" t="str">
        <f t="shared" si="263"/>
        <v>30&lt;x&lt;=45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 t="shared" si="259"/>
        <v>41963.958333333336</v>
      </c>
      <c r="K2107">
        <v>1415472953</v>
      </c>
      <c r="L2107" s="10">
        <f t="shared" si="260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256"/>
        <v>2.54</v>
      </c>
      <c r="R2107" s="6">
        <f t="shared" si="257"/>
        <v>51.313131313131315</v>
      </c>
      <c r="S2107" t="str">
        <f t="shared" si="261"/>
        <v>music</v>
      </c>
      <c r="T2107" t="str">
        <f t="shared" si="262"/>
        <v>indie rock</v>
      </c>
      <c r="U2107" s="6">
        <f t="shared" si="258"/>
        <v>12.377858796302462</v>
      </c>
      <c r="V2107" t="str">
        <f t="shared" si="263"/>
        <v>&lt;=15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 t="shared" si="259"/>
        <v>41300.006643518514</v>
      </c>
      <c r="K2108">
        <v>1356584974</v>
      </c>
      <c r="L2108" s="10">
        <f t="shared" si="260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256"/>
        <v>1.0704545454545455</v>
      </c>
      <c r="R2108" s="6">
        <f t="shared" si="257"/>
        <v>53.522727272727273</v>
      </c>
      <c r="S2108" t="str">
        <f t="shared" si="261"/>
        <v>music</v>
      </c>
      <c r="T2108" t="str">
        <f t="shared" si="262"/>
        <v>indie rock</v>
      </c>
      <c r="U2108" s="6">
        <f t="shared" si="258"/>
        <v>30</v>
      </c>
      <c r="V2108" t="str">
        <f t="shared" si="263"/>
        <v>15&lt;x&lt;=30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 t="shared" si="259"/>
        <v>41955.543900462959</v>
      </c>
      <c r="K2109">
        <v>1413997393</v>
      </c>
      <c r="L2109" s="10">
        <f t="shared" si="260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256"/>
        <v>1.0773299999999999</v>
      </c>
      <c r="R2109" s="6">
        <f t="shared" si="257"/>
        <v>37.149310344827583</v>
      </c>
      <c r="S2109" t="str">
        <f t="shared" si="261"/>
        <v>music</v>
      </c>
      <c r="T2109" t="str">
        <f t="shared" si="262"/>
        <v>indie rock</v>
      </c>
      <c r="U2109" s="6">
        <f t="shared" si="258"/>
        <v>21.041666666664241</v>
      </c>
      <c r="V2109" t="str">
        <f t="shared" si="263"/>
        <v>15&lt;x&lt;=30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 t="shared" si="259"/>
        <v>41161.954861111109</v>
      </c>
      <c r="K2110">
        <v>1344917580</v>
      </c>
      <c r="L2110" s="10">
        <f t="shared" si="260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256"/>
        <v>1.0731250000000001</v>
      </c>
      <c r="R2110" s="6">
        <f t="shared" si="257"/>
        <v>89.895287958115176</v>
      </c>
      <c r="S2110" t="str">
        <f t="shared" si="261"/>
        <v>music</v>
      </c>
      <c r="T2110" t="str">
        <f t="shared" si="262"/>
        <v>indie rock</v>
      </c>
      <c r="U2110" s="6">
        <f t="shared" si="258"/>
        <v>26.98750000000291</v>
      </c>
      <c r="V2110" t="str">
        <f t="shared" si="263"/>
        <v>15&lt;x&lt;=30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 t="shared" si="259"/>
        <v>42190.500196759262</v>
      </c>
      <c r="K2111">
        <v>1433523617</v>
      </c>
      <c r="L2111" s="10">
        <f t="shared" si="260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256"/>
        <v>1.06525</v>
      </c>
      <c r="R2111" s="6">
        <f t="shared" si="257"/>
        <v>106.52500000000001</v>
      </c>
      <c r="S2111" t="str">
        <f t="shared" si="261"/>
        <v>music</v>
      </c>
      <c r="T2111" t="str">
        <f t="shared" si="262"/>
        <v>indie rock</v>
      </c>
      <c r="U2111" s="6">
        <f t="shared" si="258"/>
        <v>30</v>
      </c>
      <c r="V2111" t="str">
        <f t="shared" si="263"/>
        <v>15&lt;x&lt;=30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 t="shared" si="259"/>
        <v>41786.999305555553</v>
      </c>
      <c r="K2112">
        <v>1398873969</v>
      </c>
      <c r="L2112" s="10">
        <f t="shared" si="260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256"/>
        <v>1.0035000000000001</v>
      </c>
      <c r="R2112" s="6">
        <f t="shared" si="257"/>
        <v>52.815789473684212</v>
      </c>
      <c r="S2112" t="str">
        <f t="shared" si="261"/>
        <v>music</v>
      </c>
      <c r="T2112" t="str">
        <f t="shared" si="262"/>
        <v>indie rock</v>
      </c>
      <c r="U2112" s="6">
        <f t="shared" si="258"/>
        <v>27.536701388889924</v>
      </c>
      <c r="V2112" t="str">
        <f t="shared" si="263"/>
        <v>15&lt;x&lt;=30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 t="shared" si="259"/>
        <v>40769.833333333328</v>
      </c>
      <c r="K2113">
        <v>1307594625</v>
      </c>
      <c r="L2113" s="10">
        <f t="shared" si="260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256"/>
        <v>1.0649999999999999</v>
      </c>
      <c r="R2113" s="6">
        <f t="shared" si="257"/>
        <v>54.615384615384613</v>
      </c>
      <c r="S2113" t="str">
        <f t="shared" si="261"/>
        <v>music</v>
      </c>
      <c r="T2113" t="str">
        <f t="shared" si="262"/>
        <v>indie rock</v>
      </c>
      <c r="U2113" s="6">
        <f t="shared" si="258"/>
        <v>66.844618055554747</v>
      </c>
      <c r="V2113" t="str">
        <f t="shared" si="263"/>
        <v>60&lt;x&lt;=75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 t="shared" si="259"/>
        <v>41379.719826388886</v>
      </c>
      <c r="K2114">
        <v>1364854593</v>
      </c>
      <c r="L2114" s="10">
        <f t="shared" si="260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264">E2114/D2114</f>
        <v>1</v>
      </c>
      <c r="R2114" s="6">
        <f t="shared" ref="R2114:R2177" si="265">E2114/N2114</f>
        <v>27.272727272727273</v>
      </c>
      <c r="S2114" t="str">
        <f t="shared" si="261"/>
        <v>music</v>
      </c>
      <c r="T2114" t="str">
        <f t="shared" si="262"/>
        <v>indie rock</v>
      </c>
      <c r="U2114" s="6">
        <f t="shared" ref="U2114:U2177" si="266">J2114-L2114</f>
        <v>14</v>
      </c>
      <c r="V2114" t="str">
        <f t="shared" si="263"/>
        <v>&lt;=15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 t="shared" ref="J2115:J2178" si="267">(((I2115/60)/60)/24)+DATE(1970,1,1)+(-5/24)</f>
        <v>41905.657129629624</v>
      </c>
      <c r="K2115">
        <v>1408481176</v>
      </c>
      <c r="L2115" s="10">
        <f t="shared" ref="L2115:L2178" si="268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264"/>
        <v>1.0485714285714285</v>
      </c>
      <c r="R2115" s="6">
        <f t="shared" si="265"/>
        <v>68.598130841121488</v>
      </c>
      <c r="S2115" t="str">
        <f t="shared" ref="S2115:S2178" si="269">TRIM(LEFT(P2115,SEARCH("/",P2115)-1))</f>
        <v>music</v>
      </c>
      <c r="T2115" t="str">
        <f t="shared" ref="T2115:T2178" si="270">TRIM(RIGHT(P2115,LEN(P2115)-SEARCH("/",P2115)))</f>
        <v>indie rock</v>
      </c>
      <c r="U2115" s="6">
        <f t="shared" si="266"/>
        <v>35</v>
      </c>
      <c r="V2115" t="str">
        <f t="shared" ref="V2115:V2178" si="271">IF(U2115&lt;=15, "&lt;=15", IF(U2115&lt;=30, "15&lt;x&lt;=30", IF(U2115&lt;=45, "30&lt;x&lt;=45", IF(U2115&lt;=60, "45&lt;x&lt;=60", IF(U2115&lt;=75, "60&lt;x&lt;=75","75&lt;x&lt;=90")))))</f>
        <v>30&lt;x&lt;=45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 t="shared" si="267"/>
        <v>40520.999305555553</v>
      </c>
      <c r="K2116">
        <v>1286480070</v>
      </c>
      <c r="L2116" s="10">
        <f t="shared" si="268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264"/>
        <v>1.0469999999999999</v>
      </c>
      <c r="R2116" s="6">
        <f t="shared" si="265"/>
        <v>35.612244897959187</v>
      </c>
      <c r="S2116" t="str">
        <f t="shared" si="269"/>
        <v>music</v>
      </c>
      <c r="T2116" t="str">
        <f t="shared" si="270"/>
        <v>indie rock</v>
      </c>
      <c r="U2116" s="6">
        <f t="shared" si="266"/>
        <v>62.39201388888614</v>
      </c>
      <c r="V2116" t="str">
        <f t="shared" si="271"/>
        <v>60&lt;x&lt;=75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 t="shared" si="267"/>
        <v>40593.872696759259</v>
      </c>
      <c r="K2117">
        <v>1295575001</v>
      </c>
      <c r="L2117" s="10">
        <f t="shared" si="268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264"/>
        <v>2.2566666666666668</v>
      </c>
      <c r="R2117" s="6">
        <f t="shared" si="265"/>
        <v>94.027777777777771</v>
      </c>
      <c r="S2117" t="str">
        <f t="shared" si="269"/>
        <v>music</v>
      </c>
      <c r="T2117" t="str">
        <f t="shared" si="270"/>
        <v>indie rock</v>
      </c>
      <c r="U2117" s="6">
        <f t="shared" si="266"/>
        <v>30</v>
      </c>
      <c r="V2117" t="str">
        <f t="shared" si="271"/>
        <v>15&lt;x&lt;=30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 t="shared" si="267"/>
        <v>41184.569479166668</v>
      </c>
      <c r="K2118">
        <v>1345056003</v>
      </c>
      <c r="L2118" s="10">
        <f t="shared" si="268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264"/>
        <v>1.0090416666666666</v>
      </c>
      <c r="R2118" s="6">
        <f t="shared" si="265"/>
        <v>526.45652173913038</v>
      </c>
      <c r="S2118" t="str">
        <f t="shared" si="269"/>
        <v>music</v>
      </c>
      <c r="T2118" t="str">
        <f t="shared" si="270"/>
        <v>indie rock</v>
      </c>
      <c r="U2118" s="6">
        <f t="shared" si="266"/>
        <v>48</v>
      </c>
      <c r="V2118" t="str">
        <f t="shared" si="271"/>
        <v>45&lt;x&lt;=60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 t="shared" si="267"/>
        <v>42303.999305555553</v>
      </c>
      <c r="K2119">
        <v>1444699549</v>
      </c>
      <c r="L2119" s="10">
        <f t="shared" si="268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264"/>
        <v>1.4775</v>
      </c>
      <c r="R2119" s="6">
        <f t="shared" si="265"/>
        <v>50.657142857142858</v>
      </c>
      <c r="S2119" t="str">
        <f t="shared" si="269"/>
        <v>music</v>
      </c>
      <c r="T2119" t="str">
        <f t="shared" si="270"/>
        <v>indie rock</v>
      </c>
      <c r="U2119" s="6">
        <f t="shared" si="266"/>
        <v>14.148043981484079</v>
      </c>
      <c r="V2119" t="str">
        <f t="shared" si="271"/>
        <v>&lt;=15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 t="shared" si="267"/>
        <v>40748.631203703699</v>
      </c>
      <c r="K2120">
        <v>1308946136</v>
      </c>
      <c r="L2120" s="10">
        <f t="shared" si="268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264"/>
        <v>1.3461099999999999</v>
      </c>
      <c r="R2120" s="6">
        <f t="shared" si="265"/>
        <v>79.182941176470578</v>
      </c>
      <c r="S2120" t="str">
        <f t="shared" si="269"/>
        <v>music</v>
      </c>
      <c r="T2120" t="str">
        <f t="shared" si="270"/>
        <v>indie rock</v>
      </c>
      <c r="U2120" s="6">
        <f t="shared" si="266"/>
        <v>30</v>
      </c>
      <c r="V2120" t="str">
        <f t="shared" si="271"/>
        <v>15&lt;x&lt;=30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 t="shared" si="267"/>
        <v>41136.921817129631</v>
      </c>
      <c r="K2121">
        <v>1342494445</v>
      </c>
      <c r="L2121" s="10">
        <f t="shared" si="268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264"/>
        <v>1.0075000000000001</v>
      </c>
      <c r="R2121" s="6">
        <f t="shared" si="265"/>
        <v>91.590909090909093</v>
      </c>
      <c r="S2121" t="str">
        <f t="shared" si="269"/>
        <v>music</v>
      </c>
      <c r="T2121" t="str">
        <f t="shared" si="270"/>
        <v>indie rock</v>
      </c>
      <c r="U2121" s="6">
        <f t="shared" si="266"/>
        <v>30</v>
      </c>
      <c r="V2121" t="str">
        <f t="shared" si="271"/>
        <v>15&lt;x&lt;=30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 t="shared" si="267"/>
        <v>41640.756203703699</v>
      </c>
      <c r="K2122">
        <v>1384384136</v>
      </c>
      <c r="L2122" s="10">
        <f t="shared" si="268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264"/>
        <v>1.00880375</v>
      </c>
      <c r="R2122" s="6">
        <f t="shared" si="265"/>
        <v>116.96275362318841</v>
      </c>
      <c r="S2122" t="str">
        <f t="shared" si="269"/>
        <v>music</v>
      </c>
      <c r="T2122" t="str">
        <f t="shared" si="270"/>
        <v>indie rock</v>
      </c>
      <c r="U2122" s="6">
        <f t="shared" si="266"/>
        <v>49</v>
      </c>
      <c r="V2122" t="str">
        <f t="shared" si="271"/>
        <v>45&lt;x&lt;=60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 t="shared" si="267"/>
        <v>42746.534120370365</v>
      </c>
      <c r="K2123">
        <v>1481564948</v>
      </c>
      <c r="L2123" s="10">
        <f t="shared" si="268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264"/>
        <v>5.6800000000000002E-3</v>
      </c>
      <c r="R2123" s="6">
        <f t="shared" si="265"/>
        <v>28.4</v>
      </c>
      <c r="S2123" t="str">
        <f t="shared" si="269"/>
        <v>games</v>
      </c>
      <c r="T2123" t="str">
        <f t="shared" si="270"/>
        <v>video games</v>
      </c>
      <c r="U2123" s="6">
        <f t="shared" si="266"/>
        <v>30</v>
      </c>
      <c r="V2123" t="str">
        <f t="shared" si="271"/>
        <v>15&lt;x&lt;=30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 t="shared" si="267"/>
        <v>42742.092233796291</v>
      </c>
      <c r="K2124">
        <v>1481181169</v>
      </c>
      <c r="L2124" s="10">
        <f t="shared" si="268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264"/>
        <v>3.875E-3</v>
      </c>
      <c r="R2124" s="6">
        <f t="shared" si="265"/>
        <v>103.33333333333333</v>
      </c>
      <c r="S2124" t="str">
        <f t="shared" si="269"/>
        <v>games</v>
      </c>
      <c r="T2124" t="str">
        <f t="shared" si="270"/>
        <v>video games</v>
      </c>
      <c r="U2124" s="6">
        <f t="shared" si="266"/>
        <v>30</v>
      </c>
      <c r="V2124" t="str">
        <f t="shared" si="271"/>
        <v>15&lt;x&lt;=30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 t="shared" si="267"/>
        <v>40252.082638888889</v>
      </c>
      <c r="K2125">
        <v>1263982307</v>
      </c>
      <c r="L2125" s="10">
        <f t="shared" si="268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264"/>
        <v>0.1</v>
      </c>
      <c r="R2125" s="6">
        <f t="shared" si="265"/>
        <v>10</v>
      </c>
      <c r="S2125" t="str">
        <f t="shared" si="269"/>
        <v>games</v>
      </c>
      <c r="T2125" t="str">
        <f t="shared" si="270"/>
        <v>video games</v>
      </c>
      <c r="U2125" s="6">
        <f t="shared" si="266"/>
        <v>53.866122685183655</v>
      </c>
      <c r="V2125" t="str">
        <f t="shared" si="271"/>
        <v>45&lt;x&lt;=60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 t="shared" si="267"/>
        <v>40512</v>
      </c>
      <c r="K2126">
        <v>1286930435</v>
      </c>
      <c r="L2126" s="10">
        <f t="shared" si="268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264"/>
        <v>0.10454545454545454</v>
      </c>
      <c r="R2126" s="6">
        <f t="shared" si="265"/>
        <v>23</v>
      </c>
      <c r="S2126" t="str">
        <f t="shared" si="269"/>
        <v>games</v>
      </c>
      <c r="T2126" t="str">
        <f t="shared" si="270"/>
        <v>video games</v>
      </c>
      <c r="U2126" s="6">
        <f t="shared" si="266"/>
        <v>48.180150462969323</v>
      </c>
      <c r="V2126" t="str">
        <f t="shared" si="271"/>
        <v>45&lt;x&lt;=60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 t="shared" si="267"/>
        <v>42220.815196759257</v>
      </c>
      <c r="K2127">
        <v>1436142833</v>
      </c>
      <c r="L2127" s="10">
        <f t="shared" si="268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264"/>
        <v>1.4200000000000001E-2</v>
      </c>
      <c r="R2127" s="6">
        <f t="shared" si="265"/>
        <v>31.555555555555557</v>
      </c>
      <c r="S2127" t="str">
        <f t="shared" si="269"/>
        <v>games</v>
      </c>
      <c r="T2127" t="str">
        <f t="shared" si="270"/>
        <v>video games</v>
      </c>
      <c r="U2127" s="6">
        <f t="shared" si="266"/>
        <v>30</v>
      </c>
      <c r="V2127" t="str">
        <f t="shared" si="271"/>
        <v>15&lt;x&lt;=30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 t="shared" si="267"/>
        <v>41981.76489583333</v>
      </c>
      <c r="K2128">
        <v>1415488887</v>
      </c>
      <c r="L2128" s="10">
        <f t="shared" si="268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264"/>
        <v>5.0000000000000001E-4</v>
      </c>
      <c r="R2128" s="6">
        <f t="shared" si="265"/>
        <v>5</v>
      </c>
      <c r="S2128" t="str">
        <f t="shared" si="269"/>
        <v>games</v>
      </c>
      <c r="T2128" t="str">
        <f t="shared" si="270"/>
        <v>video games</v>
      </c>
      <c r="U2128" s="6">
        <f t="shared" si="266"/>
        <v>30</v>
      </c>
      <c r="V2128" t="str">
        <f t="shared" si="271"/>
        <v>15&lt;x&lt;=30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 t="shared" si="267"/>
        <v>42075.255358796298</v>
      </c>
      <c r="K2129">
        <v>1423570063</v>
      </c>
      <c r="L2129" s="10">
        <f t="shared" si="268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264"/>
        <v>0.28842857142857142</v>
      </c>
      <c r="R2129" s="6">
        <f t="shared" si="265"/>
        <v>34.220338983050844</v>
      </c>
      <c r="S2129" t="str">
        <f t="shared" si="269"/>
        <v>games</v>
      </c>
      <c r="T2129" t="str">
        <f t="shared" si="270"/>
        <v>video games</v>
      </c>
      <c r="U2129" s="6">
        <f t="shared" si="266"/>
        <v>29.958333333343035</v>
      </c>
      <c r="V2129" t="str">
        <f t="shared" si="271"/>
        <v>15&lt;x&lt;=30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 t="shared" si="267"/>
        <v>41903.564456018517</v>
      </c>
      <c r="K2130">
        <v>1406140369</v>
      </c>
      <c r="L2130" s="10">
        <f t="shared" si="268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264"/>
        <v>1.6666666666666668E-3</v>
      </c>
      <c r="R2130" s="6">
        <f t="shared" si="265"/>
        <v>25</v>
      </c>
      <c r="S2130" t="str">
        <f t="shared" si="269"/>
        <v>games</v>
      </c>
      <c r="T2130" t="str">
        <f t="shared" si="270"/>
        <v>video games</v>
      </c>
      <c r="U2130" s="6">
        <f t="shared" si="266"/>
        <v>60</v>
      </c>
      <c r="V2130" t="str">
        <f t="shared" si="271"/>
        <v>45&lt;x&lt;=60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 t="shared" si="267"/>
        <v>42438.815972222219</v>
      </c>
      <c r="K2131">
        <v>1454978100</v>
      </c>
      <c r="L2131" s="10">
        <f t="shared" si="268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264"/>
        <v>0.11799999999999999</v>
      </c>
      <c r="R2131" s="6">
        <f t="shared" si="265"/>
        <v>19.666666666666668</v>
      </c>
      <c r="S2131" t="str">
        <f t="shared" si="269"/>
        <v>games</v>
      </c>
      <c r="T2131" t="str">
        <f t="shared" si="270"/>
        <v>video games</v>
      </c>
      <c r="U2131" s="6">
        <f t="shared" si="266"/>
        <v>30</v>
      </c>
      <c r="V2131" t="str">
        <f t="shared" si="271"/>
        <v>15&lt;x&lt;=30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 t="shared" si="267"/>
        <v>41866.87804398148</v>
      </c>
      <c r="K2132">
        <v>1405130663</v>
      </c>
      <c r="L2132" s="10">
        <f t="shared" si="268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264"/>
        <v>2.0238095238095236E-3</v>
      </c>
      <c r="R2132" s="6">
        <f t="shared" si="265"/>
        <v>21.25</v>
      </c>
      <c r="S2132" t="str">
        <f t="shared" si="269"/>
        <v>games</v>
      </c>
      <c r="T2132" t="str">
        <f t="shared" si="270"/>
        <v>video games</v>
      </c>
      <c r="U2132" s="6">
        <f t="shared" si="266"/>
        <v>35</v>
      </c>
      <c r="V2132" t="str">
        <f t="shared" si="271"/>
        <v>30&lt;x&lt;=45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 t="shared" si="267"/>
        <v>42196.998738425922</v>
      </c>
      <c r="K2133">
        <v>1434085091</v>
      </c>
      <c r="L2133" s="10">
        <f t="shared" si="268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264"/>
        <v>0.05</v>
      </c>
      <c r="R2133" s="6">
        <f t="shared" si="265"/>
        <v>8.3333333333333339</v>
      </c>
      <c r="S2133" t="str">
        <f t="shared" si="269"/>
        <v>games</v>
      </c>
      <c r="T2133" t="str">
        <f t="shared" si="270"/>
        <v>video games</v>
      </c>
      <c r="U2133" s="6">
        <f t="shared" si="266"/>
        <v>30</v>
      </c>
      <c r="V2133" t="str">
        <f t="shared" si="271"/>
        <v>15&lt;x&lt;=30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 t="shared" si="267"/>
        <v>41673.27884259259</v>
      </c>
      <c r="K2134">
        <v>1388835692</v>
      </c>
      <c r="L2134" s="10">
        <f t="shared" si="268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264"/>
        <v>2.1129899999999997E-2</v>
      </c>
      <c r="R2134" s="6">
        <f t="shared" si="265"/>
        <v>21.34333333333333</v>
      </c>
      <c r="S2134" t="str">
        <f t="shared" si="269"/>
        <v>games</v>
      </c>
      <c r="T2134" t="str">
        <f t="shared" si="270"/>
        <v>video games</v>
      </c>
      <c r="U2134" s="6">
        <f t="shared" si="266"/>
        <v>30</v>
      </c>
      <c r="V2134" t="str">
        <f t="shared" si="271"/>
        <v>15&lt;x&lt;=30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 t="shared" si="267"/>
        <v>40657.082638888889</v>
      </c>
      <c r="K2135">
        <v>1300328399</v>
      </c>
      <c r="L2135" s="10">
        <f t="shared" si="268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264"/>
        <v>1.6E-2</v>
      </c>
      <c r="R2135" s="6">
        <f t="shared" si="265"/>
        <v>5.333333333333333</v>
      </c>
      <c r="S2135" t="str">
        <f t="shared" si="269"/>
        <v>games</v>
      </c>
      <c r="T2135" t="str">
        <f t="shared" si="270"/>
        <v>video games</v>
      </c>
      <c r="U2135" s="6">
        <f t="shared" si="266"/>
        <v>38.193761574075324</v>
      </c>
      <c r="V2135" t="str">
        <f t="shared" si="271"/>
        <v>30&lt;x&lt;=45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 t="shared" si="267"/>
        <v>41391.678136574068</v>
      </c>
      <c r="K2136">
        <v>1364505391</v>
      </c>
      <c r="L2136" s="10">
        <f t="shared" si="268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264"/>
        <v>1.7333333333333333E-2</v>
      </c>
      <c r="R2136" s="6">
        <f t="shared" si="265"/>
        <v>34.666666666666664</v>
      </c>
      <c r="S2136" t="str">
        <f t="shared" si="269"/>
        <v>games</v>
      </c>
      <c r="T2136" t="str">
        <f t="shared" si="270"/>
        <v>video games</v>
      </c>
      <c r="U2136" s="6">
        <f t="shared" si="266"/>
        <v>30</v>
      </c>
      <c r="V2136" t="str">
        <f t="shared" si="271"/>
        <v>15&lt;x&lt;=30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 t="shared" si="267"/>
        <v>41186.755011574067</v>
      </c>
      <c r="K2137">
        <v>1346800033</v>
      </c>
      <c r="L2137" s="10">
        <f t="shared" si="268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264"/>
        <v>9.5600000000000004E-2</v>
      </c>
      <c r="R2137" s="6">
        <f t="shared" si="265"/>
        <v>21.727272727272727</v>
      </c>
      <c r="S2137" t="str">
        <f t="shared" si="269"/>
        <v>games</v>
      </c>
      <c r="T2137" t="str">
        <f t="shared" si="270"/>
        <v>video games</v>
      </c>
      <c r="U2137" s="6">
        <f t="shared" si="266"/>
        <v>30</v>
      </c>
      <c r="V2137" t="str">
        <f t="shared" si="271"/>
        <v>15&lt;x&lt;=30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 t="shared" si="267"/>
        <v>41566.300763888888</v>
      </c>
      <c r="K2138">
        <v>1379592786</v>
      </c>
      <c r="L2138" s="10">
        <f t="shared" si="268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264"/>
        <v>5.9612499999999998E-4</v>
      </c>
      <c r="R2138" s="6">
        <f t="shared" si="265"/>
        <v>11.922499999999999</v>
      </c>
      <c r="S2138" t="str">
        <f t="shared" si="269"/>
        <v>games</v>
      </c>
      <c r="T2138" t="str">
        <f t="shared" si="270"/>
        <v>video games</v>
      </c>
      <c r="U2138" s="6">
        <f t="shared" si="266"/>
        <v>30</v>
      </c>
      <c r="V2138" t="str">
        <f t="shared" si="271"/>
        <v>15&lt;x&lt;=30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 t="shared" si="267"/>
        <v>41978.562835648147</v>
      </c>
      <c r="K2139">
        <v>1415212229</v>
      </c>
      <c r="L2139" s="10">
        <f t="shared" si="268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264"/>
        <v>0.28405999999999998</v>
      </c>
      <c r="R2139" s="6">
        <f t="shared" si="265"/>
        <v>26.59737827715356</v>
      </c>
      <c r="S2139" t="str">
        <f t="shared" si="269"/>
        <v>games</v>
      </c>
      <c r="T2139" t="str">
        <f t="shared" si="270"/>
        <v>video games</v>
      </c>
      <c r="U2139" s="6">
        <f t="shared" si="266"/>
        <v>30</v>
      </c>
      <c r="V2139" t="str">
        <f t="shared" si="271"/>
        <v>15&lt;x&lt;=30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 t="shared" si="267"/>
        <v>41586.846516203703</v>
      </c>
      <c r="K2140">
        <v>1381364339</v>
      </c>
      <c r="L2140" s="10">
        <f t="shared" si="268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264"/>
        <v>0.128</v>
      </c>
      <c r="R2140" s="6">
        <f t="shared" si="265"/>
        <v>10.666666666666666</v>
      </c>
      <c r="S2140" t="str">
        <f t="shared" si="269"/>
        <v>games</v>
      </c>
      <c r="T2140" t="str">
        <f t="shared" si="270"/>
        <v>video games</v>
      </c>
      <c r="U2140" s="6">
        <f t="shared" si="266"/>
        <v>30.041666666664241</v>
      </c>
      <c r="V2140" t="str">
        <f t="shared" si="271"/>
        <v>30&lt;x&lt;=45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 t="shared" si="267"/>
        <v>42677.541759259257</v>
      </c>
      <c r="K2141">
        <v>1475604008</v>
      </c>
      <c r="L2141" s="10">
        <f t="shared" si="268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264"/>
        <v>5.4199999999999998E-2</v>
      </c>
      <c r="R2141" s="6">
        <f t="shared" si="265"/>
        <v>29.035714285714285</v>
      </c>
      <c r="S2141" t="str">
        <f t="shared" si="269"/>
        <v>games</v>
      </c>
      <c r="T2141" t="str">
        <f t="shared" si="270"/>
        <v>video games</v>
      </c>
      <c r="U2141" s="6">
        <f t="shared" si="266"/>
        <v>30</v>
      </c>
      <c r="V2141" t="str">
        <f t="shared" si="271"/>
        <v>15&lt;x&lt;=30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 t="shared" si="267"/>
        <v>41285.625277777777</v>
      </c>
      <c r="K2142">
        <v>1355342424</v>
      </c>
      <c r="L2142" s="10">
        <f t="shared" si="268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264"/>
        <v>1.1199999999999999E-3</v>
      </c>
      <c r="R2142" s="6">
        <f t="shared" si="265"/>
        <v>50.909090909090907</v>
      </c>
      <c r="S2142" t="str">
        <f t="shared" si="269"/>
        <v>games</v>
      </c>
      <c r="T2142" t="str">
        <f t="shared" si="270"/>
        <v>video games</v>
      </c>
      <c r="U2142" s="6">
        <f t="shared" si="266"/>
        <v>30</v>
      </c>
      <c r="V2142" t="str">
        <f t="shared" si="271"/>
        <v>15&lt;x&lt;=30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 t="shared" si="267"/>
        <v>41957.068969907406</v>
      </c>
      <c r="K2143">
        <v>1413351559</v>
      </c>
      <c r="L2143" s="10">
        <f t="shared" si="268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264"/>
        <v>0</v>
      </c>
      <c r="R2143" s="6" t="e">
        <f t="shared" si="265"/>
        <v>#DIV/0!</v>
      </c>
      <c r="S2143" t="str">
        <f t="shared" si="269"/>
        <v>games</v>
      </c>
      <c r="T2143" t="str">
        <f t="shared" si="270"/>
        <v>video games</v>
      </c>
      <c r="U2143" s="6">
        <f t="shared" si="266"/>
        <v>30.041666666671517</v>
      </c>
      <c r="V2143" t="str">
        <f t="shared" si="271"/>
        <v>30&lt;x&lt;=45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 t="shared" si="267"/>
        <v>42368.493171296293</v>
      </c>
      <c r="K2144">
        <v>1449075010</v>
      </c>
      <c r="L2144" s="10">
        <f t="shared" si="268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264"/>
        <v>5.7238095238095241E-2</v>
      </c>
      <c r="R2144" s="6">
        <f t="shared" si="265"/>
        <v>50.083333333333336</v>
      </c>
      <c r="S2144" t="str">
        <f t="shared" si="269"/>
        <v>games</v>
      </c>
      <c r="T2144" t="str">
        <f t="shared" si="270"/>
        <v>video games</v>
      </c>
      <c r="U2144" s="6">
        <f t="shared" si="266"/>
        <v>28</v>
      </c>
      <c r="V2144" t="str">
        <f t="shared" si="271"/>
        <v>15&lt;x&lt;=30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 t="shared" si="267"/>
        <v>40380.583333333328</v>
      </c>
      <c r="K2145">
        <v>1275599812</v>
      </c>
      <c r="L2145" s="10">
        <f t="shared" si="268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264"/>
        <v>0.1125</v>
      </c>
      <c r="R2145" s="6">
        <f t="shared" si="265"/>
        <v>45</v>
      </c>
      <c r="S2145" t="str">
        <f t="shared" si="269"/>
        <v>games</v>
      </c>
      <c r="T2145" t="str">
        <f t="shared" si="270"/>
        <v>video games</v>
      </c>
      <c r="U2145" s="6">
        <f t="shared" si="266"/>
        <v>47.904953703698993</v>
      </c>
      <c r="V2145" t="str">
        <f t="shared" si="271"/>
        <v>45&lt;x&lt;=60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 t="shared" si="267"/>
        <v>41531.338425925926</v>
      </c>
      <c r="K2146">
        <v>1376399240</v>
      </c>
      <c r="L2146" s="10">
        <f t="shared" si="268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264"/>
        <v>1.7098591549295775E-2</v>
      </c>
      <c r="R2146" s="6">
        <f t="shared" si="265"/>
        <v>25.291666666666668</v>
      </c>
      <c r="S2146" t="str">
        <f t="shared" si="269"/>
        <v>games</v>
      </c>
      <c r="T2146" t="str">
        <f t="shared" si="270"/>
        <v>video games</v>
      </c>
      <c r="U2146" s="6">
        <f t="shared" si="266"/>
        <v>32</v>
      </c>
      <c r="V2146" t="str">
        <f t="shared" si="271"/>
        <v>30&lt;x&lt;=45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 t="shared" si="267"/>
        <v>41605.070763888885</v>
      </c>
      <c r="K2147">
        <v>1382938914</v>
      </c>
      <c r="L2147" s="10">
        <f t="shared" si="268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264"/>
        <v>0.30433333333333334</v>
      </c>
      <c r="R2147" s="6">
        <f t="shared" si="265"/>
        <v>51.292134831460672</v>
      </c>
      <c r="S2147" t="str">
        <f t="shared" si="269"/>
        <v>games</v>
      </c>
      <c r="T2147" t="str">
        <f t="shared" si="270"/>
        <v>video games</v>
      </c>
      <c r="U2147" s="6">
        <f t="shared" si="266"/>
        <v>30.041666666664241</v>
      </c>
      <c r="V2147" t="str">
        <f t="shared" si="271"/>
        <v>30&lt;x&lt;=45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 t="shared" si="267"/>
        <v>42411.471180555549</v>
      </c>
      <c r="K2148">
        <v>1453997910</v>
      </c>
      <c r="L2148" s="10">
        <f t="shared" si="268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264"/>
        <v>2.0000000000000001E-4</v>
      </c>
      <c r="R2148" s="6">
        <f t="shared" si="265"/>
        <v>1</v>
      </c>
      <c r="S2148" t="str">
        <f t="shared" si="269"/>
        <v>games</v>
      </c>
      <c r="T2148" t="str">
        <f t="shared" si="270"/>
        <v>video games</v>
      </c>
      <c r="U2148" s="6">
        <f t="shared" si="266"/>
        <v>14</v>
      </c>
      <c r="V2148" t="str">
        <f t="shared" si="271"/>
        <v>&lt;=15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 t="shared" si="267"/>
        <v>41959.129027777781</v>
      </c>
      <c r="K2149">
        <v>1413356748</v>
      </c>
      <c r="L2149" s="10">
        <f t="shared" si="268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264"/>
        <v>6.9641025641025639E-3</v>
      </c>
      <c r="R2149" s="6">
        <f t="shared" si="265"/>
        <v>49.381818181818183</v>
      </c>
      <c r="S2149" t="str">
        <f t="shared" si="269"/>
        <v>games</v>
      </c>
      <c r="T2149" t="str">
        <f t="shared" si="270"/>
        <v>video games</v>
      </c>
      <c r="U2149" s="6">
        <f t="shared" si="266"/>
        <v>32.041666666671517</v>
      </c>
      <c r="V2149" t="str">
        <f t="shared" si="271"/>
        <v>30&lt;x&lt;=45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 t="shared" si="267"/>
        <v>42096.483587962961</v>
      </c>
      <c r="K2150">
        <v>1425404182</v>
      </c>
      <c r="L2150" s="10">
        <f t="shared" si="268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264"/>
        <v>0.02</v>
      </c>
      <c r="R2150" s="6">
        <f t="shared" si="265"/>
        <v>1</v>
      </c>
      <c r="S2150" t="str">
        <f t="shared" si="269"/>
        <v>games</v>
      </c>
      <c r="T2150" t="str">
        <f t="shared" si="270"/>
        <v>video games</v>
      </c>
      <c r="U2150" s="6">
        <f t="shared" si="266"/>
        <v>29.958333333328483</v>
      </c>
      <c r="V2150" t="str">
        <f t="shared" si="271"/>
        <v>15&lt;x&lt;=30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 t="shared" si="267"/>
        <v>40389.791666666664</v>
      </c>
      <c r="K2151">
        <v>1277512556</v>
      </c>
      <c r="L2151" s="10">
        <f t="shared" si="268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264"/>
        <v>0</v>
      </c>
      <c r="R2151" s="6" t="e">
        <f t="shared" si="265"/>
        <v>#DIV/0!</v>
      </c>
      <c r="S2151" t="str">
        <f t="shared" si="269"/>
        <v>games</v>
      </c>
      <c r="T2151" t="str">
        <f t="shared" si="270"/>
        <v>video games</v>
      </c>
      <c r="U2151" s="6">
        <f t="shared" si="266"/>
        <v>34.975046296298387</v>
      </c>
      <c r="V2151" t="str">
        <f t="shared" si="271"/>
        <v>30&lt;x&lt;=45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 t="shared" si="267"/>
        <v>42564.076377314814</v>
      </c>
      <c r="K2152">
        <v>1465800599</v>
      </c>
      <c r="L2152" s="10">
        <f t="shared" si="268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264"/>
        <v>8.0999999999999996E-3</v>
      </c>
      <c r="R2152" s="6">
        <f t="shared" si="265"/>
        <v>101.25</v>
      </c>
      <c r="S2152" t="str">
        <f t="shared" si="269"/>
        <v>games</v>
      </c>
      <c r="T2152" t="str">
        <f t="shared" si="270"/>
        <v>video games</v>
      </c>
      <c r="U2152" s="6">
        <f t="shared" si="266"/>
        <v>30</v>
      </c>
      <c r="V2152" t="str">
        <f t="shared" si="271"/>
        <v>15&lt;x&lt;=30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 t="shared" si="267"/>
        <v>42550.639050925929</v>
      </c>
      <c r="K2153">
        <v>1464639614</v>
      </c>
      <c r="L2153" s="10">
        <f t="shared" si="268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264"/>
        <v>2.6222222222222224E-3</v>
      </c>
      <c r="R2153" s="6">
        <f t="shared" si="265"/>
        <v>19.666666666666668</v>
      </c>
      <c r="S2153" t="str">
        <f t="shared" si="269"/>
        <v>games</v>
      </c>
      <c r="T2153" t="str">
        <f t="shared" si="270"/>
        <v>video games</v>
      </c>
      <c r="U2153" s="6">
        <f t="shared" si="266"/>
        <v>30</v>
      </c>
      <c r="V2153" t="str">
        <f t="shared" si="271"/>
        <v>15&lt;x&lt;=30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 t="shared" si="267"/>
        <v>41713.582280092589</v>
      </c>
      <c r="K2154">
        <v>1392321509</v>
      </c>
      <c r="L2154" s="10">
        <f t="shared" si="268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264"/>
        <v>1.6666666666666668E-3</v>
      </c>
      <c r="R2154" s="6">
        <f t="shared" si="265"/>
        <v>12.5</v>
      </c>
      <c r="S2154" t="str">
        <f t="shared" si="269"/>
        <v>games</v>
      </c>
      <c r="T2154" t="str">
        <f t="shared" si="270"/>
        <v>video games</v>
      </c>
      <c r="U2154" s="6">
        <f t="shared" si="266"/>
        <v>29.958333333328483</v>
      </c>
      <c r="V2154" t="str">
        <f t="shared" si="271"/>
        <v>15&lt;x&lt;=30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 t="shared" si="267"/>
        <v>42014.124305555553</v>
      </c>
      <c r="K2155">
        <v>1417470718</v>
      </c>
      <c r="L2155" s="10">
        <f t="shared" si="268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264"/>
        <v>9.1244548809124457E-5</v>
      </c>
      <c r="R2155" s="6">
        <f t="shared" si="265"/>
        <v>8.5</v>
      </c>
      <c r="S2155" t="str">
        <f t="shared" si="269"/>
        <v>games</v>
      </c>
      <c r="T2155" t="str">
        <f t="shared" si="270"/>
        <v>video games</v>
      </c>
      <c r="U2155" s="6">
        <f t="shared" si="266"/>
        <v>39.421550925930205</v>
      </c>
      <c r="V2155" t="str">
        <f t="shared" si="271"/>
        <v>30&lt;x&lt;=45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 t="shared" si="267"/>
        <v>41667.42392361111</v>
      </c>
      <c r="K2156">
        <v>1389193827</v>
      </c>
      <c r="L2156" s="10">
        <f t="shared" si="268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264"/>
        <v>8.0000000000000002E-3</v>
      </c>
      <c r="R2156" s="6">
        <f t="shared" si="265"/>
        <v>1</v>
      </c>
      <c r="S2156" t="str">
        <f t="shared" si="269"/>
        <v>games</v>
      </c>
      <c r="T2156" t="str">
        <f t="shared" si="270"/>
        <v>video games</v>
      </c>
      <c r="U2156" s="6">
        <f t="shared" si="266"/>
        <v>20</v>
      </c>
      <c r="V2156" t="str">
        <f t="shared" si="271"/>
        <v>15&lt;x&lt;=30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 t="shared" si="267"/>
        <v>42460.497511574074</v>
      </c>
      <c r="K2157">
        <v>1456854985</v>
      </c>
      <c r="L2157" s="10">
        <f t="shared" si="268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264"/>
        <v>2.3E-2</v>
      </c>
      <c r="R2157" s="6">
        <f t="shared" si="265"/>
        <v>23</v>
      </c>
      <c r="S2157" t="str">
        <f t="shared" si="269"/>
        <v>games</v>
      </c>
      <c r="T2157" t="str">
        <f t="shared" si="270"/>
        <v>video games</v>
      </c>
      <c r="U2157" s="6">
        <f t="shared" si="266"/>
        <v>29.958333333335759</v>
      </c>
      <c r="V2157" t="str">
        <f t="shared" si="271"/>
        <v>15&lt;x&lt;=30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 t="shared" si="267"/>
        <v>41533.645902777775</v>
      </c>
      <c r="K2158">
        <v>1375475406</v>
      </c>
      <c r="L2158" s="10">
        <f t="shared" si="268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264"/>
        <v>2.6660714285714284E-2</v>
      </c>
      <c r="R2158" s="6">
        <f t="shared" si="265"/>
        <v>17.987951807228917</v>
      </c>
      <c r="S2158" t="str">
        <f t="shared" si="269"/>
        <v>games</v>
      </c>
      <c r="T2158" t="str">
        <f t="shared" si="270"/>
        <v>video games</v>
      </c>
      <c r="U2158" s="6">
        <f t="shared" si="266"/>
        <v>45</v>
      </c>
      <c r="V2158" t="str">
        <f t="shared" si="271"/>
        <v>30&lt;x&lt;=45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 t="shared" si="267"/>
        <v>42727.124305555553</v>
      </c>
      <c r="K2159">
        <v>1479684783</v>
      </c>
      <c r="L2159" s="10">
        <f t="shared" si="268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264"/>
        <v>0.28192</v>
      </c>
      <c r="R2159" s="6">
        <f t="shared" si="265"/>
        <v>370.94736842105266</v>
      </c>
      <c r="S2159" t="str">
        <f t="shared" si="269"/>
        <v>games</v>
      </c>
      <c r="T2159" t="str">
        <f t="shared" si="270"/>
        <v>video games</v>
      </c>
      <c r="U2159" s="6">
        <f t="shared" si="266"/>
        <v>32.351354166668898</v>
      </c>
      <c r="V2159" t="str">
        <f t="shared" si="271"/>
        <v>30&lt;x&lt;=45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 t="shared" si="267"/>
        <v>41309.645532407405</v>
      </c>
      <c r="K2160">
        <v>1356121774</v>
      </c>
      <c r="L2160" s="10">
        <f t="shared" si="268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264"/>
        <v>6.5900366666666668E-2</v>
      </c>
      <c r="R2160" s="6">
        <f t="shared" si="265"/>
        <v>63.569485530546629</v>
      </c>
      <c r="S2160" t="str">
        <f t="shared" si="269"/>
        <v>games</v>
      </c>
      <c r="T2160" t="str">
        <f t="shared" si="270"/>
        <v>video games</v>
      </c>
      <c r="U2160" s="6">
        <f t="shared" si="266"/>
        <v>45</v>
      </c>
      <c r="V2160" t="str">
        <f t="shared" si="271"/>
        <v>30&lt;x&lt;=45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 t="shared" si="267"/>
        <v>40740.522847222215</v>
      </c>
      <c r="K2161">
        <v>1308245574</v>
      </c>
      <c r="L2161" s="10">
        <f t="shared" si="268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264"/>
        <v>7.2222222222222219E-3</v>
      </c>
      <c r="R2161" s="6">
        <f t="shared" si="265"/>
        <v>13</v>
      </c>
      <c r="S2161" t="str">
        <f t="shared" si="269"/>
        <v>games</v>
      </c>
      <c r="T2161" t="str">
        <f t="shared" si="270"/>
        <v>video games</v>
      </c>
      <c r="U2161" s="6">
        <f t="shared" si="266"/>
        <v>30</v>
      </c>
      <c r="V2161" t="str">
        <f t="shared" si="271"/>
        <v>15&lt;x&lt;=30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 t="shared" si="267"/>
        <v>41048.503530092588</v>
      </c>
      <c r="K2162">
        <v>1334855105</v>
      </c>
      <c r="L2162" s="10">
        <f t="shared" si="268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264"/>
        <v>8.5000000000000006E-3</v>
      </c>
      <c r="R2162" s="6">
        <f t="shared" si="265"/>
        <v>5.3125</v>
      </c>
      <c r="S2162" t="str">
        <f t="shared" si="269"/>
        <v>games</v>
      </c>
      <c r="T2162" t="str">
        <f t="shared" si="270"/>
        <v>video games</v>
      </c>
      <c r="U2162" s="6">
        <f t="shared" si="266"/>
        <v>30</v>
      </c>
      <c r="V2162" t="str">
        <f t="shared" si="271"/>
        <v>15&lt;x&lt;=30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 t="shared" si="267"/>
        <v>42270.644201388881</v>
      </c>
      <c r="K2163">
        <v>1440448059</v>
      </c>
      <c r="L2163" s="10">
        <f t="shared" si="268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264"/>
        <v>1.1575</v>
      </c>
      <c r="R2163" s="6">
        <f t="shared" si="265"/>
        <v>35.615384615384613</v>
      </c>
      <c r="S2163" t="str">
        <f t="shared" si="269"/>
        <v>music</v>
      </c>
      <c r="T2163" t="str">
        <f t="shared" si="270"/>
        <v>rock</v>
      </c>
      <c r="U2163" s="6">
        <f t="shared" si="266"/>
        <v>30</v>
      </c>
      <c r="V2163" t="str">
        <f t="shared" si="271"/>
        <v>15&lt;x&lt;=30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 t="shared" si="267"/>
        <v>41844.557766203703</v>
      </c>
      <c r="K2164">
        <v>1403547791</v>
      </c>
      <c r="L2164" s="10">
        <f t="shared" si="268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264"/>
        <v>1.1226666666666667</v>
      </c>
      <c r="R2164" s="6">
        <f t="shared" si="265"/>
        <v>87.103448275862064</v>
      </c>
      <c r="S2164" t="str">
        <f t="shared" si="269"/>
        <v>music</v>
      </c>
      <c r="T2164" t="str">
        <f t="shared" si="270"/>
        <v>rock</v>
      </c>
      <c r="U2164" s="6">
        <f t="shared" si="266"/>
        <v>31</v>
      </c>
      <c r="V2164" t="str">
        <f t="shared" si="271"/>
        <v>30&lt;x&lt;=45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 t="shared" si="267"/>
        <v>42162.951388888883</v>
      </c>
      <c r="K2165">
        <v>1429306520</v>
      </c>
      <c r="L2165" s="10">
        <f t="shared" si="268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264"/>
        <v>1.3220000000000001</v>
      </c>
      <c r="R2165" s="6">
        <f t="shared" si="265"/>
        <v>75.11363636363636</v>
      </c>
      <c r="S2165" t="str">
        <f t="shared" si="269"/>
        <v>music</v>
      </c>
      <c r="T2165" t="str">
        <f t="shared" si="270"/>
        <v>rock</v>
      </c>
      <c r="U2165" s="6">
        <f t="shared" si="266"/>
        <v>51.26018518517958</v>
      </c>
      <c r="V2165" t="str">
        <f t="shared" si="271"/>
        <v>45&lt;x&lt;=60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 t="shared" si="267"/>
        <v>42545.957638888889</v>
      </c>
      <c r="K2166">
        <v>1464196414</v>
      </c>
      <c r="L2166" s="10">
        <f t="shared" si="268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264"/>
        <v>1.0263636363636364</v>
      </c>
      <c r="R2166" s="6">
        <f t="shared" si="265"/>
        <v>68.01204819277109</v>
      </c>
      <c r="S2166" t="str">
        <f t="shared" si="269"/>
        <v>music</v>
      </c>
      <c r="T2166" t="str">
        <f t="shared" si="270"/>
        <v>rock</v>
      </c>
      <c r="U2166" s="6">
        <f t="shared" si="266"/>
        <v>30.448217592595029</v>
      </c>
      <c r="V2166" t="str">
        <f t="shared" si="271"/>
        <v>30&lt;x&lt;=45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 t="shared" si="267"/>
        <v>42468.417071759257</v>
      </c>
      <c r="K2167">
        <v>1457539235</v>
      </c>
      <c r="L2167" s="10">
        <f t="shared" si="268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264"/>
        <v>1.3864000000000001</v>
      </c>
      <c r="R2167" s="6">
        <f t="shared" si="265"/>
        <v>29.623931623931625</v>
      </c>
      <c r="S2167" t="str">
        <f t="shared" si="269"/>
        <v>music</v>
      </c>
      <c r="T2167" t="str">
        <f t="shared" si="270"/>
        <v>rock</v>
      </c>
      <c r="U2167" s="6">
        <f t="shared" si="266"/>
        <v>29.958333333328483</v>
      </c>
      <c r="V2167" t="str">
        <f t="shared" si="271"/>
        <v>15&lt;x&lt;=30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 t="shared" si="267"/>
        <v>41978.671504629623</v>
      </c>
      <c r="K2168">
        <v>1413922018</v>
      </c>
      <c r="L2168" s="10">
        <f t="shared" si="268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264"/>
        <v>1.466</v>
      </c>
      <c r="R2168" s="6">
        <f t="shared" si="265"/>
        <v>91.625</v>
      </c>
      <c r="S2168" t="str">
        <f t="shared" si="269"/>
        <v>music</v>
      </c>
      <c r="T2168" t="str">
        <f t="shared" si="270"/>
        <v>rock</v>
      </c>
      <c r="U2168" s="6">
        <f t="shared" si="266"/>
        <v>45.041666666664241</v>
      </c>
      <c r="V2168" t="str">
        <f t="shared" si="271"/>
        <v>45&lt;x&lt;=60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 t="shared" si="267"/>
        <v>41166.858067129629</v>
      </c>
      <c r="K2169">
        <v>1346463337</v>
      </c>
      <c r="L2169" s="10">
        <f t="shared" si="268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264"/>
        <v>1.2</v>
      </c>
      <c r="R2169" s="6">
        <f t="shared" si="265"/>
        <v>22.5</v>
      </c>
      <c r="S2169" t="str">
        <f t="shared" si="269"/>
        <v>music</v>
      </c>
      <c r="T2169" t="str">
        <f t="shared" si="270"/>
        <v>rock</v>
      </c>
      <c r="U2169" s="6">
        <f t="shared" si="266"/>
        <v>14</v>
      </c>
      <c r="V2169" t="str">
        <f t="shared" si="271"/>
        <v>&lt;=15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 t="shared" si="267"/>
        <v>42775.999999999993</v>
      </c>
      <c r="K2170">
        <v>1484058261</v>
      </c>
      <c r="L2170" s="10">
        <f t="shared" si="268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264"/>
        <v>1.215816111111111</v>
      </c>
      <c r="R2170" s="6">
        <f t="shared" si="265"/>
        <v>64.366735294117646</v>
      </c>
      <c r="S2170" t="str">
        <f t="shared" si="269"/>
        <v>music</v>
      </c>
      <c r="T2170" t="str">
        <f t="shared" si="270"/>
        <v>rock</v>
      </c>
      <c r="U2170" s="6">
        <f t="shared" si="266"/>
        <v>30.608090277775773</v>
      </c>
      <c r="V2170" t="str">
        <f t="shared" si="271"/>
        <v>30&lt;x&lt;=45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 t="shared" si="267"/>
        <v>42796.492488425924</v>
      </c>
      <c r="K2171">
        <v>1488214151</v>
      </c>
      <c r="L2171" s="10">
        <f t="shared" si="268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264"/>
        <v>1</v>
      </c>
      <c r="R2171" s="6">
        <f t="shared" si="265"/>
        <v>21.857142857142858</v>
      </c>
      <c r="S2171" t="str">
        <f t="shared" si="269"/>
        <v>music</v>
      </c>
      <c r="T2171" t="str">
        <f t="shared" si="270"/>
        <v>rock</v>
      </c>
      <c r="U2171" s="6">
        <f t="shared" si="266"/>
        <v>3</v>
      </c>
      <c r="V2171" t="str">
        <f t="shared" si="271"/>
        <v>&lt;=15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 t="shared" si="267"/>
        <v>42238.541921296295</v>
      </c>
      <c r="K2172">
        <v>1436810422</v>
      </c>
      <c r="L2172" s="10">
        <f t="shared" si="268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264"/>
        <v>1.8085714285714285</v>
      </c>
      <c r="R2172" s="6">
        <f t="shared" si="265"/>
        <v>33.315789473684212</v>
      </c>
      <c r="S2172" t="str">
        <f t="shared" si="269"/>
        <v>music</v>
      </c>
      <c r="T2172" t="str">
        <f t="shared" si="270"/>
        <v>rock</v>
      </c>
      <c r="U2172" s="6">
        <f t="shared" si="266"/>
        <v>40</v>
      </c>
      <c r="V2172" t="str">
        <f t="shared" si="271"/>
        <v>30&lt;x&lt;=45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 t="shared" si="267"/>
        <v>42176.999999999993</v>
      </c>
      <c r="K2173">
        <v>1431903495</v>
      </c>
      <c r="L2173" s="10">
        <f t="shared" si="268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264"/>
        <v>1.0607500000000001</v>
      </c>
      <c r="R2173" s="6">
        <f t="shared" si="265"/>
        <v>90.276595744680847</v>
      </c>
      <c r="S2173" t="str">
        <f t="shared" si="269"/>
        <v>music</v>
      </c>
      <c r="T2173" t="str">
        <f t="shared" si="270"/>
        <v>rock</v>
      </c>
      <c r="U2173" s="6">
        <f t="shared" si="266"/>
        <v>35.251215277778101</v>
      </c>
      <c r="V2173" t="str">
        <f t="shared" si="271"/>
        <v>30&lt;x&lt;=45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 t="shared" si="267"/>
        <v>42112.371759259251</v>
      </c>
      <c r="K2174">
        <v>1426773320</v>
      </c>
      <c r="L2174" s="10">
        <f t="shared" si="268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264"/>
        <v>1</v>
      </c>
      <c r="R2174" s="6">
        <f t="shared" si="265"/>
        <v>76.92307692307692</v>
      </c>
      <c r="S2174" t="str">
        <f t="shared" si="269"/>
        <v>music</v>
      </c>
      <c r="T2174" t="str">
        <f t="shared" si="270"/>
        <v>rock</v>
      </c>
      <c r="U2174" s="6">
        <f t="shared" si="266"/>
        <v>30</v>
      </c>
      <c r="V2174" t="str">
        <f t="shared" si="271"/>
        <v>15&lt;x&lt;=30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 t="shared" si="267"/>
        <v>41526.957638888889</v>
      </c>
      <c r="K2175">
        <v>1376066243</v>
      </c>
      <c r="L2175" s="10">
        <f t="shared" si="268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264"/>
        <v>1.2692857142857144</v>
      </c>
      <c r="R2175" s="6">
        <f t="shared" si="265"/>
        <v>59.233333333333334</v>
      </c>
      <c r="S2175" t="str">
        <f t="shared" si="269"/>
        <v>music</v>
      </c>
      <c r="T2175" t="str">
        <f t="shared" si="270"/>
        <v>rock</v>
      </c>
      <c r="U2175" s="6">
        <f t="shared" si="266"/>
        <v>31.473344907411956</v>
      </c>
      <c r="V2175" t="str">
        <f t="shared" si="271"/>
        <v>30&lt;x&lt;=45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 t="shared" si="267"/>
        <v>42495.334571759253</v>
      </c>
      <c r="K2176">
        <v>1459861307</v>
      </c>
      <c r="L2176" s="10">
        <f t="shared" si="268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264"/>
        <v>1.0297499999999999</v>
      </c>
      <c r="R2176" s="6">
        <f t="shared" si="265"/>
        <v>65.38095238095238</v>
      </c>
      <c r="S2176" t="str">
        <f t="shared" si="269"/>
        <v>music</v>
      </c>
      <c r="T2176" t="str">
        <f t="shared" si="270"/>
        <v>rock</v>
      </c>
      <c r="U2176" s="6">
        <f t="shared" si="266"/>
        <v>30</v>
      </c>
      <c r="V2176" t="str">
        <f t="shared" si="271"/>
        <v>15&lt;x&lt;=30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 t="shared" si="267"/>
        <v>42571.800763888888</v>
      </c>
      <c r="K2177">
        <v>1468455186</v>
      </c>
      <c r="L2177" s="10">
        <f t="shared" si="268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264"/>
        <v>2.5</v>
      </c>
      <c r="R2177" s="6">
        <f t="shared" si="265"/>
        <v>67.307692307692307</v>
      </c>
      <c r="S2177" t="str">
        <f t="shared" si="269"/>
        <v>music</v>
      </c>
      <c r="T2177" t="str">
        <f t="shared" si="270"/>
        <v>rock</v>
      </c>
      <c r="U2177" s="6">
        <f t="shared" si="266"/>
        <v>7</v>
      </c>
      <c r="V2177" t="str">
        <f t="shared" si="271"/>
        <v>&lt;=15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 t="shared" si="267"/>
        <v>42126.424872685187</v>
      </c>
      <c r="K2178">
        <v>1427987509</v>
      </c>
      <c r="L2178" s="10">
        <f t="shared" si="268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72">E2178/D2178</f>
        <v>1.2602</v>
      </c>
      <c r="R2178" s="6">
        <f t="shared" ref="R2178:R2241" si="273">E2178/N2178</f>
        <v>88.74647887323944</v>
      </c>
      <c r="S2178" t="str">
        <f t="shared" si="269"/>
        <v>music</v>
      </c>
      <c r="T2178" t="str">
        <f t="shared" si="270"/>
        <v>rock</v>
      </c>
      <c r="U2178" s="6">
        <f t="shared" ref="U2178:U2241" si="274">J2178-L2178</f>
        <v>30</v>
      </c>
      <c r="V2178" t="str">
        <f t="shared" si="271"/>
        <v>15&lt;x&lt;=30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 t="shared" ref="J2179:J2242" si="275">(((I2179/60)/60)/24)+DATE(1970,1,1)+(-5/24)</f>
        <v>42527.042442129627</v>
      </c>
      <c r="K2179">
        <v>1463032867</v>
      </c>
      <c r="L2179" s="10">
        <f t="shared" ref="L2179:L2242" si="276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72"/>
        <v>1.0012000000000001</v>
      </c>
      <c r="R2179" s="6">
        <f t="shared" si="273"/>
        <v>65.868421052631575</v>
      </c>
      <c r="S2179" t="str">
        <f t="shared" ref="S2179:S2242" si="277">TRIM(LEFT(P2179,SEARCH("/",P2179)-1))</f>
        <v>music</v>
      </c>
      <c r="T2179" t="str">
        <f t="shared" ref="T2179:T2242" si="278">TRIM(RIGHT(P2179,LEN(P2179)-SEARCH("/",P2179)))</f>
        <v>rock</v>
      </c>
      <c r="U2179" s="6">
        <f t="shared" si="274"/>
        <v>25</v>
      </c>
      <c r="V2179" t="str">
        <f t="shared" ref="V2179:V2242" si="279">IF(U2179&lt;=15, "&lt;=15", IF(U2179&lt;=30, "15&lt;x&lt;=30", IF(U2179&lt;=45, "30&lt;x&lt;=45", IF(U2179&lt;=60, "45&lt;x&lt;=60", IF(U2179&lt;=75, "60&lt;x&lt;=75","75&lt;x&lt;=90")))))</f>
        <v>15&lt;x&lt;=30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 t="shared" si="275"/>
        <v>42753.428206018514</v>
      </c>
      <c r="K2180">
        <v>1482160597</v>
      </c>
      <c r="L2180" s="10">
        <f t="shared" si="276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72"/>
        <v>1.3864000000000001</v>
      </c>
      <c r="R2180" s="6">
        <f t="shared" si="273"/>
        <v>40.349243306169967</v>
      </c>
      <c r="S2180" t="str">
        <f t="shared" si="277"/>
        <v>music</v>
      </c>
      <c r="T2180" t="str">
        <f t="shared" si="278"/>
        <v>rock</v>
      </c>
      <c r="U2180" s="6">
        <f t="shared" si="274"/>
        <v>30</v>
      </c>
      <c r="V2180" t="str">
        <f t="shared" si="279"/>
        <v>15&lt;x&lt;=30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 t="shared" si="275"/>
        <v>42104.962870370371</v>
      </c>
      <c r="K2181">
        <v>1426133192</v>
      </c>
      <c r="L2181" s="10">
        <f t="shared" si="276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72"/>
        <v>1.6140000000000001</v>
      </c>
      <c r="R2181" s="6">
        <f t="shared" si="273"/>
        <v>76.857142857142861</v>
      </c>
      <c r="S2181" t="str">
        <f t="shared" si="277"/>
        <v>music</v>
      </c>
      <c r="T2181" t="str">
        <f t="shared" si="278"/>
        <v>rock</v>
      </c>
      <c r="U2181" s="6">
        <f t="shared" si="274"/>
        <v>30</v>
      </c>
      <c r="V2181" t="str">
        <f t="shared" si="279"/>
        <v>15&lt;x&lt;=30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 t="shared" si="275"/>
        <v>42321.503101851849</v>
      </c>
      <c r="K2182">
        <v>1443801868</v>
      </c>
      <c r="L2182" s="10">
        <f t="shared" si="276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72"/>
        <v>1.071842</v>
      </c>
      <c r="R2182" s="6">
        <f t="shared" si="273"/>
        <v>68.707820512820518</v>
      </c>
      <c r="S2182" t="str">
        <f t="shared" si="277"/>
        <v>music</v>
      </c>
      <c r="T2182" t="str">
        <f t="shared" si="278"/>
        <v>rock</v>
      </c>
      <c r="U2182" s="6">
        <f t="shared" si="274"/>
        <v>42.041666666664241</v>
      </c>
      <c r="V2182" t="str">
        <f t="shared" si="279"/>
        <v>30&lt;x&lt;=45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 t="shared" si="275"/>
        <v>42786.796909722216</v>
      </c>
      <c r="K2183">
        <v>1486426053</v>
      </c>
      <c r="L2183" s="10">
        <f t="shared" si="276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72"/>
        <v>1.5309999999999999</v>
      </c>
      <c r="R2183" s="6">
        <f t="shared" si="273"/>
        <v>57.773584905660378</v>
      </c>
      <c r="S2183" t="str">
        <f t="shared" si="277"/>
        <v>games</v>
      </c>
      <c r="T2183" t="str">
        <f t="shared" si="278"/>
        <v>tabletop games</v>
      </c>
      <c r="U2183" s="6">
        <f t="shared" si="274"/>
        <v>14</v>
      </c>
      <c r="V2183" t="str">
        <f t="shared" si="279"/>
        <v>&lt;=15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 t="shared" si="275"/>
        <v>41914.692418981482</v>
      </c>
      <c r="K2184">
        <v>1409261825</v>
      </c>
      <c r="L2184" s="10">
        <f t="shared" si="276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72"/>
        <v>5.2416666666666663</v>
      </c>
      <c r="R2184" s="6">
        <f t="shared" si="273"/>
        <v>44.171348314606739</v>
      </c>
      <c r="S2184" t="str">
        <f t="shared" si="277"/>
        <v>games</v>
      </c>
      <c r="T2184" t="str">
        <f t="shared" si="278"/>
        <v>tabletop games</v>
      </c>
      <c r="U2184" s="6">
        <f t="shared" si="274"/>
        <v>35</v>
      </c>
      <c r="V2184" t="str">
        <f t="shared" si="279"/>
        <v>30&lt;x&lt;=45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 t="shared" si="275"/>
        <v>42774.999999999993</v>
      </c>
      <c r="K2185">
        <v>1484037977</v>
      </c>
      <c r="L2185" s="10">
        <f t="shared" si="276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72"/>
        <v>4.8927777777777779</v>
      </c>
      <c r="R2185" s="6">
        <f t="shared" si="273"/>
        <v>31.566308243727597</v>
      </c>
      <c r="S2185" t="str">
        <f t="shared" si="277"/>
        <v>games</v>
      </c>
      <c r="T2185" t="str">
        <f t="shared" si="278"/>
        <v>tabletop games</v>
      </c>
      <c r="U2185" s="6">
        <f t="shared" si="274"/>
        <v>29.842858796284418</v>
      </c>
      <c r="V2185" t="str">
        <f t="shared" si="279"/>
        <v>15&lt;x&lt;=30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 t="shared" si="275"/>
        <v>42394.458333333336</v>
      </c>
      <c r="K2186">
        <v>1452530041</v>
      </c>
      <c r="L2186" s="10">
        <f t="shared" si="276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72"/>
        <v>2.8473999999999999</v>
      </c>
      <c r="R2186" s="6">
        <f t="shared" si="273"/>
        <v>107.04511278195488</v>
      </c>
      <c r="S2186" t="str">
        <f t="shared" si="277"/>
        <v>games</v>
      </c>
      <c r="T2186" t="str">
        <f t="shared" si="278"/>
        <v>tabletop games</v>
      </c>
      <c r="U2186" s="6">
        <f t="shared" si="274"/>
        <v>13.976377314815181</v>
      </c>
      <c r="V2186" t="str">
        <f t="shared" si="279"/>
        <v>&lt;=15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 t="shared" si="275"/>
        <v>41359.141655092593</v>
      </c>
      <c r="K2187">
        <v>1360830239</v>
      </c>
      <c r="L2187" s="10">
        <f t="shared" si="276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72"/>
        <v>18.569700000000001</v>
      </c>
      <c r="R2187" s="6">
        <f t="shared" si="273"/>
        <v>149.03451043338683</v>
      </c>
      <c r="S2187" t="str">
        <f t="shared" si="277"/>
        <v>games</v>
      </c>
      <c r="T2187" t="str">
        <f t="shared" si="278"/>
        <v>tabletop games</v>
      </c>
      <c r="U2187" s="6">
        <f t="shared" si="274"/>
        <v>40</v>
      </c>
      <c r="V2187" t="str">
        <f t="shared" si="279"/>
        <v>30&lt;x&lt;=45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 t="shared" si="275"/>
        <v>42619.874999999993</v>
      </c>
      <c r="K2188">
        <v>1470062743</v>
      </c>
      <c r="L2188" s="10">
        <f t="shared" si="276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72"/>
        <v>1.0967499999999999</v>
      </c>
      <c r="R2188" s="6">
        <f t="shared" si="273"/>
        <v>55.956632653061227</v>
      </c>
      <c r="S2188" t="str">
        <f t="shared" si="277"/>
        <v>games</v>
      </c>
      <c r="T2188" t="str">
        <f t="shared" si="278"/>
        <v>tabletop games</v>
      </c>
      <c r="U2188" s="6">
        <f t="shared" si="274"/>
        <v>36.468252314807614</v>
      </c>
      <c r="V2188" t="str">
        <f t="shared" si="279"/>
        <v>30&lt;x&lt;=45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 t="shared" si="275"/>
        <v>42096.957638888889</v>
      </c>
      <c r="K2189">
        <v>1425531666</v>
      </c>
      <c r="L2189" s="10">
        <f t="shared" si="276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72"/>
        <v>10.146425000000001</v>
      </c>
      <c r="R2189" s="6">
        <f t="shared" si="273"/>
        <v>56.970381807973048</v>
      </c>
      <c r="S2189" t="str">
        <f t="shared" si="277"/>
        <v>games</v>
      </c>
      <c r="T2189" t="str">
        <f t="shared" si="278"/>
        <v>tabletop games</v>
      </c>
      <c r="U2189" s="6">
        <f t="shared" si="274"/>
        <v>28.956875000003492</v>
      </c>
      <c r="V2189" t="str">
        <f t="shared" si="279"/>
        <v>15&lt;x&lt;=30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 t="shared" si="275"/>
        <v>42668.499999999993</v>
      </c>
      <c r="K2190">
        <v>1474380241</v>
      </c>
      <c r="L2190" s="10">
        <f t="shared" si="276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72"/>
        <v>4.1217692027666546</v>
      </c>
      <c r="R2190" s="6">
        <f t="shared" si="273"/>
        <v>44.056420233463037</v>
      </c>
      <c r="S2190" t="str">
        <f t="shared" si="277"/>
        <v>games</v>
      </c>
      <c r="T2190" t="str">
        <f t="shared" si="278"/>
        <v>tabletop games</v>
      </c>
      <c r="U2190" s="6">
        <f t="shared" si="274"/>
        <v>35.122210648143664</v>
      </c>
      <c r="V2190" t="str">
        <f t="shared" si="279"/>
        <v>30&lt;x&lt;=45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 t="shared" si="275"/>
        <v>42481.708333333336</v>
      </c>
      <c r="K2191">
        <v>1460055300</v>
      </c>
      <c r="L2191" s="10">
        <f t="shared" si="276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72"/>
        <v>5.0324999999999998</v>
      </c>
      <c r="R2191" s="6">
        <f t="shared" si="273"/>
        <v>68.625</v>
      </c>
      <c r="S2191" t="str">
        <f t="shared" si="277"/>
        <v>games</v>
      </c>
      <c r="T2191" t="str">
        <f t="shared" si="278"/>
        <v>tabletop games</v>
      </c>
      <c r="U2191" s="6">
        <f t="shared" si="274"/>
        <v>14.128472222226264</v>
      </c>
      <c r="V2191" t="str">
        <f t="shared" si="279"/>
        <v>&lt;=15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 t="shared" si="275"/>
        <v>42452.082638888889</v>
      </c>
      <c r="K2192">
        <v>1455721204</v>
      </c>
      <c r="L2192" s="10">
        <f t="shared" si="276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72"/>
        <v>1.8461052631578947</v>
      </c>
      <c r="R2192" s="6">
        <f t="shared" si="273"/>
        <v>65.318435754189949</v>
      </c>
      <c r="S2192" t="str">
        <f t="shared" si="277"/>
        <v>games</v>
      </c>
      <c r="T2192" t="str">
        <f t="shared" si="278"/>
        <v>tabletop games</v>
      </c>
      <c r="U2192" s="6">
        <f t="shared" si="274"/>
        <v>34.665925925932243</v>
      </c>
      <c r="V2192" t="str">
        <f t="shared" si="279"/>
        <v>30&lt;x&lt;=45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 t="shared" si="275"/>
        <v>42780.6253125</v>
      </c>
      <c r="K2193">
        <v>1486065627</v>
      </c>
      <c r="L2193" s="10">
        <f t="shared" si="276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72"/>
        <v>1.1973333333333334</v>
      </c>
      <c r="R2193" s="6">
        <f t="shared" si="273"/>
        <v>35.92</v>
      </c>
      <c r="S2193" t="str">
        <f t="shared" si="277"/>
        <v>games</v>
      </c>
      <c r="T2193" t="str">
        <f t="shared" si="278"/>
        <v>tabletop games</v>
      </c>
      <c r="U2193" s="6">
        <f t="shared" si="274"/>
        <v>12</v>
      </c>
      <c r="V2193" t="str">
        <f t="shared" si="279"/>
        <v>&lt;=15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 t="shared" si="275"/>
        <v>42719.749999999993</v>
      </c>
      <c r="K2194">
        <v>1479414344</v>
      </c>
      <c r="L2194" s="10">
        <f t="shared" si="276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72"/>
        <v>10.812401666666668</v>
      </c>
      <c r="R2194" s="6">
        <f t="shared" si="273"/>
        <v>40.070667078443485</v>
      </c>
      <c r="S2194" t="str">
        <f t="shared" si="277"/>
        <v>games</v>
      </c>
      <c r="T2194" t="str">
        <f t="shared" si="278"/>
        <v>tabletop games</v>
      </c>
      <c r="U2194" s="6">
        <f t="shared" si="274"/>
        <v>28.107129629628616</v>
      </c>
      <c r="V2194" t="str">
        <f t="shared" si="279"/>
        <v>15&lt;x&lt;=30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 t="shared" si="275"/>
        <v>42694.999305555553</v>
      </c>
      <c r="K2195">
        <v>1477043072</v>
      </c>
      <c r="L2195" s="10">
        <f t="shared" si="276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72"/>
        <v>4.5237333333333334</v>
      </c>
      <c r="R2195" s="6">
        <f t="shared" si="273"/>
        <v>75.647714604236342</v>
      </c>
      <c r="S2195" t="str">
        <f t="shared" si="277"/>
        <v>games</v>
      </c>
      <c r="T2195" t="str">
        <f t="shared" si="278"/>
        <v>tabletop games</v>
      </c>
      <c r="U2195" s="6">
        <f t="shared" si="274"/>
        <v>30.801712962966121</v>
      </c>
      <c r="V2195" t="str">
        <f t="shared" si="279"/>
        <v>30&lt;x&lt;=45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 t="shared" si="275"/>
        <v>42455.507986111108</v>
      </c>
      <c r="K2196">
        <v>1456423890</v>
      </c>
      <c r="L2196" s="10">
        <f t="shared" si="276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72"/>
        <v>5.3737000000000004</v>
      </c>
      <c r="R2196" s="6">
        <f t="shared" si="273"/>
        <v>61.203872437357631</v>
      </c>
      <c r="S2196" t="str">
        <f t="shared" si="277"/>
        <v>games</v>
      </c>
      <c r="T2196" t="str">
        <f t="shared" si="278"/>
        <v>tabletop games</v>
      </c>
      <c r="U2196" s="6">
        <f t="shared" si="274"/>
        <v>29.958333333328483</v>
      </c>
      <c r="V2196" t="str">
        <f t="shared" si="279"/>
        <v>15&lt;x&lt;=30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 t="shared" si="275"/>
        <v>42227.563657407409</v>
      </c>
      <c r="K2197">
        <v>1436725900</v>
      </c>
      <c r="L2197" s="10">
        <f t="shared" si="276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72"/>
        <v>1.2032608695652174</v>
      </c>
      <c r="R2197" s="6">
        <f t="shared" si="273"/>
        <v>48.130434782608695</v>
      </c>
      <c r="S2197" t="str">
        <f t="shared" si="277"/>
        <v>games</v>
      </c>
      <c r="T2197" t="str">
        <f t="shared" si="278"/>
        <v>tabletop games</v>
      </c>
      <c r="U2197" s="6">
        <f t="shared" si="274"/>
        <v>30</v>
      </c>
      <c r="V2197" t="str">
        <f t="shared" si="279"/>
        <v>15&lt;x&lt;=30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 t="shared" si="275"/>
        <v>42706.083333333336</v>
      </c>
      <c r="K2198">
        <v>1478000502</v>
      </c>
      <c r="L2198" s="10">
        <f t="shared" si="276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72"/>
        <v>1.1383571428571428</v>
      </c>
      <c r="R2198" s="6">
        <f t="shared" si="273"/>
        <v>68.106837606837601</v>
      </c>
      <c r="S2198" t="str">
        <f t="shared" si="277"/>
        <v>games</v>
      </c>
      <c r="T2198" t="str">
        <f t="shared" si="278"/>
        <v>tabletop games</v>
      </c>
      <c r="U2198" s="6">
        <f t="shared" si="274"/>
        <v>30.804375000006985</v>
      </c>
      <c r="V2198" t="str">
        <f t="shared" si="279"/>
        <v>30&lt;x&lt;=45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 t="shared" si="275"/>
        <v>42063.37568287037</v>
      </c>
      <c r="K2199">
        <v>1422540059</v>
      </c>
      <c r="L2199" s="10">
        <f t="shared" si="276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72"/>
        <v>9.5103109999999997</v>
      </c>
      <c r="R2199" s="6">
        <f t="shared" si="273"/>
        <v>65.891300230946882</v>
      </c>
      <c r="S2199" t="str">
        <f t="shared" si="277"/>
        <v>games</v>
      </c>
      <c r="T2199" t="str">
        <f t="shared" si="278"/>
        <v>tabletop games</v>
      </c>
      <c r="U2199" s="6">
        <f t="shared" si="274"/>
        <v>30</v>
      </c>
      <c r="V2199" t="str">
        <f t="shared" si="279"/>
        <v>15&lt;x&lt;=30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 t="shared" si="275"/>
        <v>42322.347222222219</v>
      </c>
      <c r="K2200">
        <v>1444911600</v>
      </c>
      <c r="L2200" s="10">
        <f t="shared" si="276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72"/>
        <v>1.3289249999999999</v>
      </c>
      <c r="R2200" s="6">
        <f t="shared" si="273"/>
        <v>81.654377880184327</v>
      </c>
      <c r="S2200" t="str">
        <f t="shared" si="277"/>
        <v>games</v>
      </c>
      <c r="T2200" t="str">
        <f t="shared" si="278"/>
        <v>tabletop games</v>
      </c>
      <c r="U2200" s="6">
        <f t="shared" si="274"/>
        <v>30.041666666664241</v>
      </c>
      <c r="V2200" t="str">
        <f t="shared" si="279"/>
        <v>30&lt;x&lt;=45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 t="shared" si="275"/>
        <v>42292.208310185182</v>
      </c>
      <c r="K2201">
        <v>1442311198</v>
      </c>
      <c r="L2201" s="10">
        <f t="shared" si="276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72"/>
        <v>1.4697777777777778</v>
      </c>
      <c r="R2201" s="6">
        <f t="shared" si="273"/>
        <v>52.701195219123505</v>
      </c>
      <c r="S2201" t="str">
        <f t="shared" si="277"/>
        <v>games</v>
      </c>
      <c r="T2201" t="str">
        <f t="shared" si="278"/>
        <v>tabletop games</v>
      </c>
      <c r="U2201" s="6">
        <f t="shared" si="274"/>
        <v>30</v>
      </c>
      <c r="V2201" t="str">
        <f t="shared" si="279"/>
        <v>15&lt;x&lt;=30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 t="shared" si="275"/>
        <v>42190.916666666664</v>
      </c>
      <c r="K2202">
        <v>1433775668</v>
      </c>
      <c r="L2202" s="10">
        <f t="shared" si="276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72"/>
        <v>5.4215</v>
      </c>
      <c r="R2202" s="6">
        <f t="shared" si="273"/>
        <v>41.228136882129277</v>
      </c>
      <c r="S2202" t="str">
        <f t="shared" si="277"/>
        <v>games</v>
      </c>
      <c r="T2202" t="str">
        <f t="shared" si="278"/>
        <v>tabletop games</v>
      </c>
      <c r="U2202" s="6">
        <f t="shared" si="274"/>
        <v>27.499212962968159</v>
      </c>
      <c r="V2202" t="str">
        <f t="shared" si="279"/>
        <v>15&lt;x&lt;=30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 t="shared" si="275"/>
        <v>41290.638483796298</v>
      </c>
      <c r="K2203">
        <v>1357157965</v>
      </c>
      <c r="L2203" s="10">
        <f t="shared" si="276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72"/>
        <v>3.8271818181818182</v>
      </c>
      <c r="R2203" s="6">
        <f t="shared" si="273"/>
        <v>15.035357142857142</v>
      </c>
      <c r="S2203" t="str">
        <f t="shared" si="277"/>
        <v>music</v>
      </c>
      <c r="T2203" t="str">
        <f t="shared" si="278"/>
        <v>electronic music</v>
      </c>
      <c r="U2203" s="6">
        <f t="shared" si="274"/>
        <v>14</v>
      </c>
      <c r="V2203" t="str">
        <f t="shared" si="279"/>
        <v>&lt;=15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 t="shared" si="275"/>
        <v>41214.640833333331</v>
      </c>
      <c r="K2204">
        <v>1349209368</v>
      </c>
      <c r="L2204" s="10">
        <f t="shared" si="276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72"/>
        <v>7.0418124999999998</v>
      </c>
      <c r="R2204" s="6">
        <f t="shared" si="273"/>
        <v>39.066920943134534</v>
      </c>
      <c r="S2204" t="str">
        <f t="shared" si="277"/>
        <v>music</v>
      </c>
      <c r="T2204" t="str">
        <f t="shared" si="278"/>
        <v>electronic music</v>
      </c>
      <c r="U2204" s="6">
        <f t="shared" si="274"/>
        <v>30</v>
      </c>
      <c r="V2204" t="str">
        <f t="shared" si="279"/>
        <v>15&lt;x&lt;=30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 t="shared" si="275"/>
        <v>42271.651412037034</v>
      </c>
      <c r="K2205">
        <v>1440535082</v>
      </c>
      <c r="L2205" s="10">
        <f t="shared" si="276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72"/>
        <v>1.0954999999999999</v>
      </c>
      <c r="R2205" s="6">
        <f t="shared" si="273"/>
        <v>43.82</v>
      </c>
      <c r="S2205" t="str">
        <f t="shared" si="277"/>
        <v>music</v>
      </c>
      <c r="T2205" t="str">
        <f t="shared" si="278"/>
        <v>electronic music</v>
      </c>
      <c r="U2205" s="6">
        <f t="shared" si="274"/>
        <v>30</v>
      </c>
      <c r="V2205" t="str">
        <f t="shared" si="279"/>
        <v>15&lt;x&lt;=30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 t="shared" si="275"/>
        <v>41342.103229166663</v>
      </c>
      <c r="K2206">
        <v>1360222119</v>
      </c>
      <c r="L2206" s="10">
        <f t="shared" si="276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72"/>
        <v>1.3286666666666667</v>
      </c>
      <c r="R2206" s="6">
        <f t="shared" si="273"/>
        <v>27.301369863013697</v>
      </c>
      <c r="S2206" t="str">
        <f t="shared" si="277"/>
        <v>music</v>
      </c>
      <c r="T2206" t="str">
        <f t="shared" si="278"/>
        <v>electronic music</v>
      </c>
      <c r="U2206" s="6">
        <f t="shared" si="274"/>
        <v>30</v>
      </c>
      <c r="V2206" t="str">
        <f t="shared" si="279"/>
        <v>15&lt;x&lt;=30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 t="shared" si="275"/>
        <v>41061.613298611104</v>
      </c>
      <c r="K2207">
        <v>1335987789</v>
      </c>
      <c r="L2207" s="10">
        <f t="shared" si="276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72"/>
        <v>1.52</v>
      </c>
      <c r="R2207" s="6">
        <f t="shared" si="273"/>
        <v>42.222222222222221</v>
      </c>
      <c r="S2207" t="str">
        <f t="shared" si="277"/>
        <v>music</v>
      </c>
      <c r="T2207" t="str">
        <f t="shared" si="278"/>
        <v>electronic music</v>
      </c>
      <c r="U2207" s="6">
        <f t="shared" si="274"/>
        <v>30</v>
      </c>
      <c r="V2207" t="str">
        <f t="shared" si="279"/>
        <v>15&lt;x&lt;=30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 t="shared" si="275"/>
        <v>41015.048888888887</v>
      </c>
      <c r="K2208">
        <v>1333001424</v>
      </c>
      <c r="L2208" s="10">
        <f t="shared" si="276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72"/>
        <v>1.0272727272727273</v>
      </c>
      <c r="R2208" s="6">
        <f t="shared" si="273"/>
        <v>33.235294117647058</v>
      </c>
      <c r="S2208" t="str">
        <f t="shared" si="277"/>
        <v>music</v>
      </c>
      <c r="T2208" t="str">
        <f t="shared" si="278"/>
        <v>electronic music</v>
      </c>
      <c r="U2208" s="6">
        <f t="shared" si="274"/>
        <v>18</v>
      </c>
      <c r="V2208" t="str">
        <f t="shared" si="279"/>
        <v>15&lt;x&lt;=30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 t="shared" si="275"/>
        <v>41594.027465277773</v>
      </c>
      <c r="K2209">
        <v>1381984773</v>
      </c>
      <c r="L2209" s="10">
        <f t="shared" si="276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72"/>
        <v>1</v>
      </c>
      <c r="R2209" s="6">
        <f t="shared" si="273"/>
        <v>285.71428571428572</v>
      </c>
      <c r="S2209" t="str">
        <f t="shared" si="277"/>
        <v>music</v>
      </c>
      <c r="T2209" t="str">
        <f t="shared" si="278"/>
        <v>electronic music</v>
      </c>
      <c r="U2209" s="6">
        <f t="shared" si="274"/>
        <v>30.041666666664241</v>
      </c>
      <c r="V2209" t="str">
        <f t="shared" si="279"/>
        <v>30&lt;x&lt;=45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 t="shared" si="275"/>
        <v>41005.958333333328</v>
      </c>
      <c r="K2210">
        <v>1328649026</v>
      </c>
      <c r="L2210" s="10">
        <f t="shared" si="276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72"/>
        <v>1.016</v>
      </c>
      <c r="R2210" s="6">
        <f t="shared" si="273"/>
        <v>42.333333333333336</v>
      </c>
      <c r="S2210" t="str">
        <f t="shared" si="277"/>
        <v>music</v>
      </c>
      <c r="T2210" t="str">
        <f t="shared" si="278"/>
        <v>electronic music</v>
      </c>
      <c r="U2210" s="6">
        <f t="shared" si="274"/>
        <v>59.284421296295477</v>
      </c>
      <c r="V2210" t="str">
        <f t="shared" si="279"/>
        <v>45&lt;x&lt;=60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 t="shared" si="275"/>
        <v>41743.75</v>
      </c>
      <c r="K2211">
        <v>1396524644</v>
      </c>
      <c r="L2211" s="10">
        <f t="shared" si="276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72"/>
        <v>1.508</v>
      </c>
      <c r="R2211" s="6">
        <f t="shared" si="273"/>
        <v>50.266666666666666</v>
      </c>
      <c r="S2211" t="str">
        <f t="shared" si="277"/>
        <v>music</v>
      </c>
      <c r="T2211" t="str">
        <f t="shared" si="278"/>
        <v>electronic music</v>
      </c>
      <c r="U2211" s="6">
        <f t="shared" si="274"/>
        <v>11.478657407409628</v>
      </c>
      <c r="V2211" t="str">
        <f t="shared" si="279"/>
        <v>&lt;=15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 t="shared" si="275"/>
        <v>41013.524999999994</v>
      </c>
      <c r="K2212">
        <v>1329442510</v>
      </c>
      <c r="L2212" s="10">
        <f t="shared" si="276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72"/>
        <v>1.11425</v>
      </c>
      <c r="R2212" s="6">
        <f t="shared" si="273"/>
        <v>61.902777777777779</v>
      </c>
      <c r="S2212" t="str">
        <f t="shared" si="277"/>
        <v>music</v>
      </c>
      <c r="T2212" t="str">
        <f t="shared" si="278"/>
        <v>electronic music</v>
      </c>
      <c r="U2212" s="6">
        <f t="shared" si="274"/>
        <v>57.667245370364981</v>
      </c>
      <c r="V2212" t="str">
        <f t="shared" si="279"/>
        <v>45&lt;x&lt;=60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 t="shared" si="275"/>
        <v>41739.082638888889</v>
      </c>
      <c r="K2213">
        <v>1395168625</v>
      </c>
      <c r="L2213" s="10">
        <f t="shared" si="276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72"/>
        <v>1.956</v>
      </c>
      <c r="R2213" s="6">
        <f t="shared" si="273"/>
        <v>40.75</v>
      </c>
      <c r="S2213" t="str">
        <f t="shared" si="277"/>
        <v>music</v>
      </c>
      <c r="T2213" t="str">
        <f t="shared" si="278"/>
        <v>electronic music</v>
      </c>
      <c r="U2213" s="6">
        <f t="shared" si="274"/>
        <v>22.505960648151813</v>
      </c>
      <c r="V2213" t="str">
        <f t="shared" si="279"/>
        <v>15&lt;x&lt;=30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 t="shared" si="275"/>
        <v>41581.833333333328</v>
      </c>
      <c r="K2214">
        <v>1380650177</v>
      </c>
      <c r="L2214" s="10">
        <f t="shared" si="276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72"/>
        <v>1.1438333333333333</v>
      </c>
      <c r="R2214" s="6">
        <f t="shared" si="273"/>
        <v>55.796747967479675</v>
      </c>
      <c r="S2214" t="str">
        <f t="shared" si="277"/>
        <v>music</v>
      </c>
      <c r="T2214" t="str">
        <f t="shared" si="278"/>
        <v>electronic music</v>
      </c>
      <c r="U2214" s="6">
        <f t="shared" si="274"/>
        <v>33.294247685182199</v>
      </c>
      <c r="V2214" t="str">
        <f t="shared" si="279"/>
        <v>30&lt;x&lt;=45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 t="shared" si="275"/>
        <v>42139.617812499993</v>
      </c>
      <c r="K2215">
        <v>1429127379</v>
      </c>
      <c r="L2215" s="10">
        <f t="shared" si="276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72"/>
        <v>2</v>
      </c>
      <c r="R2215" s="6">
        <f t="shared" si="273"/>
        <v>10</v>
      </c>
      <c r="S2215" t="str">
        <f t="shared" si="277"/>
        <v>music</v>
      </c>
      <c r="T2215" t="str">
        <f t="shared" si="278"/>
        <v>electronic music</v>
      </c>
      <c r="U2215" s="6">
        <f t="shared" si="274"/>
        <v>30</v>
      </c>
      <c r="V2215" t="str">
        <f t="shared" si="279"/>
        <v>15&lt;x&lt;=30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 t="shared" si="275"/>
        <v>41676.58388888889</v>
      </c>
      <c r="K2216">
        <v>1389121248</v>
      </c>
      <c r="L2216" s="10">
        <f t="shared" si="276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72"/>
        <v>2.9250166666666666</v>
      </c>
      <c r="R2216" s="6">
        <f t="shared" si="273"/>
        <v>73.125416666666666</v>
      </c>
      <c r="S2216" t="str">
        <f t="shared" si="277"/>
        <v>music</v>
      </c>
      <c r="T2216" t="str">
        <f t="shared" si="278"/>
        <v>electronic music</v>
      </c>
      <c r="U2216" s="6">
        <f t="shared" si="274"/>
        <v>30</v>
      </c>
      <c r="V2216" t="str">
        <f t="shared" si="279"/>
        <v>15&lt;x&lt;=30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 t="shared" si="275"/>
        <v>40981.082638888889</v>
      </c>
      <c r="K2217">
        <v>1329671572</v>
      </c>
      <c r="L2217" s="10">
        <f t="shared" si="276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72"/>
        <v>1.5636363636363637</v>
      </c>
      <c r="R2217" s="6">
        <f t="shared" si="273"/>
        <v>26.060606060606062</v>
      </c>
      <c r="S2217" t="str">
        <f t="shared" si="277"/>
        <v>music</v>
      </c>
      <c r="T2217" t="str">
        <f t="shared" si="278"/>
        <v>electronic music</v>
      </c>
      <c r="U2217" s="6">
        <f t="shared" si="274"/>
        <v>22.573703703703359</v>
      </c>
      <c r="V2217" t="str">
        <f t="shared" si="279"/>
        <v>15&lt;x&lt;=30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 t="shared" si="275"/>
        <v>42208.543344907412</v>
      </c>
      <c r="K2218">
        <v>1436464945</v>
      </c>
      <c r="L2218" s="10">
        <f t="shared" si="276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72"/>
        <v>1.0566666666666666</v>
      </c>
      <c r="R2218" s="6">
        <f t="shared" si="273"/>
        <v>22.642857142857142</v>
      </c>
      <c r="S2218" t="str">
        <f t="shared" si="277"/>
        <v>music</v>
      </c>
      <c r="T2218" t="str">
        <f t="shared" si="278"/>
        <v>electronic music</v>
      </c>
      <c r="U2218" s="6">
        <f t="shared" si="274"/>
        <v>14</v>
      </c>
      <c r="V2218" t="str">
        <f t="shared" si="279"/>
        <v>&lt;=15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 t="shared" si="275"/>
        <v>42310.124999999993</v>
      </c>
      <c r="K2219">
        <v>1445539113</v>
      </c>
      <c r="L2219" s="10">
        <f t="shared" si="276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72"/>
        <v>1.0119047619047619</v>
      </c>
      <c r="R2219" s="6">
        <f t="shared" si="273"/>
        <v>47.222222222222221</v>
      </c>
      <c r="S2219" t="str">
        <f t="shared" si="277"/>
        <v>music</v>
      </c>
      <c r="T2219" t="str">
        <f t="shared" si="278"/>
        <v>electronic music</v>
      </c>
      <c r="U2219" s="6">
        <f t="shared" si="274"/>
        <v>10.55656249999447</v>
      </c>
      <c r="V2219" t="str">
        <f t="shared" si="279"/>
        <v>&lt;=15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 t="shared" si="275"/>
        <v>41149.791666666664</v>
      </c>
      <c r="K2220">
        <v>1344281383</v>
      </c>
      <c r="L2220" s="10">
        <f t="shared" si="276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72"/>
        <v>1.2283299999999999</v>
      </c>
      <c r="R2220" s="6">
        <f t="shared" si="273"/>
        <v>32.324473684210524</v>
      </c>
      <c r="S2220" t="str">
        <f t="shared" si="277"/>
        <v>music</v>
      </c>
      <c r="T2220" t="str">
        <f t="shared" si="278"/>
        <v>electronic music</v>
      </c>
      <c r="U2220" s="6">
        <f t="shared" si="274"/>
        <v>22.187696759261598</v>
      </c>
      <c r="V2220" t="str">
        <f t="shared" si="279"/>
        <v>15&lt;x&lt;=30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 t="shared" si="275"/>
        <v>42235.510555555556</v>
      </c>
      <c r="K2221">
        <v>1437412512</v>
      </c>
      <c r="L2221" s="10">
        <f t="shared" si="276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72"/>
        <v>1.0149999999999999</v>
      </c>
      <c r="R2221" s="6">
        <f t="shared" si="273"/>
        <v>53.421052631578945</v>
      </c>
      <c r="S2221" t="str">
        <f t="shared" si="277"/>
        <v>music</v>
      </c>
      <c r="T2221" t="str">
        <f t="shared" si="278"/>
        <v>electronic music</v>
      </c>
      <c r="U2221" s="6">
        <f t="shared" si="274"/>
        <v>30</v>
      </c>
      <c r="V2221" t="str">
        <f t="shared" si="279"/>
        <v>15&lt;x&lt;=30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 t="shared" si="275"/>
        <v>41481.852268518516</v>
      </c>
      <c r="K2222">
        <v>1372296436</v>
      </c>
      <c r="L2222" s="10">
        <f t="shared" si="276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72"/>
        <v>1.0114285714285713</v>
      </c>
      <c r="R2222" s="6">
        <f t="shared" si="273"/>
        <v>51.304347826086953</v>
      </c>
      <c r="S2222" t="str">
        <f t="shared" si="277"/>
        <v>music</v>
      </c>
      <c r="T2222" t="str">
        <f t="shared" si="278"/>
        <v>electronic music</v>
      </c>
      <c r="U2222" s="6">
        <f t="shared" si="274"/>
        <v>30</v>
      </c>
      <c r="V2222" t="str">
        <f t="shared" si="279"/>
        <v>15&lt;x&lt;=30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 t="shared" si="275"/>
        <v>42482.791666666664</v>
      </c>
      <c r="K2223">
        <v>1458748809</v>
      </c>
      <c r="L2223" s="10">
        <f t="shared" si="276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72"/>
        <v>1.0811999999999999</v>
      </c>
      <c r="R2223" s="6">
        <f t="shared" si="273"/>
        <v>37.197247706422019</v>
      </c>
      <c r="S2223" t="str">
        <f t="shared" si="277"/>
        <v>games</v>
      </c>
      <c r="T2223" t="str">
        <f t="shared" si="278"/>
        <v>tabletop games</v>
      </c>
      <c r="U2223" s="6">
        <f t="shared" si="274"/>
        <v>30.33322916666657</v>
      </c>
      <c r="V2223" t="str">
        <f t="shared" si="279"/>
        <v>30&lt;x&lt;=45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 t="shared" si="275"/>
        <v>40936.579247685186</v>
      </c>
      <c r="K2224">
        <v>1325184847</v>
      </c>
      <c r="L2224" s="10">
        <f t="shared" si="276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72"/>
        <v>1.6259999999999999</v>
      </c>
      <c r="R2224" s="6">
        <f t="shared" si="273"/>
        <v>27.1</v>
      </c>
      <c r="S2224" t="str">
        <f t="shared" si="277"/>
        <v>games</v>
      </c>
      <c r="T2224" t="str">
        <f t="shared" si="278"/>
        <v>tabletop games</v>
      </c>
      <c r="U2224" s="6">
        <f t="shared" si="274"/>
        <v>30</v>
      </c>
      <c r="V2224" t="str">
        <f t="shared" si="279"/>
        <v>15&lt;x&lt;=30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 t="shared" si="275"/>
        <v>42182.432500000003</v>
      </c>
      <c r="K2225">
        <v>1432826568</v>
      </c>
      <c r="L2225" s="10">
        <f t="shared" si="276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72"/>
        <v>1.0580000000000001</v>
      </c>
      <c r="R2225" s="6">
        <f t="shared" si="273"/>
        <v>206.31</v>
      </c>
      <c r="S2225" t="str">
        <f t="shared" si="277"/>
        <v>games</v>
      </c>
      <c r="T2225" t="str">
        <f t="shared" si="278"/>
        <v>tabletop games</v>
      </c>
      <c r="U2225" s="6">
        <f t="shared" si="274"/>
        <v>30</v>
      </c>
      <c r="V2225" t="str">
        <f t="shared" si="279"/>
        <v>15&lt;x&lt;=30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 t="shared" si="275"/>
        <v>42672.583333333336</v>
      </c>
      <c r="K2226">
        <v>1475337675</v>
      </c>
      <c r="L2226" s="10">
        <f t="shared" si="276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72"/>
        <v>2.4315000000000002</v>
      </c>
      <c r="R2226" s="6">
        <f t="shared" si="273"/>
        <v>82.145270270270274</v>
      </c>
      <c r="S2226" t="str">
        <f t="shared" si="277"/>
        <v>games</v>
      </c>
      <c r="T2226" t="str">
        <f t="shared" si="278"/>
        <v>tabletop games</v>
      </c>
      <c r="U2226" s="6">
        <f t="shared" si="274"/>
        <v>28.124131944452529</v>
      </c>
      <c r="V2226" t="str">
        <f t="shared" si="279"/>
        <v>15&lt;x&lt;=30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 t="shared" si="275"/>
        <v>41903.583506944444</v>
      </c>
      <c r="K2227">
        <v>1408734015</v>
      </c>
      <c r="L2227" s="10">
        <f t="shared" si="276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72"/>
        <v>9.4483338095238096</v>
      </c>
      <c r="R2227" s="6">
        <f t="shared" si="273"/>
        <v>164.79651993355483</v>
      </c>
      <c r="S2227" t="str">
        <f t="shared" si="277"/>
        <v>games</v>
      </c>
      <c r="T2227" t="str">
        <f t="shared" si="278"/>
        <v>tabletop games</v>
      </c>
      <c r="U2227" s="6">
        <f t="shared" si="274"/>
        <v>30</v>
      </c>
      <c r="V2227" t="str">
        <f t="shared" si="279"/>
        <v>15&lt;x&lt;=30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 t="shared" si="275"/>
        <v>42411.999305555553</v>
      </c>
      <c r="K2228">
        <v>1452625822</v>
      </c>
      <c r="L2228" s="10">
        <f t="shared" si="276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72"/>
        <v>1.0846283333333333</v>
      </c>
      <c r="R2228" s="6">
        <f t="shared" si="273"/>
        <v>60.820280373831778</v>
      </c>
      <c r="S2228" t="str">
        <f t="shared" si="277"/>
        <v>games</v>
      </c>
      <c r="T2228" t="str">
        <f t="shared" si="278"/>
        <v>tabletop games</v>
      </c>
      <c r="U2228" s="6">
        <f t="shared" si="274"/>
        <v>30.408773148148612</v>
      </c>
      <c r="V2228" t="str">
        <f t="shared" si="279"/>
        <v>30&lt;x&lt;=45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 t="shared" si="275"/>
        <v>41591.640682870369</v>
      </c>
      <c r="K2229">
        <v>1381778555</v>
      </c>
      <c r="L2229" s="10">
        <f t="shared" si="276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72"/>
        <v>1.5737692307692308</v>
      </c>
      <c r="R2229" s="6">
        <f t="shared" si="273"/>
        <v>67.970099667774093</v>
      </c>
      <c r="S2229" t="str">
        <f t="shared" si="277"/>
        <v>games</v>
      </c>
      <c r="T2229" t="str">
        <f t="shared" si="278"/>
        <v>tabletop games</v>
      </c>
      <c r="U2229" s="6">
        <f t="shared" si="274"/>
        <v>30.041666666671517</v>
      </c>
      <c r="V2229" t="str">
        <f t="shared" si="279"/>
        <v>30&lt;x&lt;=45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 t="shared" si="275"/>
        <v>42232.069861111107</v>
      </c>
      <c r="K2230">
        <v>1437115236</v>
      </c>
      <c r="L2230" s="10">
        <f t="shared" si="276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72"/>
        <v>11.744899999999999</v>
      </c>
      <c r="R2230" s="6">
        <f t="shared" si="273"/>
        <v>81.561805555555551</v>
      </c>
      <c r="S2230" t="str">
        <f t="shared" si="277"/>
        <v>games</v>
      </c>
      <c r="T2230" t="str">
        <f t="shared" si="278"/>
        <v>tabletop games</v>
      </c>
      <c r="U2230" s="6">
        <f t="shared" si="274"/>
        <v>30</v>
      </c>
      <c r="V2230" t="str">
        <f t="shared" si="279"/>
        <v>15&lt;x&lt;=30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 t="shared" si="275"/>
        <v>41519.958333333328</v>
      </c>
      <c r="K2231">
        <v>1375113391</v>
      </c>
      <c r="L2231" s="10">
        <f t="shared" si="276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72"/>
        <v>1.7104755366949576</v>
      </c>
      <c r="R2231" s="6">
        <f t="shared" si="273"/>
        <v>25.42547309833024</v>
      </c>
      <c r="S2231" t="str">
        <f t="shared" si="277"/>
        <v>games</v>
      </c>
      <c r="T2231" t="str">
        <f t="shared" si="278"/>
        <v>tabletop games</v>
      </c>
      <c r="U2231" s="6">
        <f t="shared" si="274"/>
        <v>35.502418981479423</v>
      </c>
      <c r="V2231" t="str">
        <f t="shared" si="279"/>
        <v>30&lt;x&lt;=45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 t="shared" si="275"/>
        <v>41754.672766203701</v>
      </c>
      <c r="K2232">
        <v>1395868127</v>
      </c>
      <c r="L2232" s="10">
        <f t="shared" si="276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72"/>
        <v>1.2595294117647058</v>
      </c>
      <c r="R2232" s="6">
        <f t="shared" si="273"/>
        <v>21.497991967871485</v>
      </c>
      <c r="S2232" t="str">
        <f t="shared" si="277"/>
        <v>games</v>
      </c>
      <c r="T2232" t="str">
        <f t="shared" si="278"/>
        <v>tabletop games</v>
      </c>
      <c r="U2232" s="6">
        <f t="shared" si="274"/>
        <v>30</v>
      </c>
      <c r="V2232" t="str">
        <f t="shared" si="279"/>
        <v>15&lt;x&lt;=30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 t="shared" si="275"/>
        <v>41450</v>
      </c>
      <c r="K2233">
        <v>1369864301</v>
      </c>
      <c r="L2233" s="10">
        <f t="shared" si="276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72"/>
        <v>12.121296000000001</v>
      </c>
      <c r="R2233" s="6">
        <f t="shared" si="273"/>
        <v>27.226630727762803</v>
      </c>
      <c r="S2233" t="str">
        <f t="shared" si="277"/>
        <v>games</v>
      </c>
      <c r="T2233" t="str">
        <f t="shared" si="278"/>
        <v>tabletop games</v>
      </c>
      <c r="U2233" s="6">
        <f t="shared" si="274"/>
        <v>26.297442129631236</v>
      </c>
      <c r="V2233" t="str">
        <f t="shared" si="279"/>
        <v>15&lt;x&lt;=30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 t="shared" si="275"/>
        <v>41838.916666666664</v>
      </c>
      <c r="K2234">
        <v>1402945408</v>
      </c>
      <c r="L2234" s="10">
        <f t="shared" si="276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72"/>
        <v>4.9580000000000002</v>
      </c>
      <c r="R2234" s="6">
        <f t="shared" si="273"/>
        <v>25.091093117408906</v>
      </c>
      <c r="S2234" t="str">
        <f t="shared" si="277"/>
        <v>games</v>
      </c>
      <c r="T2234" t="str">
        <f t="shared" si="278"/>
        <v>tabletop games</v>
      </c>
      <c r="U2234" s="6">
        <f t="shared" si="274"/>
        <v>32.33092592592584</v>
      </c>
      <c r="V2234" t="str">
        <f t="shared" si="279"/>
        <v>30&lt;x&lt;=45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 t="shared" si="275"/>
        <v>42351.791666666664</v>
      </c>
      <c r="K2235">
        <v>1448269539</v>
      </c>
      <c r="L2235" s="10">
        <f t="shared" si="276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72"/>
        <v>3.3203999999999998</v>
      </c>
      <c r="R2235" s="6">
        <f t="shared" si="273"/>
        <v>21.230179028132991</v>
      </c>
      <c r="S2235" t="str">
        <f t="shared" si="277"/>
        <v>games</v>
      </c>
      <c r="T2235" t="str">
        <f t="shared" si="278"/>
        <v>tabletop games</v>
      </c>
      <c r="U2235" s="6">
        <f t="shared" si="274"/>
        <v>20.621076388895744</v>
      </c>
      <c r="V2235" t="str">
        <f t="shared" si="279"/>
        <v>15&lt;x&lt;=30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 t="shared" si="275"/>
        <v>42740.616284722222</v>
      </c>
      <c r="K2236">
        <v>1481053647</v>
      </c>
      <c r="L2236" s="10">
        <f t="shared" si="276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72"/>
        <v>11.65</v>
      </c>
      <c r="R2236" s="6">
        <f t="shared" si="273"/>
        <v>41.607142857142854</v>
      </c>
      <c r="S2236" t="str">
        <f t="shared" si="277"/>
        <v>games</v>
      </c>
      <c r="T2236" t="str">
        <f t="shared" si="278"/>
        <v>tabletop games</v>
      </c>
      <c r="U2236" s="6">
        <f t="shared" si="274"/>
        <v>30</v>
      </c>
      <c r="V2236" t="str">
        <f t="shared" si="279"/>
        <v>15&lt;x&lt;=30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 t="shared" si="275"/>
        <v>42091.77211805556</v>
      </c>
      <c r="K2237">
        <v>1424997111</v>
      </c>
      <c r="L2237" s="10">
        <f t="shared" si="276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72"/>
        <v>1.5331538461538461</v>
      </c>
      <c r="R2237" s="6">
        <f t="shared" si="273"/>
        <v>135.58503401360545</v>
      </c>
      <c r="S2237" t="str">
        <f t="shared" si="277"/>
        <v>games</v>
      </c>
      <c r="T2237" t="str">
        <f t="shared" si="278"/>
        <v>tabletop games</v>
      </c>
      <c r="U2237" s="6">
        <f t="shared" si="274"/>
        <v>29.958333333343035</v>
      </c>
      <c r="V2237" t="str">
        <f t="shared" si="279"/>
        <v>15&lt;x&lt;=30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 t="shared" si="275"/>
        <v>42401.408831018511</v>
      </c>
      <c r="K2238">
        <v>1451746123</v>
      </c>
      <c r="L2238" s="10">
        <f t="shared" si="276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72"/>
        <v>5.3710714285714287</v>
      </c>
      <c r="R2238" s="6">
        <f t="shared" si="273"/>
        <v>22.116176470588236</v>
      </c>
      <c r="S2238" t="str">
        <f t="shared" si="277"/>
        <v>games</v>
      </c>
      <c r="T2238" t="str">
        <f t="shared" si="278"/>
        <v>tabletop games</v>
      </c>
      <c r="U2238" s="6">
        <f t="shared" si="274"/>
        <v>30</v>
      </c>
      <c r="V2238" t="str">
        <f t="shared" si="279"/>
        <v>15&lt;x&lt;=30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 t="shared" si="275"/>
        <v>41955.124305555553</v>
      </c>
      <c r="K2239">
        <v>1412294683</v>
      </c>
      <c r="L2239" s="10">
        <f t="shared" si="276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72"/>
        <v>3.5292777777777777</v>
      </c>
      <c r="R2239" s="6">
        <f t="shared" si="273"/>
        <v>64.625635808748726</v>
      </c>
      <c r="S2239" t="str">
        <f t="shared" si="277"/>
        <v>games</v>
      </c>
      <c r="T2239" t="str">
        <f t="shared" si="278"/>
        <v>tabletop games</v>
      </c>
      <c r="U2239" s="6">
        <f t="shared" si="274"/>
        <v>40.329363425924385</v>
      </c>
      <c r="V2239" t="str">
        <f t="shared" si="279"/>
        <v>30&lt;x&lt;=45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 t="shared" si="275"/>
        <v>42804.41337962963</v>
      </c>
      <c r="K2240">
        <v>1486565716</v>
      </c>
      <c r="L2240" s="10">
        <f t="shared" si="276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72"/>
        <v>1.3740000000000001</v>
      </c>
      <c r="R2240" s="6">
        <f t="shared" si="273"/>
        <v>69.569620253164558</v>
      </c>
      <c r="S2240" t="str">
        <f t="shared" si="277"/>
        <v>games</v>
      </c>
      <c r="T2240" t="str">
        <f t="shared" si="278"/>
        <v>tabletop games</v>
      </c>
      <c r="U2240" s="6">
        <f t="shared" si="274"/>
        <v>30</v>
      </c>
      <c r="V2240" t="str">
        <f t="shared" si="279"/>
        <v>15&lt;x&lt;=30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 t="shared" si="275"/>
        <v>41608.959722222222</v>
      </c>
      <c r="K2241">
        <v>1382742014</v>
      </c>
      <c r="L2241" s="10">
        <f t="shared" si="276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72"/>
        <v>1.2802667999999999</v>
      </c>
      <c r="R2241" s="6">
        <f t="shared" si="273"/>
        <v>75.133028169014082</v>
      </c>
      <c r="S2241" t="str">
        <f t="shared" si="277"/>
        <v>games</v>
      </c>
      <c r="T2241" t="str">
        <f t="shared" si="278"/>
        <v>tabletop games</v>
      </c>
      <c r="U2241" s="6">
        <f t="shared" si="274"/>
        <v>36.209560185183364</v>
      </c>
      <c r="V2241" t="str">
        <f t="shared" si="279"/>
        <v>30&lt;x&lt;=45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 t="shared" si="275"/>
        <v>42482.617407407401</v>
      </c>
      <c r="K2242">
        <v>1458762544</v>
      </c>
      <c r="L2242" s="10">
        <f t="shared" si="276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80">E2242/D2242</f>
        <v>2.7067999999999999</v>
      </c>
      <c r="R2242" s="6">
        <f t="shared" ref="R2242:R2305" si="281">E2242/N2242</f>
        <v>140.97916666666666</v>
      </c>
      <c r="S2242" t="str">
        <f t="shared" si="277"/>
        <v>games</v>
      </c>
      <c r="T2242" t="str">
        <f t="shared" si="278"/>
        <v>tabletop games</v>
      </c>
      <c r="U2242" s="6">
        <f t="shared" ref="U2242:U2305" si="282">J2242-L2242</f>
        <v>30</v>
      </c>
      <c r="V2242" t="str">
        <f t="shared" si="279"/>
        <v>15&lt;x&lt;=30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 t="shared" ref="J2243:J2306" si="283">(((I2243/60)/60)/24)+DATE(1970,1,1)+(-5/24)</f>
        <v>42796.619212962956</v>
      </c>
      <c r="K2243">
        <v>1485892300</v>
      </c>
      <c r="L2243" s="10">
        <f t="shared" ref="L2243:L2306" si="284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80"/>
        <v>8.0640000000000001</v>
      </c>
      <c r="R2243" s="6">
        <f t="shared" si="281"/>
        <v>49.472392638036808</v>
      </c>
      <c r="S2243" t="str">
        <f t="shared" ref="S2243:S2306" si="285">TRIM(LEFT(P2243,SEARCH("/",P2243)-1))</f>
        <v>games</v>
      </c>
      <c r="T2243" t="str">
        <f t="shared" ref="T2243:T2306" si="286">TRIM(RIGHT(P2243,LEN(P2243)-SEARCH("/",P2243)))</f>
        <v>tabletop games</v>
      </c>
      <c r="U2243" s="6">
        <f t="shared" si="282"/>
        <v>30</v>
      </c>
      <c r="V2243" t="str">
        <f t="shared" ref="V2243:V2306" si="287">IF(U2243&lt;=15, "&lt;=15", IF(U2243&lt;=30, "15&lt;x&lt;=30", IF(U2243&lt;=45, "30&lt;x&lt;=45", IF(U2243&lt;=60, "45&lt;x&lt;=60", IF(U2243&lt;=75, "60&lt;x&lt;=75","75&lt;x&lt;=90")))))</f>
        <v>15&lt;x&lt;=30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 t="shared" si="283"/>
        <v>41604.91805555555</v>
      </c>
      <c r="K2244">
        <v>1382449733</v>
      </c>
      <c r="L2244" s="10">
        <f t="shared" si="284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80"/>
        <v>13.600976000000001</v>
      </c>
      <c r="R2244" s="6">
        <f t="shared" si="281"/>
        <v>53.865251485148519</v>
      </c>
      <c r="S2244" t="str">
        <f t="shared" si="285"/>
        <v>games</v>
      </c>
      <c r="T2244" t="str">
        <f t="shared" si="286"/>
        <v>tabletop games</v>
      </c>
      <c r="U2244" s="6">
        <f t="shared" si="282"/>
        <v>35.550775462957972</v>
      </c>
      <c r="V2244" t="str">
        <f t="shared" si="287"/>
        <v>30&lt;x&lt;=45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 t="shared" si="283"/>
        <v>42806.916666666664</v>
      </c>
      <c r="K2245">
        <v>1488823290</v>
      </c>
      <c r="L2245" s="10">
        <f t="shared" si="284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80"/>
        <v>9302.5</v>
      </c>
      <c r="R2245" s="6">
        <f t="shared" si="281"/>
        <v>4.5712530712530715</v>
      </c>
      <c r="S2245" t="str">
        <f t="shared" si="285"/>
        <v>games</v>
      </c>
      <c r="T2245" t="str">
        <f t="shared" si="286"/>
        <v>tabletop games</v>
      </c>
      <c r="U2245" s="6">
        <f t="shared" si="282"/>
        <v>6.3739583333372138</v>
      </c>
      <c r="V2245" t="str">
        <f t="shared" si="287"/>
        <v>&lt;=15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 t="shared" si="283"/>
        <v>42659.645833333336</v>
      </c>
      <c r="K2246">
        <v>1475609946</v>
      </c>
      <c r="L2246" s="10">
        <f t="shared" si="284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80"/>
        <v>3.7702</v>
      </c>
      <c r="R2246" s="6">
        <f t="shared" si="281"/>
        <v>65.00344827586207</v>
      </c>
      <c r="S2246" t="str">
        <f t="shared" si="285"/>
        <v>games</v>
      </c>
      <c r="T2246" t="str">
        <f t="shared" si="286"/>
        <v>tabletop games</v>
      </c>
      <c r="U2246" s="6">
        <f t="shared" si="282"/>
        <v>12.035347222226846</v>
      </c>
      <c r="V2246" t="str">
        <f t="shared" si="287"/>
        <v>&lt;=15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 t="shared" si="283"/>
        <v>41691.541666666664</v>
      </c>
      <c r="K2247">
        <v>1390323617</v>
      </c>
      <c r="L2247" s="10">
        <f t="shared" si="284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80"/>
        <v>26.47025</v>
      </c>
      <c r="R2247" s="6">
        <f t="shared" si="281"/>
        <v>53.475252525252522</v>
      </c>
      <c r="S2247" t="str">
        <f t="shared" si="285"/>
        <v>games</v>
      </c>
      <c r="T2247" t="str">
        <f t="shared" si="286"/>
        <v>tabletop games</v>
      </c>
      <c r="U2247" s="6">
        <f t="shared" si="282"/>
        <v>31.041469907402643</v>
      </c>
      <c r="V2247" t="str">
        <f t="shared" si="287"/>
        <v>30&lt;x&lt;=45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 t="shared" si="283"/>
        <v>42251.583449074074</v>
      </c>
      <c r="K2248">
        <v>1438801210</v>
      </c>
      <c r="L2248" s="10">
        <f t="shared" si="284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80"/>
        <v>1.0012000000000001</v>
      </c>
      <c r="R2248" s="6">
        <f t="shared" si="281"/>
        <v>43.912280701754383</v>
      </c>
      <c r="S2248" t="str">
        <f t="shared" si="285"/>
        <v>games</v>
      </c>
      <c r="T2248" t="str">
        <f t="shared" si="286"/>
        <v>tabletop games</v>
      </c>
      <c r="U2248" s="6">
        <f t="shared" si="282"/>
        <v>30</v>
      </c>
      <c r="V2248" t="str">
        <f t="shared" si="287"/>
        <v>15&lt;x&lt;=30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 t="shared" si="283"/>
        <v>42214.457928240743</v>
      </c>
      <c r="K2249">
        <v>1436975965</v>
      </c>
      <c r="L2249" s="10">
        <f t="shared" si="284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80"/>
        <v>1.0445405405405406</v>
      </c>
      <c r="R2249" s="6">
        <f t="shared" si="281"/>
        <v>50.852631578947367</v>
      </c>
      <c r="S2249" t="str">
        <f t="shared" si="285"/>
        <v>games</v>
      </c>
      <c r="T2249" t="str">
        <f t="shared" si="286"/>
        <v>tabletop games</v>
      </c>
      <c r="U2249" s="6">
        <f t="shared" si="282"/>
        <v>14</v>
      </c>
      <c r="V2249" t="str">
        <f t="shared" si="287"/>
        <v>&lt;=15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 t="shared" si="283"/>
        <v>42718.667569444442</v>
      </c>
      <c r="K2250">
        <v>1479157278</v>
      </c>
      <c r="L2250" s="10">
        <f t="shared" si="284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80"/>
        <v>1.0721428571428571</v>
      </c>
      <c r="R2250" s="6">
        <f t="shared" si="281"/>
        <v>58.6328125</v>
      </c>
      <c r="S2250" t="str">
        <f t="shared" si="285"/>
        <v>games</v>
      </c>
      <c r="T2250" t="str">
        <f t="shared" si="286"/>
        <v>tabletop games</v>
      </c>
      <c r="U2250" s="6">
        <f t="shared" si="282"/>
        <v>30</v>
      </c>
      <c r="V2250" t="str">
        <f t="shared" si="287"/>
        <v>15&lt;x&lt;=30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 t="shared" si="283"/>
        <v>41366.453298611108</v>
      </c>
      <c r="K2251">
        <v>1362329565</v>
      </c>
      <c r="L2251" s="10">
        <f t="shared" si="284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80"/>
        <v>1.6877142857142857</v>
      </c>
      <c r="R2251" s="6">
        <f t="shared" si="281"/>
        <v>32.81666666666667</v>
      </c>
      <c r="S2251" t="str">
        <f t="shared" si="285"/>
        <v>games</v>
      </c>
      <c r="T2251" t="str">
        <f t="shared" si="286"/>
        <v>tabletop games</v>
      </c>
      <c r="U2251" s="6">
        <f t="shared" si="282"/>
        <v>29.958333333335759</v>
      </c>
      <c r="V2251" t="str">
        <f t="shared" si="287"/>
        <v>15&lt;x&lt;=30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 t="shared" si="283"/>
        <v>42706.838807870365</v>
      </c>
      <c r="K2252">
        <v>1478131673</v>
      </c>
      <c r="L2252" s="10">
        <f t="shared" si="284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80"/>
        <v>9.7511200000000002</v>
      </c>
      <c r="R2252" s="6">
        <f t="shared" si="281"/>
        <v>426.93169877408059</v>
      </c>
      <c r="S2252" t="str">
        <f t="shared" si="285"/>
        <v>games</v>
      </c>
      <c r="T2252" t="str">
        <f t="shared" si="286"/>
        <v>tabletop games</v>
      </c>
      <c r="U2252" s="6">
        <f t="shared" si="282"/>
        <v>30.041666666664241</v>
      </c>
      <c r="V2252" t="str">
        <f t="shared" si="287"/>
        <v>30&lt;x&lt;=45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 t="shared" si="283"/>
        <v>41867.137465277774</v>
      </c>
      <c r="K2253">
        <v>1406362677</v>
      </c>
      <c r="L2253" s="10">
        <f t="shared" si="284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80"/>
        <v>1.3444929411764706</v>
      </c>
      <c r="R2253" s="6">
        <f t="shared" si="281"/>
        <v>23.808729166666669</v>
      </c>
      <c r="S2253" t="str">
        <f t="shared" si="285"/>
        <v>games</v>
      </c>
      <c r="T2253" t="str">
        <f t="shared" si="286"/>
        <v>tabletop games</v>
      </c>
      <c r="U2253" s="6">
        <f t="shared" si="282"/>
        <v>21</v>
      </c>
      <c r="V2253" t="str">
        <f t="shared" si="287"/>
        <v>15&lt;x&lt;=30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 t="shared" si="283"/>
        <v>42588.119652777772</v>
      </c>
      <c r="K2254">
        <v>1469173938</v>
      </c>
      <c r="L2254" s="10">
        <f t="shared" si="284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80"/>
        <v>2.722777777777778</v>
      </c>
      <c r="R2254" s="6">
        <f t="shared" si="281"/>
        <v>98.413654618473899</v>
      </c>
      <c r="S2254" t="str">
        <f t="shared" si="285"/>
        <v>games</v>
      </c>
      <c r="T2254" t="str">
        <f t="shared" si="286"/>
        <v>tabletop games</v>
      </c>
      <c r="U2254" s="6">
        <f t="shared" si="282"/>
        <v>15</v>
      </c>
      <c r="V2254" t="str">
        <f t="shared" si="287"/>
        <v>&lt;=15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 t="shared" si="283"/>
        <v>42326.46466435185</v>
      </c>
      <c r="K2255">
        <v>1445267347</v>
      </c>
      <c r="L2255" s="10">
        <f t="shared" si="284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80"/>
        <v>1.1268750000000001</v>
      </c>
      <c r="R2255" s="6">
        <f t="shared" si="281"/>
        <v>107.32142857142857</v>
      </c>
      <c r="S2255" t="str">
        <f t="shared" si="285"/>
        <v>games</v>
      </c>
      <c r="T2255" t="str">
        <f t="shared" si="286"/>
        <v>tabletop games</v>
      </c>
      <c r="U2255" s="6">
        <f t="shared" si="282"/>
        <v>30.041666666664241</v>
      </c>
      <c r="V2255" t="str">
        <f t="shared" si="287"/>
        <v>30&lt;x&lt;=45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 t="shared" si="283"/>
        <v>42759.439444444441</v>
      </c>
      <c r="K2256">
        <v>1484667168</v>
      </c>
      <c r="L2256" s="10">
        <f t="shared" si="284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80"/>
        <v>4.5979999999999999</v>
      </c>
      <c r="R2256" s="6">
        <f t="shared" si="281"/>
        <v>11.67005076142132</v>
      </c>
      <c r="S2256" t="str">
        <f t="shared" si="285"/>
        <v>games</v>
      </c>
      <c r="T2256" t="str">
        <f t="shared" si="286"/>
        <v>tabletop games</v>
      </c>
      <c r="U2256" s="6">
        <f t="shared" si="282"/>
        <v>7</v>
      </c>
      <c r="V2256" t="str">
        <f t="shared" si="287"/>
        <v>&lt;=15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 t="shared" si="283"/>
        <v>42497.743645833332</v>
      </c>
      <c r="K2257">
        <v>1460069451</v>
      </c>
      <c r="L2257" s="10">
        <f t="shared" si="284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80"/>
        <v>2.8665822784810127</v>
      </c>
      <c r="R2257" s="6">
        <f t="shared" si="281"/>
        <v>41.782287822878232</v>
      </c>
      <c r="S2257" t="str">
        <f t="shared" si="285"/>
        <v>games</v>
      </c>
      <c r="T2257" t="str">
        <f t="shared" si="286"/>
        <v>tabletop games</v>
      </c>
      <c r="U2257" s="6">
        <f t="shared" si="282"/>
        <v>30</v>
      </c>
      <c r="V2257" t="str">
        <f t="shared" si="287"/>
        <v>15&lt;x&lt;=30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 t="shared" si="283"/>
        <v>42696.243587962956</v>
      </c>
      <c r="K2258">
        <v>1478602246</v>
      </c>
      <c r="L2258" s="10">
        <f t="shared" si="284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80"/>
        <v>2.2270833333333333</v>
      </c>
      <c r="R2258" s="6">
        <f t="shared" si="281"/>
        <v>21.38</v>
      </c>
      <c r="S2258" t="str">
        <f t="shared" si="285"/>
        <v>games</v>
      </c>
      <c r="T2258" t="str">
        <f t="shared" si="286"/>
        <v>tabletop games</v>
      </c>
      <c r="U2258" s="6">
        <f t="shared" si="282"/>
        <v>14</v>
      </c>
      <c r="V2258" t="str">
        <f t="shared" si="287"/>
        <v>&lt;=15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 t="shared" si="283"/>
        <v>42540.749999999993</v>
      </c>
      <c r="K2259">
        <v>1463351329</v>
      </c>
      <c r="L2259" s="10">
        <f t="shared" si="284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80"/>
        <v>6.3613999999999997</v>
      </c>
      <c r="R2259" s="6">
        <f t="shared" si="281"/>
        <v>94.103550295857985</v>
      </c>
      <c r="S2259" t="str">
        <f t="shared" si="285"/>
        <v>games</v>
      </c>
      <c r="T2259" t="str">
        <f t="shared" si="286"/>
        <v>tabletop games</v>
      </c>
      <c r="U2259" s="6">
        <f t="shared" si="282"/>
        <v>35.021655092583387</v>
      </c>
      <c r="V2259" t="str">
        <f t="shared" si="287"/>
        <v>30&lt;x&lt;=45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 t="shared" si="283"/>
        <v>42166.542673611104</v>
      </c>
      <c r="K2260">
        <v>1431453687</v>
      </c>
      <c r="L2260" s="10">
        <f t="shared" si="284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80"/>
        <v>1.4650000000000001</v>
      </c>
      <c r="R2260" s="6">
        <f t="shared" si="281"/>
        <v>15.721951219512196</v>
      </c>
      <c r="S2260" t="str">
        <f t="shared" si="285"/>
        <v>games</v>
      </c>
      <c r="T2260" t="str">
        <f t="shared" si="286"/>
        <v>tabletop games</v>
      </c>
      <c r="U2260" s="6">
        <f t="shared" si="282"/>
        <v>30</v>
      </c>
      <c r="V2260" t="str">
        <f t="shared" si="287"/>
        <v>15&lt;x&lt;=30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 t="shared" si="283"/>
        <v>42712.59648148148</v>
      </c>
      <c r="K2261">
        <v>1480360736</v>
      </c>
      <c r="L2261" s="10">
        <f t="shared" si="284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80"/>
        <v>18.670999999999999</v>
      </c>
      <c r="R2261" s="6">
        <f t="shared" si="281"/>
        <v>90.635922330097088</v>
      </c>
      <c r="S2261" t="str">
        <f t="shared" si="285"/>
        <v>games</v>
      </c>
      <c r="T2261" t="str">
        <f t="shared" si="286"/>
        <v>tabletop games</v>
      </c>
      <c r="U2261" s="6">
        <f t="shared" si="282"/>
        <v>10</v>
      </c>
      <c r="V2261" t="str">
        <f t="shared" si="287"/>
        <v>&lt;=15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 t="shared" si="283"/>
        <v>41724.766782407409</v>
      </c>
      <c r="K2262">
        <v>1393287850</v>
      </c>
      <c r="L2262" s="10">
        <f t="shared" si="284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80"/>
        <v>3.2692000000000001</v>
      </c>
      <c r="R2262" s="6">
        <f t="shared" si="281"/>
        <v>97.297619047619051</v>
      </c>
      <c r="S2262" t="str">
        <f t="shared" si="285"/>
        <v>games</v>
      </c>
      <c r="T2262" t="str">
        <f t="shared" si="286"/>
        <v>tabletop games</v>
      </c>
      <c r="U2262" s="6">
        <f t="shared" si="282"/>
        <v>29.958333333335759</v>
      </c>
      <c r="V2262" t="str">
        <f t="shared" si="287"/>
        <v>15&lt;x&lt;=30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 t="shared" si="283"/>
        <v>42780.516435185178</v>
      </c>
      <c r="K2263">
        <v>1485278620</v>
      </c>
      <c r="L2263" s="10">
        <f t="shared" si="284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80"/>
        <v>7.7949999999999999</v>
      </c>
      <c r="R2263" s="6">
        <f t="shared" si="281"/>
        <v>37.11904761904762</v>
      </c>
      <c r="S2263" t="str">
        <f t="shared" si="285"/>
        <v>games</v>
      </c>
      <c r="T2263" t="str">
        <f t="shared" si="286"/>
        <v>tabletop games</v>
      </c>
      <c r="U2263" s="6">
        <f t="shared" si="282"/>
        <v>21</v>
      </c>
      <c r="V2263" t="str">
        <f t="shared" si="287"/>
        <v>15&lt;x&lt;=30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 t="shared" si="283"/>
        <v>41960.791666666664</v>
      </c>
      <c r="K2264">
        <v>1413295358</v>
      </c>
      <c r="L2264" s="10">
        <f t="shared" si="284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80"/>
        <v>1.5415151515151515</v>
      </c>
      <c r="R2264" s="6">
        <f t="shared" si="281"/>
        <v>28.104972375690608</v>
      </c>
      <c r="S2264" t="str">
        <f t="shared" si="285"/>
        <v>games</v>
      </c>
      <c r="T2264" t="str">
        <f t="shared" si="286"/>
        <v>tabletop games</v>
      </c>
      <c r="U2264" s="6">
        <f t="shared" si="282"/>
        <v>34.414837962962338</v>
      </c>
      <c r="V2264" t="str">
        <f t="shared" si="287"/>
        <v>30&lt;x&lt;=45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 t="shared" si="283"/>
        <v>42035.623993055553</v>
      </c>
      <c r="K2265">
        <v>1420919913</v>
      </c>
      <c r="L2265" s="10">
        <f t="shared" si="284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80"/>
        <v>1.1554666666666666</v>
      </c>
      <c r="R2265" s="6">
        <f t="shared" si="281"/>
        <v>144.43333333333334</v>
      </c>
      <c r="S2265" t="str">
        <f t="shared" si="285"/>
        <v>games</v>
      </c>
      <c r="T2265" t="str">
        <f t="shared" si="286"/>
        <v>tabletop games</v>
      </c>
      <c r="U2265" s="6">
        <f t="shared" si="282"/>
        <v>21</v>
      </c>
      <c r="V2265" t="str">
        <f t="shared" si="287"/>
        <v>15&lt;x&lt;=30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 t="shared" si="283"/>
        <v>42512.916666666664</v>
      </c>
      <c r="K2266">
        <v>1462543114</v>
      </c>
      <c r="L2266" s="10">
        <f t="shared" si="284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80"/>
        <v>1.8003333333333333</v>
      </c>
      <c r="R2266" s="6">
        <f t="shared" si="281"/>
        <v>24.274157303370785</v>
      </c>
      <c r="S2266" t="str">
        <f t="shared" si="285"/>
        <v>games</v>
      </c>
      <c r="T2266" t="str">
        <f t="shared" si="286"/>
        <v>tabletop games</v>
      </c>
      <c r="U2266" s="6">
        <f t="shared" si="282"/>
        <v>16.542662037041737</v>
      </c>
      <c r="V2266" t="str">
        <f t="shared" si="287"/>
        <v>15&lt;x&lt;=30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 t="shared" si="283"/>
        <v>42696.644756944443</v>
      </c>
      <c r="K2267">
        <v>1479241707</v>
      </c>
      <c r="L2267" s="10">
        <f t="shared" si="284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80"/>
        <v>2.9849999999999999</v>
      </c>
      <c r="R2267" s="6">
        <f t="shared" si="281"/>
        <v>35.117647058823529</v>
      </c>
      <c r="S2267" t="str">
        <f t="shared" si="285"/>
        <v>games</v>
      </c>
      <c r="T2267" t="str">
        <f t="shared" si="286"/>
        <v>tabletop games</v>
      </c>
      <c r="U2267" s="6">
        <f t="shared" si="282"/>
        <v>7</v>
      </c>
      <c r="V2267" t="str">
        <f t="shared" si="287"/>
        <v>&lt;=15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 t="shared" si="283"/>
        <v>42486.874999999993</v>
      </c>
      <c r="K2268">
        <v>1460235592</v>
      </c>
      <c r="L2268" s="10">
        <f t="shared" si="284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80"/>
        <v>3.2026666666666666</v>
      </c>
      <c r="R2268" s="6">
        <f t="shared" si="281"/>
        <v>24.762886597938145</v>
      </c>
      <c r="S2268" t="str">
        <f t="shared" si="285"/>
        <v>games</v>
      </c>
      <c r="T2268" t="str">
        <f t="shared" si="286"/>
        <v>tabletop games</v>
      </c>
      <c r="U2268" s="6">
        <f t="shared" si="282"/>
        <v>17.208425925920892</v>
      </c>
      <c r="V2268" t="str">
        <f t="shared" si="287"/>
        <v>15&lt;x&lt;=30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 t="shared" si="283"/>
        <v>41993.833333333336</v>
      </c>
      <c r="K2269">
        <v>1416945297</v>
      </c>
      <c r="L2269" s="10">
        <f t="shared" si="284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80"/>
        <v>3.80525</v>
      </c>
      <c r="R2269" s="6">
        <f t="shared" si="281"/>
        <v>188.37871287128712</v>
      </c>
      <c r="S2269" t="str">
        <f t="shared" si="285"/>
        <v>games</v>
      </c>
      <c r="T2269" t="str">
        <f t="shared" si="286"/>
        <v>tabletop games</v>
      </c>
      <c r="U2269" s="6">
        <f t="shared" si="282"/>
        <v>25.211840277785086</v>
      </c>
      <c r="V2269" t="str">
        <f t="shared" si="287"/>
        <v>15&lt;x&lt;=30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 t="shared" si="283"/>
        <v>42805.874016203699</v>
      </c>
      <c r="K2270">
        <v>1486691915</v>
      </c>
      <c r="L2270" s="10">
        <f t="shared" si="284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80"/>
        <v>1.026</v>
      </c>
      <c r="R2270" s="6">
        <f t="shared" si="281"/>
        <v>148.08247422680412</v>
      </c>
      <c r="S2270" t="str">
        <f t="shared" si="285"/>
        <v>games</v>
      </c>
      <c r="T2270" t="str">
        <f t="shared" si="286"/>
        <v>tabletop games</v>
      </c>
      <c r="U2270" s="6">
        <f t="shared" si="282"/>
        <v>30</v>
      </c>
      <c r="V2270" t="str">
        <f t="shared" si="287"/>
        <v>15&lt;x&lt;=30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 t="shared" si="283"/>
        <v>42800.999999999993</v>
      </c>
      <c r="K2271">
        <v>1486745663</v>
      </c>
      <c r="L2271" s="10">
        <f t="shared" si="284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80"/>
        <v>18.016400000000001</v>
      </c>
      <c r="R2271" s="6">
        <f t="shared" si="281"/>
        <v>49.934589800443462</v>
      </c>
      <c r="S2271" t="str">
        <f t="shared" si="285"/>
        <v>games</v>
      </c>
      <c r="T2271" t="str">
        <f t="shared" si="286"/>
        <v>tabletop games</v>
      </c>
      <c r="U2271" s="6">
        <f t="shared" si="282"/>
        <v>24.503900462957972</v>
      </c>
      <c r="V2271" t="str">
        <f t="shared" si="287"/>
        <v>15&lt;x&lt;=30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 t="shared" si="283"/>
        <v>42745.707638888889</v>
      </c>
      <c r="K2272">
        <v>1482353513</v>
      </c>
      <c r="L2272" s="10">
        <f t="shared" si="284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80"/>
        <v>7.2024800000000004</v>
      </c>
      <c r="R2272" s="6">
        <f t="shared" si="281"/>
        <v>107.82155688622754</v>
      </c>
      <c r="S2272" t="str">
        <f t="shared" si="285"/>
        <v>games</v>
      </c>
      <c r="T2272" t="str">
        <f t="shared" si="286"/>
        <v>tabletop games</v>
      </c>
      <c r="U2272" s="6">
        <f t="shared" si="282"/>
        <v>20.046608796299552</v>
      </c>
      <c r="V2272" t="str">
        <f t="shared" si="287"/>
        <v>15&lt;x&lt;=30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 t="shared" si="283"/>
        <v>42713.791712962957</v>
      </c>
      <c r="K2273">
        <v>1478736004</v>
      </c>
      <c r="L2273" s="10">
        <f t="shared" si="284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80"/>
        <v>2.8309000000000002</v>
      </c>
      <c r="R2273" s="6">
        <f t="shared" si="281"/>
        <v>42.63403614457831</v>
      </c>
      <c r="S2273" t="str">
        <f t="shared" si="285"/>
        <v>games</v>
      </c>
      <c r="T2273" t="str">
        <f t="shared" si="286"/>
        <v>tabletop games</v>
      </c>
      <c r="U2273" s="6">
        <f t="shared" si="282"/>
        <v>30</v>
      </c>
      <c r="V2273" t="str">
        <f t="shared" si="287"/>
        <v>15&lt;x&lt;=30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 t="shared" si="283"/>
        <v>42345.491157407399</v>
      </c>
      <c r="K2274">
        <v>1446914836</v>
      </c>
      <c r="L2274" s="10">
        <f t="shared" si="284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80"/>
        <v>13.566000000000001</v>
      </c>
      <c r="R2274" s="6">
        <f t="shared" si="281"/>
        <v>14.370762711864407</v>
      </c>
      <c r="S2274" t="str">
        <f t="shared" si="285"/>
        <v>games</v>
      </c>
      <c r="T2274" t="str">
        <f t="shared" si="286"/>
        <v>tabletop games</v>
      </c>
      <c r="U2274" s="6">
        <f t="shared" si="282"/>
        <v>30</v>
      </c>
      <c r="V2274" t="str">
        <f t="shared" si="287"/>
        <v>15&lt;x&lt;=30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 t="shared" si="283"/>
        <v>42806.299097222225</v>
      </c>
      <c r="K2275">
        <v>1487164242</v>
      </c>
      <c r="L2275" s="10">
        <f t="shared" si="284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80"/>
        <v>2.2035999999999998</v>
      </c>
      <c r="R2275" s="6">
        <f t="shared" si="281"/>
        <v>37.476190476190474</v>
      </c>
      <c r="S2275" t="str">
        <f t="shared" si="285"/>
        <v>games</v>
      </c>
      <c r="T2275" t="str">
        <f t="shared" si="286"/>
        <v>tabletop games</v>
      </c>
      <c r="U2275" s="6">
        <f t="shared" si="282"/>
        <v>24.958333333343035</v>
      </c>
      <c r="V2275" t="str">
        <f t="shared" si="287"/>
        <v>15&lt;x&lt;=30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 t="shared" si="283"/>
        <v>41693.292326388888</v>
      </c>
      <c r="K2276">
        <v>1390564857</v>
      </c>
      <c r="L2276" s="10">
        <f t="shared" si="284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80"/>
        <v>1.196</v>
      </c>
      <c r="R2276" s="6">
        <f t="shared" si="281"/>
        <v>30.202020202020201</v>
      </c>
      <c r="S2276" t="str">
        <f t="shared" si="285"/>
        <v>games</v>
      </c>
      <c r="T2276" t="str">
        <f t="shared" si="286"/>
        <v>tabletop games</v>
      </c>
      <c r="U2276" s="6">
        <f t="shared" si="282"/>
        <v>30</v>
      </c>
      <c r="V2276" t="str">
        <f t="shared" si="287"/>
        <v>15&lt;x&lt;=30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 t="shared" si="283"/>
        <v>41995.408321759263</v>
      </c>
      <c r="K2277">
        <v>1416667679</v>
      </c>
      <c r="L2277" s="10">
        <f t="shared" si="284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80"/>
        <v>4.0776923076923079</v>
      </c>
      <c r="R2277" s="6">
        <f t="shared" si="281"/>
        <v>33.550632911392405</v>
      </c>
      <c r="S2277" t="str">
        <f t="shared" si="285"/>
        <v>games</v>
      </c>
      <c r="T2277" t="str">
        <f t="shared" si="286"/>
        <v>tabletop games</v>
      </c>
      <c r="U2277" s="6">
        <f t="shared" si="282"/>
        <v>30</v>
      </c>
      <c r="V2277" t="str">
        <f t="shared" si="287"/>
        <v>15&lt;x&lt;=30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 t="shared" si="283"/>
        <v>41644.443159722221</v>
      </c>
      <c r="K2278">
        <v>1386344289</v>
      </c>
      <c r="L2278" s="10">
        <f t="shared" si="284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80"/>
        <v>1.0581826105905425</v>
      </c>
      <c r="R2278" s="6">
        <f t="shared" si="281"/>
        <v>64.74666666666667</v>
      </c>
      <c r="S2278" t="str">
        <f t="shared" si="285"/>
        <v>games</v>
      </c>
      <c r="T2278" t="str">
        <f t="shared" si="286"/>
        <v>tabletop games</v>
      </c>
      <c r="U2278" s="6">
        <f t="shared" si="282"/>
        <v>30</v>
      </c>
      <c r="V2278" t="str">
        <f t="shared" si="287"/>
        <v>15&lt;x&lt;=30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 t="shared" si="283"/>
        <v>40966.470173611109</v>
      </c>
      <c r="K2279">
        <v>1327767423</v>
      </c>
      <c r="L2279" s="10">
        <f t="shared" si="284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80"/>
        <v>1.4108235294117648</v>
      </c>
      <c r="R2279" s="6">
        <f t="shared" si="281"/>
        <v>57.932367149758456</v>
      </c>
      <c r="S2279" t="str">
        <f t="shared" si="285"/>
        <v>games</v>
      </c>
      <c r="T2279" t="str">
        <f t="shared" si="286"/>
        <v>tabletop games</v>
      </c>
      <c r="U2279" s="6">
        <f t="shared" si="282"/>
        <v>30</v>
      </c>
      <c r="V2279" t="str">
        <f t="shared" si="287"/>
        <v>15&lt;x&lt;=30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 t="shared" si="283"/>
        <v>42372.749305555553</v>
      </c>
      <c r="K2280">
        <v>1448902867</v>
      </c>
      <c r="L2280" s="10">
        <f t="shared" si="284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80"/>
        <v>2.7069999999999999</v>
      </c>
      <c r="R2280" s="6">
        <f t="shared" si="281"/>
        <v>53.078431372549019</v>
      </c>
      <c r="S2280" t="str">
        <f t="shared" si="285"/>
        <v>games</v>
      </c>
      <c r="T2280" t="str">
        <f t="shared" si="286"/>
        <v>tabletop games</v>
      </c>
      <c r="U2280" s="6">
        <f t="shared" si="282"/>
        <v>34.24853009259823</v>
      </c>
      <c r="V2280" t="str">
        <f t="shared" si="287"/>
        <v>30&lt;x&lt;=45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 t="shared" si="283"/>
        <v>42038.958333333336</v>
      </c>
      <c r="K2281">
        <v>1421436099</v>
      </c>
      <c r="L2281" s="10">
        <f t="shared" si="284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80"/>
        <v>1.538</v>
      </c>
      <c r="R2281" s="6">
        <f t="shared" si="281"/>
        <v>48.0625</v>
      </c>
      <c r="S2281" t="str">
        <f t="shared" si="285"/>
        <v>games</v>
      </c>
      <c r="T2281" t="str">
        <f t="shared" si="286"/>
        <v>tabletop games</v>
      </c>
      <c r="U2281" s="6">
        <f t="shared" si="282"/>
        <v>18.359965277784795</v>
      </c>
      <c r="V2281" t="str">
        <f t="shared" si="287"/>
        <v>15&lt;x&lt;=30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 t="shared" si="283"/>
        <v>42264.416562499995</v>
      </c>
      <c r="K2282">
        <v>1439909991</v>
      </c>
      <c r="L2282" s="10">
        <f t="shared" si="284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80"/>
        <v>4.0357653061224488</v>
      </c>
      <c r="R2282" s="6">
        <f t="shared" si="281"/>
        <v>82.396874999999994</v>
      </c>
      <c r="S2282" t="str">
        <f t="shared" si="285"/>
        <v>games</v>
      </c>
      <c r="T2282" t="str">
        <f t="shared" si="286"/>
        <v>tabletop games</v>
      </c>
      <c r="U2282" s="6">
        <f t="shared" si="282"/>
        <v>30</v>
      </c>
      <c r="V2282" t="str">
        <f t="shared" si="287"/>
        <v>15&lt;x&lt;=30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 t="shared" si="283"/>
        <v>40749.076388888883</v>
      </c>
      <c r="K2283">
        <v>1306219897</v>
      </c>
      <c r="L2283" s="10">
        <f t="shared" si="284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80"/>
        <v>1.85</v>
      </c>
      <c r="R2283" s="6">
        <f t="shared" si="281"/>
        <v>50.454545454545453</v>
      </c>
      <c r="S2283" t="str">
        <f t="shared" si="285"/>
        <v>music</v>
      </c>
      <c r="T2283" t="str">
        <f t="shared" si="286"/>
        <v>rock</v>
      </c>
      <c r="U2283" s="6">
        <f t="shared" si="282"/>
        <v>61.998877314814308</v>
      </c>
      <c r="V2283" t="str">
        <f t="shared" si="287"/>
        <v>60&lt;x&lt;=75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 t="shared" si="283"/>
        <v>42382.966273148144</v>
      </c>
      <c r="K2284">
        <v>1447560686</v>
      </c>
      <c r="L2284" s="10">
        <f t="shared" si="284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80"/>
        <v>1.8533333333333333</v>
      </c>
      <c r="R2284" s="6">
        <f t="shared" si="281"/>
        <v>115.83333333333333</v>
      </c>
      <c r="S2284" t="str">
        <f t="shared" si="285"/>
        <v>music</v>
      </c>
      <c r="T2284" t="str">
        <f t="shared" si="286"/>
        <v>rock</v>
      </c>
      <c r="U2284" s="6">
        <f t="shared" si="282"/>
        <v>60</v>
      </c>
      <c r="V2284" t="str">
        <f t="shared" si="287"/>
        <v>45&lt;x&lt;=60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 t="shared" si="283"/>
        <v>41037.875046296293</v>
      </c>
      <c r="K2285">
        <v>1331348404</v>
      </c>
      <c r="L2285" s="10">
        <f t="shared" si="284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80"/>
        <v>1.0085533333333332</v>
      </c>
      <c r="R2285" s="6">
        <f t="shared" si="281"/>
        <v>63.03458333333333</v>
      </c>
      <c r="S2285" t="str">
        <f t="shared" si="285"/>
        <v>music</v>
      </c>
      <c r="T2285" t="str">
        <f t="shared" si="286"/>
        <v>rock</v>
      </c>
      <c r="U2285" s="6">
        <f t="shared" si="282"/>
        <v>59.958333333335759</v>
      </c>
      <c r="V2285" t="str">
        <f t="shared" si="287"/>
        <v>45&lt;x&lt;=60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 t="shared" si="283"/>
        <v>40613.958333333328</v>
      </c>
      <c r="K2286">
        <v>1297451245</v>
      </c>
      <c r="L2286" s="10">
        <f t="shared" si="284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80"/>
        <v>1.0622116666666668</v>
      </c>
      <c r="R2286" s="6">
        <f t="shared" si="281"/>
        <v>108.02152542372882</v>
      </c>
      <c r="S2286" t="str">
        <f t="shared" si="285"/>
        <v>music</v>
      </c>
      <c r="T2286" t="str">
        <f t="shared" si="286"/>
        <v>rock</v>
      </c>
      <c r="U2286" s="6">
        <f t="shared" si="282"/>
        <v>28.369849537033588</v>
      </c>
      <c r="V2286" t="str">
        <f t="shared" si="287"/>
        <v>15&lt;x&lt;=30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 t="shared" si="283"/>
        <v>41088.977349537032</v>
      </c>
      <c r="K2287">
        <v>1338352043</v>
      </c>
      <c r="L2287" s="10">
        <f t="shared" si="284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80"/>
        <v>1.2136666666666667</v>
      </c>
      <c r="R2287" s="6">
        <f t="shared" si="281"/>
        <v>46.088607594936711</v>
      </c>
      <c r="S2287" t="str">
        <f t="shared" si="285"/>
        <v>music</v>
      </c>
      <c r="T2287" t="str">
        <f t="shared" si="286"/>
        <v>rock</v>
      </c>
      <c r="U2287" s="6">
        <f t="shared" si="282"/>
        <v>30</v>
      </c>
      <c r="V2287" t="str">
        <f t="shared" si="287"/>
        <v>15&lt;x&lt;=30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 t="shared" si="283"/>
        <v>41522.957638888889</v>
      </c>
      <c r="K2288">
        <v>1376003254</v>
      </c>
      <c r="L2288" s="10">
        <f t="shared" si="284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80"/>
        <v>1.0006666666666666</v>
      </c>
      <c r="R2288" s="6">
        <f t="shared" si="281"/>
        <v>107.21428571428571</v>
      </c>
      <c r="S2288" t="str">
        <f t="shared" si="285"/>
        <v>music</v>
      </c>
      <c r="T2288" t="str">
        <f t="shared" si="286"/>
        <v>rock</v>
      </c>
      <c r="U2288" s="6">
        <f t="shared" si="282"/>
        <v>28.202384259260725</v>
      </c>
      <c r="V2288" t="str">
        <f t="shared" si="287"/>
        <v>15&lt;x&lt;=30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 t="shared" si="283"/>
        <v>41813.459027777775</v>
      </c>
      <c r="K2289">
        <v>1401724860</v>
      </c>
      <c r="L2289" s="10">
        <f t="shared" si="284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80"/>
        <v>1.1997755555555556</v>
      </c>
      <c r="R2289" s="6">
        <f t="shared" si="281"/>
        <v>50.9338679245283</v>
      </c>
      <c r="S2289" t="str">
        <f t="shared" si="285"/>
        <v>music</v>
      </c>
      <c r="T2289" t="str">
        <f t="shared" si="286"/>
        <v>rock</v>
      </c>
      <c r="U2289" s="6">
        <f t="shared" si="282"/>
        <v>21</v>
      </c>
      <c r="V2289" t="str">
        <f t="shared" si="287"/>
        <v>15&lt;x&lt;=30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 t="shared" si="283"/>
        <v>41086.541666666664</v>
      </c>
      <c r="K2290">
        <v>1339098689</v>
      </c>
      <c r="L2290" s="10">
        <f t="shared" si="284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80"/>
        <v>1.0009999999999999</v>
      </c>
      <c r="R2290" s="6">
        <f t="shared" si="281"/>
        <v>40.04</v>
      </c>
      <c r="S2290" t="str">
        <f t="shared" si="285"/>
        <v>music</v>
      </c>
      <c r="T2290" t="str">
        <f t="shared" si="286"/>
        <v>rock</v>
      </c>
      <c r="U2290" s="6">
        <f t="shared" si="282"/>
        <v>18.922581018516212</v>
      </c>
      <c r="V2290" t="str">
        <f t="shared" si="287"/>
        <v>15&lt;x&lt;=30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 t="shared" si="283"/>
        <v>41614.765277777777</v>
      </c>
      <c r="K2291">
        <v>1382659060</v>
      </c>
      <c r="L2291" s="10">
        <f t="shared" si="284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80"/>
        <v>1.0740000000000001</v>
      </c>
      <c r="R2291" s="6">
        <f t="shared" si="281"/>
        <v>64.44</v>
      </c>
      <c r="S2291" t="str">
        <f t="shared" si="285"/>
        <v>music</v>
      </c>
      <c r="T2291" t="str">
        <f t="shared" si="286"/>
        <v>rock</v>
      </c>
      <c r="U2291" s="6">
        <f t="shared" si="282"/>
        <v>42.975231481483206</v>
      </c>
      <c r="V2291" t="str">
        <f t="shared" si="287"/>
        <v>30&lt;x&lt;=45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 t="shared" si="283"/>
        <v>40148.5</v>
      </c>
      <c r="K2292">
        <v>1252908330</v>
      </c>
      <c r="L2292" s="10">
        <f t="shared" si="284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80"/>
        <v>1.0406666666666666</v>
      </c>
      <c r="R2292" s="6">
        <f t="shared" si="281"/>
        <v>53.827586206896555</v>
      </c>
      <c r="S2292" t="str">
        <f t="shared" si="285"/>
        <v>music</v>
      </c>
      <c r="T2292" t="str">
        <f t="shared" si="286"/>
        <v>rock</v>
      </c>
      <c r="U2292" s="6">
        <f t="shared" si="282"/>
        <v>78.454513888893416</v>
      </c>
      <c r="V2292" t="str">
        <f t="shared" si="287"/>
        <v>75&lt;x&lt;=90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 t="shared" si="283"/>
        <v>41021.958333333328</v>
      </c>
      <c r="K2293">
        <v>1332199618</v>
      </c>
      <c r="L2293" s="10">
        <f t="shared" si="284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80"/>
        <v>1.728</v>
      </c>
      <c r="R2293" s="6">
        <f t="shared" si="281"/>
        <v>100.46511627906976</v>
      </c>
      <c r="S2293" t="str">
        <f t="shared" si="285"/>
        <v>music</v>
      </c>
      <c r="T2293" t="str">
        <f t="shared" si="286"/>
        <v>rock</v>
      </c>
      <c r="U2293" s="6">
        <f t="shared" si="282"/>
        <v>34.189606481479132</v>
      </c>
      <c r="V2293" t="str">
        <f t="shared" si="287"/>
        <v>30&lt;x&lt;=45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 t="shared" si="283"/>
        <v>41017.489305555551</v>
      </c>
      <c r="K2294">
        <v>1332175476</v>
      </c>
      <c r="L2294" s="10">
        <f t="shared" si="284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80"/>
        <v>1.072505</v>
      </c>
      <c r="R2294" s="6">
        <f t="shared" si="281"/>
        <v>46.630652173913049</v>
      </c>
      <c r="S2294" t="str">
        <f t="shared" si="285"/>
        <v>music</v>
      </c>
      <c r="T2294" t="str">
        <f t="shared" si="286"/>
        <v>rock</v>
      </c>
      <c r="U2294" s="6">
        <f t="shared" si="282"/>
        <v>30</v>
      </c>
      <c r="V2294" t="str">
        <f t="shared" si="287"/>
        <v>15&lt;x&lt;=30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 t="shared" si="283"/>
        <v>41176.957638888889</v>
      </c>
      <c r="K2295">
        <v>1346345999</v>
      </c>
      <c r="L2295" s="10">
        <f t="shared" si="284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80"/>
        <v>1.0823529411764705</v>
      </c>
      <c r="R2295" s="6">
        <f t="shared" si="281"/>
        <v>34.074074074074076</v>
      </c>
      <c r="S2295" t="str">
        <f t="shared" si="285"/>
        <v>music</v>
      </c>
      <c r="T2295" t="str">
        <f t="shared" si="286"/>
        <v>rock</v>
      </c>
      <c r="U2295" s="6">
        <f t="shared" si="282"/>
        <v>25.45765046296583</v>
      </c>
      <c r="V2295" t="str">
        <f t="shared" si="287"/>
        <v>15&lt;x&lt;=30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 t="shared" si="283"/>
        <v>41294.514814814815</v>
      </c>
      <c r="K2296">
        <v>1356110480</v>
      </c>
      <c r="L2296" s="10">
        <f t="shared" si="284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80"/>
        <v>1.4608079999999999</v>
      </c>
      <c r="R2296" s="6">
        <f t="shared" si="281"/>
        <v>65.214642857142863</v>
      </c>
      <c r="S2296" t="str">
        <f t="shared" si="285"/>
        <v>music</v>
      </c>
      <c r="T2296" t="str">
        <f t="shared" si="286"/>
        <v>rock</v>
      </c>
      <c r="U2296" s="6">
        <f t="shared" si="282"/>
        <v>30</v>
      </c>
      <c r="V2296" t="str">
        <f t="shared" si="287"/>
        <v>15&lt;x&lt;=30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 t="shared" si="283"/>
        <v>41300.746018518512</v>
      </c>
      <c r="K2297">
        <v>1356648856</v>
      </c>
      <c r="L2297" s="10">
        <f t="shared" si="284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80"/>
        <v>1.2524999999999999</v>
      </c>
      <c r="R2297" s="6">
        <f t="shared" si="281"/>
        <v>44.205882352941174</v>
      </c>
      <c r="S2297" t="str">
        <f t="shared" si="285"/>
        <v>music</v>
      </c>
      <c r="T2297" t="str">
        <f t="shared" si="286"/>
        <v>rock</v>
      </c>
      <c r="U2297" s="6">
        <f t="shared" si="282"/>
        <v>30</v>
      </c>
      <c r="V2297" t="str">
        <f t="shared" si="287"/>
        <v>15&lt;x&lt;=30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 t="shared" si="283"/>
        <v>40962.52344907407</v>
      </c>
      <c r="K2298">
        <v>1326994426</v>
      </c>
      <c r="L2298" s="10">
        <f t="shared" si="284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80"/>
        <v>1.4907142857142857</v>
      </c>
      <c r="R2298" s="6">
        <f t="shared" si="281"/>
        <v>71.965517241379317</v>
      </c>
      <c r="S2298" t="str">
        <f t="shared" si="285"/>
        <v>music</v>
      </c>
      <c r="T2298" t="str">
        <f t="shared" si="286"/>
        <v>rock</v>
      </c>
      <c r="U2298" s="6">
        <f t="shared" si="282"/>
        <v>35</v>
      </c>
      <c r="V2298" t="str">
        <f t="shared" si="287"/>
        <v>30&lt;x&lt;=45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 t="shared" si="283"/>
        <v>40981.957638888889</v>
      </c>
      <c r="K2299">
        <v>1328749249</v>
      </c>
      <c r="L2299" s="10">
        <f t="shared" si="284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80"/>
        <v>1.006</v>
      </c>
      <c r="R2299" s="6">
        <f t="shared" si="281"/>
        <v>52.94736842105263</v>
      </c>
      <c r="S2299" t="str">
        <f t="shared" si="285"/>
        <v>music</v>
      </c>
      <c r="T2299" t="str">
        <f t="shared" si="286"/>
        <v>rock</v>
      </c>
      <c r="U2299" s="6">
        <f t="shared" si="282"/>
        <v>34.123738425929332</v>
      </c>
      <c r="V2299" t="str">
        <f t="shared" si="287"/>
        <v>30&lt;x&lt;=45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 t="shared" si="283"/>
        <v>41724.59065972222</v>
      </c>
      <c r="K2300">
        <v>1393272633</v>
      </c>
      <c r="L2300" s="10">
        <f t="shared" si="284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80"/>
        <v>1.0507333333333333</v>
      </c>
      <c r="R2300" s="6">
        <f t="shared" si="281"/>
        <v>109.45138888888889</v>
      </c>
      <c r="S2300" t="str">
        <f t="shared" si="285"/>
        <v>music</v>
      </c>
      <c r="T2300" t="str">
        <f t="shared" si="286"/>
        <v>rock</v>
      </c>
      <c r="U2300" s="6">
        <f t="shared" si="282"/>
        <v>29.958333333335759</v>
      </c>
      <c r="V2300" t="str">
        <f t="shared" si="287"/>
        <v>15&lt;x&lt;=30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 t="shared" si="283"/>
        <v>40579.824178240735</v>
      </c>
      <c r="K2301">
        <v>1295657209</v>
      </c>
      <c r="L2301" s="10">
        <f t="shared" si="284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80"/>
        <v>3.5016666666666665</v>
      </c>
      <c r="R2301" s="6">
        <f t="shared" si="281"/>
        <v>75.035714285714292</v>
      </c>
      <c r="S2301" t="str">
        <f t="shared" si="285"/>
        <v>music</v>
      </c>
      <c r="T2301" t="str">
        <f t="shared" si="286"/>
        <v>rock</v>
      </c>
      <c r="U2301" s="6">
        <f t="shared" si="282"/>
        <v>15</v>
      </c>
      <c r="V2301" t="str">
        <f t="shared" si="287"/>
        <v>&lt;=15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 t="shared" si="283"/>
        <v>41088.518703703703</v>
      </c>
      <c r="K2302">
        <v>1339694816</v>
      </c>
      <c r="L2302" s="10">
        <f t="shared" si="284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80"/>
        <v>1.0125</v>
      </c>
      <c r="R2302" s="6">
        <f t="shared" si="281"/>
        <v>115.71428571428571</v>
      </c>
      <c r="S2302" t="str">
        <f t="shared" si="285"/>
        <v>music</v>
      </c>
      <c r="T2302" t="str">
        <f t="shared" si="286"/>
        <v>rock</v>
      </c>
      <c r="U2302" s="6">
        <f t="shared" si="282"/>
        <v>14</v>
      </c>
      <c r="V2302" t="str">
        <f t="shared" si="287"/>
        <v>&lt;=15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 t="shared" si="283"/>
        <v>41445.938611111109</v>
      </c>
      <c r="K2303">
        <v>1369193496</v>
      </c>
      <c r="L2303" s="10">
        <f t="shared" si="284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80"/>
        <v>1.336044</v>
      </c>
      <c r="R2303" s="6">
        <f t="shared" si="281"/>
        <v>31.659810426540286</v>
      </c>
      <c r="S2303" t="str">
        <f t="shared" si="285"/>
        <v>music</v>
      </c>
      <c r="T2303" t="str">
        <f t="shared" si="286"/>
        <v>indie rock</v>
      </c>
      <c r="U2303" s="6">
        <f t="shared" si="282"/>
        <v>30</v>
      </c>
      <c r="V2303" t="str">
        <f t="shared" si="287"/>
        <v>15&lt;x&lt;=30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 t="shared" si="283"/>
        <v>41639.083333333328</v>
      </c>
      <c r="K2304">
        <v>1385585434</v>
      </c>
      <c r="L2304" s="10">
        <f t="shared" si="284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80"/>
        <v>1.7065217391304348</v>
      </c>
      <c r="R2304" s="6">
        <f t="shared" si="281"/>
        <v>46.176470588235297</v>
      </c>
      <c r="S2304" t="str">
        <f t="shared" si="285"/>
        <v>music</v>
      </c>
      <c r="T2304" t="str">
        <f t="shared" si="286"/>
        <v>indie rock</v>
      </c>
      <c r="U2304" s="6">
        <f t="shared" si="282"/>
        <v>33.423217592593573</v>
      </c>
      <c r="V2304" t="str">
        <f t="shared" si="287"/>
        <v>30&lt;x&lt;=45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 t="shared" si="283"/>
        <v>40889.944398148145</v>
      </c>
      <c r="K2305">
        <v>1320287996</v>
      </c>
      <c r="L2305" s="10">
        <f t="shared" si="284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80"/>
        <v>1.0935829457364341</v>
      </c>
      <c r="R2305" s="6">
        <f t="shared" si="281"/>
        <v>68.481650485436887</v>
      </c>
      <c r="S2305" t="str">
        <f t="shared" si="285"/>
        <v>music</v>
      </c>
      <c r="T2305" t="str">
        <f t="shared" si="286"/>
        <v>indie rock</v>
      </c>
      <c r="U2305" s="6">
        <f t="shared" si="282"/>
        <v>40.041666666664241</v>
      </c>
      <c r="V2305" t="str">
        <f t="shared" si="287"/>
        <v>30&lt;x&lt;=45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 t="shared" si="283"/>
        <v>40543.999305555553</v>
      </c>
      <c r="K2306">
        <v>1290281691</v>
      </c>
      <c r="L2306" s="10">
        <f t="shared" si="284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88">E2306/D2306</f>
        <v>1.0070033333333335</v>
      </c>
      <c r="R2306" s="6">
        <f t="shared" ref="R2306:R2369" si="289">E2306/N2306</f>
        <v>53.469203539823013</v>
      </c>
      <c r="S2306" t="str">
        <f t="shared" si="285"/>
        <v>music</v>
      </c>
      <c r="T2306" t="str">
        <f t="shared" si="286"/>
        <v>indie rock</v>
      </c>
      <c r="U2306" s="6">
        <f t="shared" ref="U2306:U2369" si="290">J2306-L2306</f>
        <v>41.391770833331975</v>
      </c>
      <c r="V2306" t="str">
        <f t="shared" si="287"/>
        <v>30&lt;x&lt;=45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 t="shared" ref="J2307:J2370" si="291">(((I2307/60)/60)/24)+DATE(1970,1,1)+(-5/24)</f>
        <v>41859.541666666664</v>
      </c>
      <c r="K2307">
        <v>1405356072</v>
      </c>
      <c r="L2307" s="10">
        <f t="shared" ref="L2307:L2370" si="292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88"/>
        <v>1.0122777777777778</v>
      </c>
      <c r="R2307" s="6">
        <f t="shared" si="289"/>
        <v>109.10778443113773</v>
      </c>
      <c r="S2307" t="str">
        <f t="shared" ref="S2307:S2370" si="293">TRIM(LEFT(P2307,SEARCH("/",P2307)-1))</f>
        <v>music</v>
      </c>
      <c r="T2307" t="str">
        <f t="shared" ref="T2307:T2370" si="294">TRIM(RIGHT(P2307,LEN(P2307)-SEARCH("/",P2307)))</f>
        <v>indie rock</v>
      </c>
      <c r="U2307" s="6">
        <f t="shared" si="290"/>
        <v>25.054722222223063</v>
      </c>
      <c r="V2307" t="str">
        <f t="shared" ref="V2307:V2370" si="295">IF(U2307&lt;=15, "&lt;=15", IF(U2307&lt;=30, "15&lt;x&lt;=30", IF(U2307&lt;=45, "30&lt;x&lt;=45", IF(U2307&lt;=60, "45&lt;x&lt;=60", IF(U2307&lt;=75, "60&lt;x&lt;=75","75&lt;x&lt;=90")))))</f>
        <v>15&lt;x&lt;=30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 t="shared" si="291"/>
        <v>40977.959826388884</v>
      </c>
      <c r="K2308">
        <v>1328760129</v>
      </c>
      <c r="L2308" s="10">
        <f t="shared" si="292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88"/>
        <v>1.0675857142857144</v>
      </c>
      <c r="R2308" s="6">
        <f t="shared" si="289"/>
        <v>51.185616438356163</v>
      </c>
      <c r="S2308" t="str">
        <f t="shared" si="293"/>
        <v>music</v>
      </c>
      <c r="T2308" t="str">
        <f t="shared" si="294"/>
        <v>indie rock</v>
      </c>
      <c r="U2308" s="6">
        <f t="shared" si="290"/>
        <v>30</v>
      </c>
      <c r="V2308" t="str">
        <f t="shared" si="295"/>
        <v>15&lt;x&lt;=30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 t="shared" si="291"/>
        <v>41034.59407407407</v>
      </c>
      <c r="K2309">
        <v>1333653333</v>
      </c>
      <c r="L2309" s="10">
        <f t="shared" si="292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88"/>
        <v>1.0665777537961894</v>
      </c>
      <c r="R2309" s="6">
        <f t="shared" si="289"/>
        <v>27.936800000000002</v>
      </c>
      <c r="S2309" t="str">
        <f t="shared" si="293"/>
        <v>music</v>
      </c>
      <c r="T2309" t="str">
        <f t="shared" si="294"/>
        <v>indie rock</v>
      </c>
      <c r="U2309" s="6">
        <f t="shared" si="290"/>
        <v>29.999942129630654</v>
      </c>
      <c r="V2309" t="str">
        <f t="shared" si="295"/>
        <v>15&lt;x&lt;=30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 t="shared" si="291"/>
        <v>41879.833333333328</v>
      </c>
      <c r="K2310">
        <v>1406847996</v>
      </c>
      <c r="L2310" s="10">
        <f t="shared" si="292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88"/>
        <v>1.0130622</v>
      </c>
      <c r="R2310" s="6">
        <f t="shared" si="289"/>
        <v>82.496921824104234</v>
      </c>
      <c r="S2310" t="str">
        <f t="shared" si="293"/>
        <v>music</v>
      </c>
      <c r="T2310" t="str">
        <f t="shared" si="294"/>
        <v>indie rock</v>
      </c>
      <c r="U2310" s="6">
        <f t="shared" si="290"/>
        <v>28.078749999993306</v>
      </c>
      <c r="V2310" t="str">
        <f t="shared" si="295"/>
        <v>15&lt;x&lt;=30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 t="shared" si="291"/>
        <v>41342.779363425921</v>
      </c>
      <c r="K2311">
        <v>1359848537</v>
      </c>
      <c r="L2311" s="10">
        <f t="shared" si="292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88"/>
        <v>1.0667450000000001</v>
      </c>
      <c r="R2311" s="6">
        <f t="shared" si="289"/>
        <v>59.817476635514019</v>
      </c>
      <c r="S2311" t="str">
        <f t="shared" si="293"/>
        <v>music</v>
      </c>
      <c r="T2311" t="str">
        <f t="shared" si="294"/>
        <v>indie rock</v>
      </c>
      <c r="U2311" s="6">
        <f t="shared" si="290"/>
        <v>35</v>
      </c>
      <c r="V2311" t="str">
        <f t="shared" si="295"/>
        <v>30&lt;x&lt;=45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 t="shared" si="291"/>
        <v>41354.54415509259</v>
      </c>
      <c r="K2312">
        <v>1361300615</v>
      </c>
      <c r="L2312" s="10">
        <f t="shared" si="292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88"/>
        <v>4.288397837837838</v>
      </c>
      <c r="R2312" s="6">
        <f t="shared" si="289"/>
        <v>64.816470588235291</v>
      </c>
      <c r="S2312" t="str">
        <f t="shared" si="293"/>
        <v>music</v>
      </c>
      <c r="T2312" t="str">
        <f t="shared" si="294"/>
        <v>indie rock</v>
      </c>
      <c r="U2312" s="6">
        <f t="shared" si="290"/>
        <v>29.958333333335759</v>
      </c>
      <c r="V2312" t="str">
        <f t="shared" si="295"/>
        <v>15&lt;x&lt;=30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 t="shared" si="291"/>
        <v>41765.796168981477</v>
      </c>
      <c r="K2313">
        <v>1396829189</v>
      </c>
      <c r="L2313" s="10">
        <f t="shared" si="292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88"/>
        <v>1.0411111111111111</v>
      </c>
      <c r="R2313" s="6">
        <f t="shared" si="289"/>
        <v>90.09615384615384</v>
      </c>
      <c r="S2313" t="str">
        <f t="shared" si="293"/>
        <v>music</v>
      </c>
      <c r="T2313" t="str">
        <f t="shared" si="294"/>
        <v>indie rock</v>
      </c>
      <c r="U2313" s="6">
        <f t="shared" si="290"/>
        <v>30</v>
      </c>
      <c r="V2313" t="str">
        <f t="shared" si="295"/>
        <v>15&lt;x&lt;=30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 t="shared" si="291"/>
        <v>41747.75</v>
      </c>
      <c r="K2314">
        <v>1395155478</v>
      </c>
      <c r="L2314" s="10">
        <f t="shared" si="292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88"/>
        <v>1.0786666666666667</v>
      </c>
      <c r="R2314" s="6">
        <f t="shared" si="289"/>
        <v>40.962025316455694</v>
      </c>
      <c r="S2314" t="str">
        <f t="shared" si="293"/>
        <v>music</v>
      </c>
      <c r="T2314" t="str">
        <f t="shared" si="294"/>
        <v>indie rock</v>
      </c>
      <c r="U2314" s="6">
        <f t="shared" si="290"/>
        <v>31.325486111112696</v>
      </c>
      <c r="V2314" t="str">
        <f t="shared" si="295"/>
        <v>30&lt;x&lt;=45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 t="shared" si="291"/>
        <v>41032.750300925924</v>
      </c>
      <c r="K2315">
        <v>1333494026</v>
      </c>
      <c r="L2315" s="10">
        <f t="shared" si="292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88"/>
        <v>1.7584040000000001</v>
      </c>
      <c r="R2315" s="6">
        <f t="shared" si="289"/>
        <v>56.000127388535034</v>
      </c>
      <c r="S2315" t="str">
        <f t="shared" si="293"/>
        <v>music</v>
      </c>
      <c r="T2315" t="str">
        <f t="shared" si="294"/>
        <v>indie rock</v>
      </c>
      <c r="U2315" s="6">
        <f t="shared" si="290"/>
        <v>30</v>
      </c>
      <c r="V2315" t="str">
        <f t="shared" si="295"/>
        <v>15&lt;x&lt;=30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 t="shared" si="291"/>
        <v>41067.343252314815</v>
      </c>
      <c r="K2316">
        <v>1336482857</v>
      </c>
      <c r="L2316" s="10">
        <f t="shared" si="292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88"/>
        <v>1.5697000000000001</v>
      </c>
      <c r="R2316" s="6">
        <f t="shared" si="289"/>
        <v>37.672800000000002</v>
      </c>
      <c r="S2316" t="str">
        <f t="shared" si="293"/>
        <v>music</v>
      </c>
      <c r="T2316" t="str">
        <f t="shared" si="294"/>
        <v>indie rock</v>
      </c>
      <c r="U2316" s="6">
        <f t="shared" si="290"/>
        <v>30</v>
      </c>
      <c r="V2316" t="str">
        <f t="shared" si="295"/>
        <v>15&lt;x&lt;=30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 t="shared" si="291"/>
        <v>41034.517858796295</v>
      </c>
      <c r="K2317">
        <v>1333646743</v>
      </c>
      <c r="L2317" s="10">
        <f t="shared" si="292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88"/>
        <v>1.026</v>
      </c>
      <c r="R2317" s="6">
        <f t="shared" si="289"/>
        <v>40.078125</v>
      </c>
      <c r="S2317" t="str">
        <f t="shared" si="293"/>
        <v>music</v>
      </c>
      <c r="T2317" t="str">
        <f t="shared" si="294"/>
        <v>indie rock</v>
      </c>
      <c r="U2317" s="6">
        <f t="shared" si="290"/>
        <v>30</v>
      </c>
      <c r="V2317" t="str">
        <f t="shared" si="295"/>
        <v>15&lt;x&lt;=30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 t="shared" si="291"/>
        <v>40156.558333333334</v>
      </c>
      <c r="K2318">
        <v>1253726650</v>
      </c>
      <c r="L2318" s="10">
        <f t="shared" si="292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88"/>
        <v>1.0404266666666666</v>
      </c>
      <c r="R2318" s="6">
        <f t="shared" si="289"/>
        <v>78.031999999999996</v>
      </c>
      <c r="S2318" t="str">
        <f t="shared" si="293"/>
        <v>music</v>
      </c>
      <c r="T2318" t="str">
        <f t="shared" si="294"/>
        <v>indie rock</v>
      </c>
      <c r="U2318" s="6">
        <f t="shared" si="290"/>
        <v>77.041550925925549</v>
      </c>
      <c r="V2318" t="str">
        <f t="shared" si="295"/>
        <v>75&lt;x&lt;=90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 t="shared" si="291"/>
        <v>40224</v>
      </c>
      <c r="K2319">
        <v>1263474049</v>
      </c>
      <c r="L2319" s="10">
        <f t="shared" si="292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88"/>
        <v>1.04</v>
      </c>
      <c r="R2319" s="6">
        <f t="shared" si="289"/>
        <v>18.90909090909091</v>
      </c>
      <c r="S2319" t="str">
        <f t="shared" si="293"/>
        <v>music</v>
      </c>
      <c r="T2319" t="str">
        <f t="shared" si="294"/>
        <v>indie rock</v>
      </c>
      <c r="U2319" s="6">
        <f t="shared" si="290"/>
        <v>31.666099537040282</v>
      </c>
      <c r="V2319" t="str">
        <f t="shared" si="295"/>
        <v>30&lt;x&lt;=45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 t="shared" si="291"/>
        <v>40081.957638888889</v>
      </c>
      <c r="K2320">
        <v>1251214014</v>
      </c>
      <c r="L2320" s="10">
        <f t="shared" si="292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88"/>
        <v>1.2105999999999999</v>
      </c>
      <c r="R2320" s="6">
        <f t="shared" si="289"/>
        <v>37.134969325153371</v>
      </c>
      <c r="S2320" t="str">
        <f t="shared" si="293"/>
        <v>music</v>
      </c>
      <c r="T2320" t="str">
        <f t="shared" si="294"/>
        <v>indie rock</v>
      </c>
      <c r="U2320" s="6">
        <f t="shared" si="290"/>
        <v>31.522291666668025</v>
      </c>
      <c r="V2320" t="str">
        <f t="shared" si="295"/>
        <v>30&lt;x&lt;=45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 t="shared" si="291"/>
        <v>41622.873668981476</v>
      </c>
      <c r="K2321">
        <v>1384480685</v>
      </c>
      <c r="L2321" s="10">
        <f t="shared" si="292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88"/>
        <v>1.077</v>
      </c>
      <c r="R2321" s="6">
        <f t="shared" si="289"/>
        <v>41.961038961038959</v>
      </c>
      <c r="S2321" t="str">
        <f t="shared" si="293"/>
        <v>music</v>
      </c>
      <c r="T2321" t="str">
        <f t="shared" si="294"/>
        <v>indie rock</v>
      </c>
      <c r="U2321" s="6">
        <f t="shared" si="290"/>
        <v>30</v>
      </c>
      <c r="V2321" t="str">
        <f t="shared" si="295"/>
        <v>15&lt;x&lt;=30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 t="shared" si="291"/>
        <v>41731.567129629628</v>
      </c>
      <c r="K2322">
        <v>1393443400</v>
      </c>
      <c r="L2322" s="10">
        <f t="shared" si="292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88"/>
        <v>1.0866</v>
      </c>
      <c r="R2322" s="6">
        <f t="shared" si="289"/>
        <v>61.044943820224717</v>
      </c>
      <c r="S2322" t="str">
        <f t="shared" si="293"/>
        <v>music</v>
      </c>
      <c r="T2322" t="str">
        <f t="shared" si="294"/>
        <v>indie rock</v>
      </c>
      <c r="U2322" s="6">
        <f t="shared" si="290"/>
        <v>34.958333333335759</v>
      </c>
      <c r="V2322" t="str">
        <f t="shared" si="295"/>
        <v>30&lt;x&lt;=45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 t="shared" si="291"/>
        <v>42829.010428240734</v>
      </c>
      <c r="K2323">
        <v>1488694501</v>
      </c>
      <c r="L2323" s="10">
        <f t="shared" si="292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88"/>
        <v>0.39120962394619685</v>
      </c>
      <c r="R2323" s="6">
        <f t="shared" si="289"/>
        <v>64.53125</v>
      </c>
      <c r="S2323" t="str">
        <f t="shared" si="293"/>
        <v>food</v>
      </c>
      <c r="T2323" t="str">
        <f t="shared" si="294"/>
        <v>small batch</v>
      </c>
      <c r="U2323" s="6">
        <f t="shared" si="290"/>
        <v>29.958333333328483</v>
      </c>
      <c r="V2323" t="str">
        <f t="shared" si="295"/>
        <v>15&lt;x&lt;=30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 t="shared" si="291"/>
        <v>42834.645474537036</v>
      </c>
      <c r="K2324">
        <v>1489181369</v>
      </c>
      <c r="L2324" s="10">
        <f t="shared" si="292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88"/>
        <v>3.1481481481481478E-2</v>
      </c>
      <c r="R2324" s="6">
        <f t="shared" si="289"/>
        <v>21.25</v>
      </c>
      <c r="S2324" t="str">
        <f t="shared" si="293"/>
        <v>food</v>
      </c>
      <c r="T2324" t="str">
        <f t="shared" si="294"/>
        <v>small batch</v>
      </c>
      <c r="U2324" s="6">
        <f t="shared" si="290"/>
        <v>29.958333333328483</v>
      </c>
      <c r="V2324" t="str">
        <f t="shared" si="295"/>
        <v>15&lt;x&lt;=30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 t="shared" si="291"/>
        <v>42814.54684027777</v>
      </c>
      <c r="K2325">
        <v>1489428447</v>
      </c>
      <c r="L2325" s="10">
        <f t="shared" si="292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88"/>
        <v>0.48</v>
      </c>
      <c r="R2325" s="6">
        <f t="shared" si="289"/>
        <v>30</v>
      </c>
      <c r="S2325" t="str">
        <f t="shared" si="293"/>
        <v>food</v>
      </c>
      <c r="T2325" t="str">
        <f t="shared" si="294"/>
        <v>small batch</v>
      </c>
      <c r="U2325" s="6">
        <f t="shared" si="290"/>
        <v>7</v>
      </c>
      <c r="V2325" t="str">
        <f t="shared" si="295"/>
        <v>&lt;=15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 t="shared" si="291"/>
        <v>42820.635243055549</v>
      </c>
      <c r="K2326">
        <v>1487970885</v>
      </c>
      <c r="L2326" s="10">
        <f t="shared" si="292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88"/>
        <v>0.20733333333333334</v>
      </c>
      <c r="R2326" s="6">
        <f t="shared" si="289"/>
        <v>25.491803278688526</v>
      </c>
      <c r="S2326" t="str">
        <f t="shared" si="293"/>
        <v>food</v>
      </c>
      <c r="T2326" t="str">
        <f t="shared" si="294"/>
        <v>small batch</v>
      </c>
      <c r="U2326" s="6">
        <f t="shared" si="290"/>
        <v>29.958333333328483</v>
      </c>
      <c r="V2326" t="str">
        <f t="shared" si="295"/>
        <v>15&lt;x&lt;=30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 t="shared" si="291"/>
        <v>42823.772349537037</v>
      </c>
      <c r="K2327">
        <v>1488241931</v>
      </c>
      <c r="L2327" s="10">
        <f t="shared" si="292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88"/>
        <v>0.08</v>
      </c>
      <c r="R2327" s="6">
        <f t="shared" si="289"/>
        <v>11.428571428571429</v>
      </c>
      <c r="S2327" t="str">
        <f t="shared" si="293"/>
        <v>food</v>
      </c>
      <c r="T2327" t="str">
        <f t="shared" si="294"/>
        <v>small batch</v>
      </c>
      <c r="U2327" s="6">
        <f t="shared" si="290"/>
        <v>29.958333333335759</v>
      </c>
      <c r="V2327" t="str">
        <f t="shared" si="295"/>
        <v>15&lt;x&lt;=30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 t="shared" si="291"/>
        <v>42855.499999999993</v>
      </c>
      <c r="K2328">
        <v>1489106948</v>
      </c>
      <c r="L2328" s="10">
        <f t="shared" si="292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88"/>
        <v>7.1999999999999998E-3</v>
      </c>
      <c r="R2328" s="6">
        <f t="shared" si="289"/>
        <v>108</v>
      </c>
      <c r="S2328" t="str">
        <f t="shared" si="293"/>
        <v>food</v>
      </c>
      <c r="T2328" t="str">
        <f t="shared" si="294"/>
        <v>small batch</v>
      </c>
      <c r="U2328" s="6">
        <f t="shared" si="290"/>
        <v>51.674212962956517</v>
      </c>
      <c r="V2328" t="str">
        <f t="shared" si="295"/>
        <v>45&lt;x&lt;=60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 t="shared" si="291"/>
        <v>41877.708796296298</v>
      </c>
      <c r="K2329">
        <v>1406066440</v>
      </c>
      <c r="L2329" s="10">
        <f t="shared" si="292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88"/>
        <v>5.2609431428571432</v>
      </c>
      <c r="R2329" s="6">
        <f t="shared" si="289"/>
        <v>54.883162444113267</v>
      </c>
      <c r="S2329" t="str">
        <f t="shared" si="293"/>
        <v>food</v>
      </c>
      <c r="T2329" t="str">
        <f t="shared" si="294"/>
        <v>small batch</v>
      </c>
      <c r="U2329" s="6">
        <f t="shared" si="290"/>
        <v>35</v>
      </c>
      <c r="V2329" t="str">
        <f t="shared" si="295"/>
        <v>30&lt;x&lt;=45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 t="shared" si="291"/>
        <v>42169.573344907411</v>
      </c>
      <c r="K2330">
        <v>1431715537</v>
      </c>
      <c r="L2330" s="10">
        <f t="shared" si="292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88"/>
        <v>2.5445000000000002</v>
      </c>
      <c r="R2330" s="6">
        <f t="shared" si="289"/>
        <v>47.383612662942269</v>
      </c>
      <c r="S2330" t="str">
        <f t="shared" si="293"/>
        <v>food</v>
      </c>
      <c r="T2330" t="str">
        <f t="shared" si="294"/>
        <v>small batch</v>
      </c>
      <c r="U2330" s="6">
        <f t="shared" si="290"/>
        <v>30</v>
      </c>
      <c r="V2330" t="str">
        <f t="shared" si="295"/>
        <v>15&lt;x&lt;=30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 t="shared" si="291"/>
        <v>41837.416041666664</v>
      </c>
      <c r="K2331">
        <v>1403017146</v>
      </c>
      <c r="L2331" s="10">
        <f t="shared" si="292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88"/>
        <v>1.0591999999999999</v>
      </c>
      <c r="R2331" s="6">
        <f t="shared" si="289"/>
        <v>211.84</v>
      </c>
      <c r="S2331" t="str">
        <f t="shared" si="293"/>
        <v>food</v>
      </c>
      <c r="T2331" t="str">
        <f t="shared" si="294"/>
        <v>small batch</v>
      </c>
      <c r="U2331" s="6">
        <f t="shared" si="290"/>
        <v>30</v>
      </c>
      <c r="V2331" t="str">
        <f t="shared" si="295"/>
        <v>15&lt;x&lt;=30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 t="shared" si="291"/>
        <v>42362.791666666664</v>
      </c>
      <c r="K2332">
        <v>1448400943</v>
      </c>
      <c r="L2332" s="10">
        <f t="shared" si="292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88"/>
        <v>1.0242285714285715</v>
      </c>
      <c r="R2332" s="6">
        <f t="shared" si="289"/>
        <v>219.92638036809817</v>
      </c>
      <c r="S2332" t="str">
        <f t="shared" si="293"/>
        <v>food</v>
      </c>
      <c r="T2332" t="str">
        <f t="shared" si="294"/>
        <v>small batch</v>
      </c>
      <c r="U2332" s="6">
        <f t="shared" si="290"/>
        <v>30.100196759260143</v>
      </c>
      <c r="V2332" t="str">
        <f t="shared" si="295"/>
        <v>30&lt;x&lt;=45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 t="shared" si="291"/>
        <v>41868.797337962962</v>
      </c>
      <c r="K2333">
        <v>1405728490</v>
      </c>
      <c r="L2333" s="10">
        <f t="shared" si="292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88"/>
        <v>1.4431375</v>
      </c>
      <c r="R2333" s="6">
        <f t="shared" si="289"/>
        <v>40.795406360424032</v>
      </c>
      <c r="S2333" t="str">
        <f t="shared" si="293"/>
        <v>food</v>
      </c>
      <c r="T2333" t="str">
        <f t="shared" si="294"/>
        <v>small batch</v>
      </c>
      <c r="U2333" s="6">
        <f t="shared" si="290"/>
        <v>30</v>
      </c>
      <c r="V2333" t="str">
        <f t="shared" si="295"/>
        <v>15&lt;x&lt;=30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 t="shared" si="291"/>
        <v>42041.419803240737</v>
      </c>
      <c r="K2334">
        <v>1420643071</v>
      </c>
      <c r="L2334" s="10">
        <f t="shared" si="292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88"/>
        <v>1.06308</v>
      </c>
      <c r="R2334" s="6">
        <f t="shared" si="289"/>
        <v>75.502840909090907</v>
      </c>
      <c r="S2334" t="str">
        <f t="shared" si="293"/>
        <v>food</v>
      </c>
      <c r="T2334" t="str">
        <f t="shared" si="294"/>
        <v>small batch</v>
      </c>
      <c r="U2334" s="6">
        <f t="shared" si="290"/>
        <v>30</v>
      </c>
      <c r="V2334" t="str">
        <f t="shared" si="295"/>
        <v>15&lt;x&lt;=30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 t="shared" si="291"/>
        <v>41788.534722222219</v>
      </c>
      <c r="K2335">
        <v>1399563390</v>
      </c>
      <c r="L2335" s="10">
        <f t="shared" si="292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88"/>
        <v>2.1216666666666666</v>
      </c>
      <c r="R2335" s="6">
        <f t="shared" si="289"/>
        <v>13.542553191489361</v>
      </c>
      <c r="S2335" t="str">
        <f t="shared" si="293"/>
        <v>food</v>
      </c>
      <c r="T2335" t="str">
        <f t="shared" si="294"/>
        <v>small batch</v>
      </c>
      <c r="U2335" s="6">
        <f t="shared" si="290"/>
        <v>21.092708333329938</v>
      </c>
      <c r="V2335" t="str">
        <f t="shared" si="295"/>
        <v>15&lt;x&lt;=30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 t="shared" si="291"/>
        <v>41948.523611111108</v>
      </c>
      <c r="K2336">
        <v>1412611498</v>
      </c>
      <c r="L2336" s="10">
        <f t="shared" si="292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88"/>
        <v>1.0195000000000001</v>
      </c>
      <c r="R2336" s="6">
        <f t="shared" si="289"/>
        <v>60.865671641791046</v>
      </c>
      <c r="S2336" t="str">
        <f t="shared" si="293"/>
        <v>food</v>
      </c>
      <c r="T2336" t="str">
        <f t="shared" si="294"/>
        <v>small batch</v>
      </c>
      <c r="U2336" s="6">
        <f t="shared" si="290"/>
        <v>30.061828703706851</v>
      </c>
      <c r="V2336" t="str">
        <f t="shared" si="295"/>
        <v>30&lt;x&lt;=45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 t="shared" si="291"/>
        <v>41801.363923611112</v>
      </c>
      <c r="K2337">
        <v>1399902243</v>
      </c>
      <c r="L2337" s="10">
        <f t="shared" si="292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88"/>
        <v>1.0227200000000001</v>
      </c>
      <c r="R2337" s="6">
        <f t="shared" si="289"/>
        <v>115.69230769230769</v>
      </c>
      <c r="S2337" t="str">
        <f t="shared" si="293"/>
        <v>food</v>
      </c>
      <c r="T2337" t="str">
        <f t="shared" si="294"/>
        <v>small batch</v>
      </c>
      <c r="U2337" s="6">
        <f t="shared" si="290"/>
        <v>30</v>
      </c>
      <c r="V2337" t="str">
        <f t="shared" si="295"/>
        <v>15&lt;x&lt;=30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 t="shared" si="291"/>
        <v>41706.716377314813</v>
      </c>
      <c r="K2338">
        <v>1390860695</v>
      </c>
      <c r="L2338" s="10">
        <f t="shared" si="292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88"/>
        <v>5.2073254999999996</v>
      </c>
      <c r="R2338" s="6">
        <f t="shared" si="289"/>
        <v>48.104623556581984</v>
      </c>
      <c r="S2338" t="str">
        <f t="shared" si="293"/>
        <v>food</v>
      </c>
      <c r="T2338" t="str">
        <f t="shared" si="294"/>
        <v>small batch</v>
      </c>
      <c r="U2338" s="6">
        <f t="shared" si="290"/>
        <v>40</v>
      </c>
      <c r="V2338" t="str">
        <f t="shared" si="295"/>
        <v>30&lt;x&lt;=45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 t="shared" si="291"/>
        <v>41816.432210648149</v>
      </c>
      <c r="K2339">
        <v>1401204143</v>
      </c>
      <c r="L2339" s="10">
        <f t="shared" si="292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88"/>
        <v>1.1065833333333333</v>
      </c>
      <c r="R2339" s="6">
        <f t="shared" si="289"/>
        <v>74.184357541899445</v>
      </c>
      <c r="S2339" t="str">
        <f t="shared" si="293"/>
        <v>food</v>
      </c>
      <c r="T2339" t="str">
        <f t="shared" si="294"/>
        <v>small batch</v>
      </c>
      <c r="U2339" s="6">
        <f t="shared" si="290"/>
        <v>30</v>
      </c>
      <c r="V2339" t="str">
        <f t="shared" si="295"/>
        <v>15&lt;x&lt;=30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 t="shared" si="291"/>
        <v>41819.688472222217</v>
      </c>
      <c r="K2340">
        <v>1401485484</v>
      </c>
      <c r="L2340" s="10">
        <f t="shared" si="292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88"/>
        <v>1.0114333333333334</v>
      </c>
      <c r="R2340" s="6">
        <f t="shared" si="289"/>
        <v>123.34552845528455</v>
      </c>
      <c r="S2340" t="str">
        <f t="shared" si="293"/>
        <v>food</v>
      </c>
      <c r="T2340" t="str">
        <f t="shared" si="294"/>
        <v>small batch</v>
      </c>
      <c r="U2340" s="6">
        <f t="shared" si="290"/>
        <v>30</v>
      </c>
      <c r="V2340" t="str">
        <f t="shared" si="295"/>
        <v>15&lt;x&lt;=30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 t="shared" si="291"/>
        <v>42723.124305555553</v>
      </c>
      <c r="K2341">
        <v>1479496309</v>
      </c>
      <c r="L2341" s="10">
        <f t="shared" si="292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88"/>
        <v>2.9420799999999998</v>
      </c>
      <c r="R2341" s="6">
        <f t="shared" si="289"/>
        <v>66.623188405797094</v>
      </c>
      <c r="S2341" t="str">
        <f t="shared" si="293"/>
        <v>food</v>
      </c>
      <c r="T2341" t="str">
        <f t="shared" si="294"/>
        <v>small batch</v>
      </c>
      <c r="U2341" s="6">
        <f t="shared" si="290"/>
        <v>30.532766203708888</v>
      </c>
      <c r="V2341" t="str">
        <f t="shared" si="295"/>
        <v>30&lt;x&lt;=45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 t="shared" si="291"/>
        <v>42673.434467592589</v>
      </c>
      <c r="K2342">
        <v>1475249138</v>
      </c>
      <c r="L2342" s="10">
        <f t="shared" si="292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88"/>
        <v>1.0577749999999999</v>
      </c>
      <c r="R2342" s="6">
        <f t="shared" si="289"/>
        <v>104.99007444168734</v>
      </c>
      <c r="S2342" t="str">
        <f t="shared" si="293"/>
        <v>food</v>
      </c>
      <c r="T2342" t="str">
        <f t="shared" si="294"/>
        <v>small batch</v>
      </c>
      <c r="U2342" s="6">
        <f t="shared" si="290"/>
        <v>30</v>
      </c>
      <c r="V2342" t="str">
        <f t="shared" si="295"/>
        <v>15&lt;x&lt;=30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 t="shared" si="291"/>
        <v>42197.605370370373</v>
      </c>
      <c r="K2343">
        <v>1434137504</v>
      </c>
      <c r="L2343" s="10">
        <f t="shared" si="292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88"/>
        <v>0</v>
      </c>
      <c r="R2343" s="6" t="e">
        <f t="shared" si="289"/>
        <v>#DIV/0!</v>
      </c>
      <c r="S2343" t="str">
        <f t="shared" si="293"/>
        <v>technology</v>
      </c>
      <c r="T2343" t="str">
        <f t="shared" si="294"/>
        <v>web</v>
      </c>
      <c r="U2343" s="6">
        <f t="shared" si="290"/>
        <v>30</v>
      </c>
      <c r="V2343" t="str">
        <f t="shared" si="295"/>
        <v>15&lt;x&lt;=30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 t="shared" si="291"/>
        <v>41918</v>
      </c>
      <c r="K2344">
        <v>1410799870</v>
      </c>
      <c r="L2344" s="10">
        <f t="shared" si="292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88"/>
        <v>0</v>
      </c>
      <c r="R2344" s="6" t="e">
        <f t="shared" si="289"/>
        <v>#DIV/0!</v>
      </c>
      <c r="S2344" t="str">
        <f t="shared" si="293"/>
        <v>technology</v>
      </c>
      <c r="T2344" t="str">
        <f t="shared" si="294"/>
        <v>web</v>
      </c>
      <c r="U2344" s="6">
        <f t="shared" si="290"/>
        <v>20.506134259259852</v>
      </c>
      <c r="V2344" t="str">
        <f t="shared" si="295"/>
        <v>15&lt;x&lt;=30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 t="shared" si="291"/>
        <v>42377.615972222215</v>
      </c>
      <c r="K2345">
        <v>1447962505</v>
      </c>
      <c r="L2345" s="10">
        <f t="shared" si="292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88"/>
        <v>0.03</v>
      </c>
      <c r="R2345" s="6">
        <f t="shared" si="289"/>
        <v>300</v>
      </c>
      <c r="S2345" t="str">
        <f t="shared" si="293"/>
        <v>technology</v>
      </c>
      <c r="T2345" t="str">
        <f t="shared" si="294"/>
        <v>web</v>
      </c>
      <c r="U2345" s="6">
        <f t="shared" si="290"/>
        <v>49.999016203699284</v>
      </c>
      <c r="V2345" t="str">
        <f t="shared" si="295"/>
        <v>45&lt;x&lt;=60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 t="shared" si="291"/>
        <v>42545.519317129627</v>
      </c>
      <c r="K2346">
        <v>1464197269</v>
      </c>
      <c r="L2346" s="10">
        <f t="shared" si="292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88"/>
        <v>1E-3</v>
      </c>
      <c r="R2346" s="6">
        <f t="shared" si="289"/>
        <v>1</v>
      </c>
      <c r="S2346" t="str">
        <f t="shared" si="293"/>
        <v>technology</v>
      </c>
      <c r="T2346" t="str">
        <f t="shared" si="294"/>
        <v>web</v>
      </c>
      <c r="U2346" s="6">
        <f t="shared" si="290"/>
        <v>30</v>
      </c>
      <c r="V2346" t="str">
        <f t="shared" si="295"/>
        <v>15&lt;x&lt;=30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 t="shared" si="291"/>
        <v>42094.777083333327</v>
      </c>
      <c r="K2347">
        <v>1424822556</v>
      </c>
      <c r="L2347" s="10">
        <f t="shared" si="292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88"/>
        <v>0</v>
      </c>
      <c r="R2347" s="6" t="e">
        <f t="shared" si="289"/>
        <v>#DIV/0!</v>
      </c>
      <c r="S2347" t="str">
        <f t="shared" si="293"/>
        <v>technology</v>
      </c>
      <c r="T2347" t="str">
        <f t="shared" si="294"/>
        <v>web</v>
      </c>
      <c r="U2347" s="6">
        <f t="shared" si="290"/>
        <v>34.983611111107166</v>
      </c>
      <c r="V2347" t="str">
        <f t="shared" si="295"/>
        <v>30&lt;x&lt;=45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 t="shared" si="291"/>
        <v>42660.590636574074</v>
      </c>
      <c r="K2348">
        <v>1472843431</v>
      </c>
      <c r="L2348" s="10">
        <f t="shared" si="292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88"/>
        <v>6.4999999999999997E-4</v>
      </c>
      <c r="R2348" s="6">
        <f t="shared" si="289"/>
        <v>13</v>
      </c>
      <c r="S2348" t="str">
        <f t="shared" si="293"/>
        <v>technology</v>
      </c>
      <c r="T2348" t="str">
        <f t="shared" si="294"/>
        <v>web</v>
      </c>
      <c r="U2348" s="6">
        <f t="shared" si="290"/>
        <v>45</v>
      </c>
      <c r="V2348" t="str">
        <f t="shared" si="295"/>
        <v>30&lt;x&lt;=45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 t="shared" si="291"/>
        <v>42607.399027777778</v>
      </c>
      <c r="K2349">
        <v>1469543676</v>
      </c>
      <c r="L2349" s="10">
        <f t="shared" si="292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88"/>
        <v>1.4999999999999999E-2</v>
      </c>
      <c r="R2349" s="6">
        <f t="shared" si="289"/>
        <v>15</v>
      </c>
      <c r="S2349" t="str">
        <f t="shared" si="293"/>
        <v>technology</v>
      </c>
      <c r="T2349" t="str">
        <f t="shared" si="294"/>
        <v>web</v>
      </c>
      <c r="U2349" s="6">
        <f t="shared" si="290"/>
        <v>30</v>
      </c>
      <c r="V2349" t="str">
        <f t="shared" si="295"/>
        <v>15&lt;x&lt;=30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 t="shared" si="291"/>
        <v>42420.723819444444</v>
      </c>
      <c r="K2350">
        <v>1450822938</v>
      </c>
      <c r="L2350" s="10">
        <f t="shared" si="292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88"/>
        <v>3.8571428571428572E-3</v>
      </c>
      <c r="R2350" s="6">
        <f t="shared" si="289"/>
        <v>54</v>
      </c>
      <c r="S2350" t="str">
        <f t="shared" si="293"/>
        <v>technology</v>
      </c>
      <c r="T2350" t="str">
        <f t="shared" si="294"/>
        <v>web</v>
      </c>
      <c r="U2350" s="6">
        <f t="shared" si="290"/>
        <v>60</v>
      </c>
      <c r="V2350" t="str">
        <f t="shared" si="295"/>
        <v>45&lt;x&lt;=60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 t="shared" si="291"/>
        <v>42227.567453703705</v>
      </c>
      <c r="K2351">
        <v>1436812628</v>
      </c>
      <c r="L2351" s="10">
        <f t="shared" si="292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88"/>
        <v>0</v>
      </c>
      <c r="R2351" s="6" t="e">
        <f t="shared" si="289"/>
        <v>#DIV/0!</v>
      </c>
      <c r="S2351" t="str">
        <f t="shared" si="293"/>
        <v>technology</v>
      </c>
      <c r="T2351" t="str">
        <f t="shared" si="294"/>
        <v>web</v>
      </c>
      <c r="U2351" s="6">
        <f t="shared" si="290"/>
        <v>29</v>
      </c>
      <c r="V2351" t="str">
        <f t="shared" si="295"/>
        <v>15&lt;x&lt;=30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 t="shared" si="291"/>
        <v>42738.633912037032</v>
      </c>
      <c r="K2352">
        <v>1480882370</v>
      </c>
      <c r="L2352" s="10">
        <f t="shared" si="292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88"/>
        <v>0</v>
      </c>
      <c r="R2352" s="6" t="e">
        <f t="shared" si="289"/>
        <v>#DIV/0!</v>
      </c>
      <c r="S2352" t="str">
        <f t="shared" si="293"/>
        <v>technology</v>
      </c>
      <c r="T2352" t="str">
        <f t="shared" si="294"/>
        <v>web</v>
      </c>
      <c r="U2352" s="6">
        <f t="shared" si="290"/>
        <v>30</v>
      </c>
      <c r="V2352" t="str">
        <f t="shared" si="295"/>
        <v>15&lt;x&lt;=30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 t="shared" si="291"/>
        <v>42123.892812500002</v>
      </c>
      <c r="K2353">
        <v>1427768739</v>
      </c>
      <c r="L2353" s="10">
        <f t="shared" si="292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88"/>
        <v>5.7142857142857143E-3</v>
      </c>
      <c r="R2353" s="6">
        <f t="shared" si="289"/>
        <v>15.428571428571429</v>
      </c>
      <c r="S2353" t="str">
        <f t="shared" si="293"/>
        <v>technology</v>
      </c>
      <c r="T2353" t="str">
        <f t="shared" si="294"/>
        <v>web</v>
      </c>
      <c r="U2353" s="6">
        <f t="shared" si="290"/>
        <v>30</v>
      </c>
      <c r="V2353" t="str">
        <f t="shared" si="295"/>
        <v>15&lt;x&lt;=30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 t="shared" si="291"/>
        <v>42161.425370370365</v>
      </c>
      <c r="K2354">
        <v>1428419552</v>
      </c>
      <c r="L2354" s="10">
        <f t="shared" si="292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88"/>
        <v>0</v>
      </c>
      <c r="R2354" s="6" t="e">
        <f t="shared" si="289"/>
        <v>#DIV/0!</v>
      </c>
      <c r="S2354" t="str">
        <f t="shared" si="293"/>
        <v>technology</v>
      </c>
      <c r="T2354" t="str">
        <f t="shared" si="294"/>
        <v>web</v>
      </c>
      <c r="U2354" s="6">
        <f t="shared" si="290"/>
        <v>60</v>
      </c>
      <c r="V2354" t="str">
        <f t="shared" si="295"/>
        <v>45&lt;x&lt;=60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 t="shared" si="291"/>
        <v>42115.467847222222</v>
      </c>
      <c r="K2355">
        <v>1428596022</v>
      </c>
      <c r="L2355" s="10">
        <f t="shared" si="292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88"/>
        <v>0</v>
      </c>
      <c r="R2355" s="6" t="e">
        <f t="shared" si="289"/>
        <v>#DIV/0!</v>
      </c>
      <c r="S2355" t="str">
        <f t="shared" si="293"/>
        <v>technology</v>
      </c>
      <c r="T2355" t="str">
        <f t="shared" si="294"/>
        <v>web</v>
      </c>
      <c r="U2355" s="6">
        <f t="shared" si="290"/>
        <v>12</v>
      </c>
      <c r="V2355" t="str">
        <f t="shared" si="295"/>
        <v>&lt;=15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 t="shared" si="291"/>
        <v>42014.51458333333</v>
      </c>
      <c r="K2356">
        <v>1415726460</v>
      </c>
      <c r="L2356" s="10">
        <f t="shared" si="292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88"/>
        <v>7.1428571428571429E-4</v>
      </c>
      <c r="R2356" s="6">
        <f t="shared" si="289"/>
        <v>25</v>
      </c>
      <c r="S2356" t="str">
        <f t="shared" si="293"/>
        <v>technology</v>
      </c>
      <c r="T2356" t="str">
        <f t="shared" si="294"/>
        <v>web</v>
      </c>
      <c r="U2356" s="6">
        <f t="shared" si="290"/>
        <v>60</v>
      </c>
      <c r="V2356" t="str">
        <f t="shared" si="295"/>
        <v>45&lt;x&lt;=60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 t="shared" si="291"/>
        <v>42126.709907407399</v>
      </c>
      <c r="K2357">
        <v>1428012136</v>
      </c>
      <c r="L2357" s="10">
        <f t="shared" si="292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88"/>
        <v>6.875E-3</v>
      </c>
      <c r="R2357" s="6">
        <f t="shared" si="289"/>
        <v>27.5</v>
      </c>
      <c r="S2357" t="str">
        <f t="shared" si="293"/>
        <v>technology</v>
      </c>
      <c r="T2357" t="str">
        <f t="shared" si="294"/>
        <v>web</v>
      </c>
      <c r="U2357" s="6">
        <f t="shared" si="290"/>
        <v>30</v>
      </c>
      <c r="V2357" t="str">
        <f t="shared" si="295"/>
        <v>15&lt;x&lt;=30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 t="shared" si="291"/>
        <v>42160.575277777774</v>
      </c>
      <c r="K2358">
        <v>1430938104</v>
      </c>
      <c r="L2358" s="10">
        <f t="shared" si="292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88"/>
        <v>0</v>
      </c>
      <c r="R2358" s="6" t="e">
        <f t="shared" si="289"/>
        <v>#DIV/0!</v>
      </c>
      <c r="S2358" t="str">
        <f t="shared" si="293"/>
        <v>technology</v>
      </c>
      <c r="T2358" t="str">
        <f t="shared" si="294"/>
        <v>web</v>
      </c>
      <c r="U2358" s="6">
        <f t="shared" si="290"/>
        <v>30</v>
      </c>
      <c r="V2358" t="str">
        <f t="shared" si="295"/>
        <v>15&lt;x&lt;=30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 t="shared" si="291"/>
        <v>42294.411782407398</v>
      </c>
      <c r="K2359">
        <v>1442501578</v>
      </c>
      <c r="L2359" s="10">
        <f t="shared" si="292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88"/>
        <v>0</v>
      </c>
      <c r="R2359" s="6" t="e">
        <f t="shared" si="289"/>
        <v>#DIV/0!</v>
      </c>
      <c r="S2359" t="str">
        <f t="shared" si="293"/>
        <v>technology</v>
      </c>
      <c r="T2359" t="str">
        <f t="shared" si="294"/>
        <v>web</v>
      </c>
      <c r="U2359" s="6">
        <f t="shared" si="290"/>
        <v>30</v>
      </c>
      <c r="V2359" t="str">
        <f t="shared" si="295"/>
        <v>15&lt;x&lt;=30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 t="shared" si="291"/>
        <v>42034.818749999999</v>
      </c>
      <c r="K2360">
        <v>1417818036</v>
      </c>
      <c r="L2360" s="10">
        <f t="shared" si="292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88"/>
        <v>0</v>
      </c>
      <c r="R2360" s="6" t="e">
        <f t="shared" si="289"/>
        <v>#DIV/0!</v>
      </c>
      <c r="S2360" t="str">
        <f t="shared" si="293"/>
        <v>technology</v>
      </c>
      <c r="T2360" t="str">
        <f t="shared" si="294"/>
        <v>web</v>
      </c>
      <c r="U2360" s="6">
        <f t="shared" si="290"/>
        <v>56.096111111110076</v>
      </c>
      <c r="V2360" t="str">
        <f t="shared" si="295"/>
        <v>45&lt;x&lt;=60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 t="shared" si="291"/>
        <v>42219.441249999996</v>
      </c>
      <c r="K2361">
        <v>1433432124</v>
      </c>
      <c r="L2361" s="10">
        <f t="shared" si="292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88"/>
        <v>0.14680000000000001</v>
      </c>
      <c r="R2361" s="6">
        <f t="shared" si="289"/>
        <v>367</v>
      </c>
      <c r="S2361" t="str">
        <f t="shared" si="293"/>
        <v>technology</v>
      </c>
      <c r="T2361" t="str">
        <f t="shared" si="294"/>
        <v>web</v>
      </c>
      <c r="U2361" s="6">
        <f t="shared" si="290"/>
        <v>60</v>
      </c>
      <c r="V2361" t="str">
        <f t="shared" si="295"/>
        <v>45&lt;x&lt;=60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 t="shared" si="291"/>
        <v>42407.498611111114</v>
      </c>
      <c r="K2362">
        <v>1452272280</v>
      </c>
      <c r="L2362" s="10">
        <f t="shared" si="292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88"/>
        <v>4.0000000000000002E-4</v>
      </c>
      <c r="R2362" s="6">
        <f t="shared" si="289"/>
        <v>2</v>
      </c>
      <c r="S2362" t="str">
        <f t="shared" si="293"/>
        <v>technology</v>
      </c>
      <c r="T2362" t="str">
        <f t="shared" si="294"/>
        <v>web</v>
      </c>
      <c r="U2362" s="6">
        <f t="shared" si="290"/>
        <v>30</v>
      </c>
      <c r="V2362" t="str">
        <f t="shared" si="295"/>
        <v>15&lt;x&lt;=30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 t="shared" si="291"/>
        <v>42490.708333333336</v>
      </c>
      <c r="K2363">
        <v>1459975008</v>
      </c>
      <c r="L2363" s="10">
        <f t="shared" si="292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88"/>
        <v>0</v>
      </c>
      <c r="R2363" s="6" t="e">
        <f t="shared" si="289"/>
        <v>#DIV/0!</v>
      </c>
      <c r="S2363" t="str">
        <f t="shared" si="293"/>
        <v>technology</v>
      </c>
      <c r="T2363" t="str">
        <f t="shared" si="294"/>
        <v>web</v>
      </c>
      <c r="U2363" s="6">
        <f t="shared" si="290"/>
        <v>24.057777777779847</v>
      </c>
      <c r="V2363" t="str">
        <f t="shared" si="295"/>
        <v>15&lt;x&lt;=30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 t="shared" si="291"/>
        <v>41984.47997685185</v>
      </c>
      <c r="K2364">
        <v>1415723470</v>
      </c>
      <c r="L2364" s="10">
        <f t="shared" si="292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88"/>
        <v>0.2857142857142857</v>
      </c>
      <c r="R2364" s="6">
        <f t="shared" si="289"/>
        <v>60</v>
      </c>
      <c r="S2364" t="str">
        <f t="shared" si="293"/>
        <v>technology</v>
      </c>
      <c r="T2364" t="str">
        <f t="shared" si="294"/>
        <v>web</v>
      </c>
      <c r="U2364" s="6">
        <f t="shared" si="290"/>
        <v>30</v>
      </c>
      <c r="V2364" t="str">
        <f t="shared" si="295"/>
        <v>15&lt;x&lt;=30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 t="shared" si="291"/>
        <v>42366.803240740737</v>
      </c>
      <c r="K2365">
        <v>1447460200</v>
      </c>
      <c r="L2365" s="10">
        <f t="shared" si="292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88"/>
        <v>0</v>
      </c>
      <c r="R2365" s="6" t="e">
        <f t="shared" si="289"/>
        <v>#DIV/0!</v>
      </c>
      <c r="S2365" t="str">
        <f t="shared" si="293"/>
        <v>technology</v>
      </c>
      <c r="T2365" t="str">
        <f t="shared" si="294"/>
        <v>web</v>
      </c>
      <c r="U2365" s="6">
        <f t="shared" si="290"/>
        <v>45</v>
      </c>
      <c r="V2365" t="str">
        <f t="shared" si="295"/>
        <v>30&lt;x&lt;=45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 t="shared" si="291"/>
        <v>42303.726342592585</v>
      </c>
      <c r="K2366">
        <v>1441146356</v>
      </c>
      <c r="L2366" s="10">
        <f t="shared" si="292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88"/>
        <v>0</v>
      </c>
      <c r="R2366" s="6" t="e">
        <f t="shared" si="289"/>
        <v>#DIV/0!</v>
      </c>
      <c r="S2366" t="str">
        <f t="shared" si="293"/>
        <v>technology</v>
      </c>
      <c r="T2366" t="str">
        <f t="shared" si="294"/>
        <v>web</v>
      </c>
      <c r="U2366" s="6">
        <f t="shared" si="290"/>
        <v>55</v>
      </c>
      <c r="V2366" t="str">
        <f t="shared" si="295"/>
        <v>45&lt;x&lt;=60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 t="shared" si="291"/>
        <v>42386.749999999993</v>
      </c>
      <c r="K2367">
        <v>1449596425</v>
      </c>
      <c r="L2367" s="10">
        <f t="shared" si="292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88"/>
        <v>0</v>
      </c>
      <c r="R2367" s="6" t="e">
        <f t="shared" si="289"/>
        <v>#DIV/0!</v>
      </c>
      <c r="S2367" t="str">
        <f t="shared" si="293"/>
        <v>technology</v>
      </c>
      <c r="T2367" t="str">
        <f t="shared" si="294"/>
        <v>web</v>
      </c>
      <c r="U2367" s="6">
        <f t="shared" si="290"/>
        <v>40.221932870364981</v>
      </c>
      <c r="V2367" t="str">
        <f t="shared" si="295"/>
        <v>30&lt;x&lt;=45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 t="shared" si="291"/>
        <v>42298.323298611103</v>
      </c>
      <c r="K2368">
        <v>1442839533</v>
      </c>
      <c r="L2368" s="10">
        <f t="shared" si="292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88"/>
        <v>0.1052</v>
      </c>
      <c r="R2368" s="6">
        <f t="shared" si="289"/>
        <v>97.407407407407405</v>
      </c>
      <c r="S2368" t="str">
        <f t="shared" si="293"/>
        <v>technology</v>
      </c>
      <c r="T2368" t="str">
        <f t="shared" si="294"/>
        <v>web</v>
      </c>
      <c r="U2368" s="6">
        <f t="shared" si="290"/>
        <v>30</v>
      </c>
      <c r="V2368" t="str">
        <f t="shared" si="295"/>
        <v>15&lt;x&lt;=30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 t="shared" si="291"/>
        <v>42485.720092592594</v>
      </c>
      <c r="K2369">
        <v>1456442216</v>
      </c>
      <c r="L2369" s="10">
        <f t="shared" si="292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88"/>
        <v>1.34E-2</v>
      </c>
      <c r="R2369" s="6">
        <f t="shared" si="289"/>
        <v>47.857142857142854</v>
      </c>
      <c r="S2369" t="str">
        <f t="shared" si="293"/>
        <v>technology</v>
      </c>
      <c r="T2369" t="str">
        <f t="shared" si="294"/>
        <v>web</v>
      </c>
      <c r="U2369" s="6">
        <f t="shared" si="290"/>
        <v>59.958333333335759</v>
      </c>
      <c r="V2369" t="str">
        <f t="shared" si="295"/>
        <v>45&lt;x&lt;=60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 t="shared" si="291"/>
        <v>42108.471817129634</v>
      </c>
      <c r="K2370">
        <v>1425143965</v>
      </c>
      <c r="L2370" s="10">
        <f t="shared" si="292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96">E2370/D2370</f>
        <v>2.5000000000000001E-3</v>
      </c>
      <c r="R2370" s="6">
        <f t="shared" ref="R2370:R2433" si="297">E2370/N2370</f>
        <v>50</v>
      </c>
      <c r="S2370" t="str">
        <f t="shared" si="293"/>
        <v>technology</v>
      </c>
      <c r="T2370" t="str">
        <f t="shared" si="294"/>
        <v>web</v>
      </c>
      <c r="U2370" s="6">
        <f t="shared" ref="U2370:U2433" si="298">J2370-L2370</f>
        <v>44.958333333343035</v>
      </c>
      <c r="V2370" t="str">
        <f t="shared" si="295"/>
        <v>30&lt;x&lt;=45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 t="shared" ref="J2371:J2434" si="299">(((I2371/60)/60)/24)+DATE(1970,1,1)+(-5/24)</f>
        <v>42410.60429398148</v>
      </c>
      <c r="K2371">
        <v>1452540611</v>
      </c>
      <c r="L2371" s="10">
        <f t="shared" ref="L2371:L2434" si="300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96"/>
        <v>0</v>
      </c>
      <c r="R2371" s="6" t="e">
        <f t="shared" si="297"/>
        <v>#DIV/0!</v>
      </c>
      <c r="S2371" t="str">
        <f t="shared" ref="S2371:S2434" si="301">TRIM(LEFT(P2371,SEARCH("/",P2371)-1))</f>
        <v>technology</v>
      </c>
      <c r="T2371" t="str">
        <f t="shared" ref="T2371:T2434" si="302">TRIM(RIGHT(P2371,LEN(P2371)-SEARCH("/",P2371)))</f>
        <v>web</v>
      </c>
      <c r="U2371" s="6">
        <f t="shared" si="298"/>
        <v>30</v>
      </c>
      <c r="V2371" t="str">
        <f t="shared" ref="V2371:V2434" si="303">IF(U2371&lt;=15, "&lt;=15", IF(U2371&lt;=30, "15&lt;x&lt;=30", IF(U2371&lt;=45, "30&lt;x&lt;=45", IF(U2371&lt;=60, "45&lt;x&lt;=60", IF(U2371&lt;=75, "60&lt;x&lt;=75","75&lt;x&lt;=90")))))</f>
        <v>15&lt;x&lt;=30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 t="shared" si="299"/>
        <v>41990.980798611105</v>
      </c>
      <c r="K2372">
        <v>1416285141</v>
      </c>
      <c r="L2372" s="10">
        <f t="shared" si="300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96"/>
        <v>3.2799999999999999E-3</v>
      </c>
      <c r="R2372" s="6">
        <f t="shared" si="297"/>
        <v>20.5</v>
      </c>
      <c r="S2372" t="str">
        <f t="shared" si="301"/>
        <v>technology</v>
      </c>
      <c r="T2372" t="str">
        <f t="shared" si="302"/>
        <v>web</v>
      </c>
      <c r="U2372" s="6">
        <f t="shared" si="298"/>
        <v>30</v>
      </c>
      <c r="V2372" t="str">
        <f t="shared" si="303"/>
        <v>15&lt;x&lt;=30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 t="shared" si="299"/>
        <v>42180.569398148145</v>
      </c>
      <c r="K2373">
        <v>1432665596</v>
      </c>
      <c r="L2373" s="10">
        <f t="shared" si="300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96"/>
        <v>0</v>
      </c>
      <c r="R2373" s="6" t="e">
        <f t="shared" si="297"/>
        <v>#DIV/0!</v>
      </c>
      <c r="S2373" t="str">
        <f t="shared" si="301"/>
        <v>technology</v>
      </c>
      <c r="T2373" t="str">
        <f t="shared" si="302"/>
        <v>web</v>
      </c>
      <c r="U2373" s="6">
        <f t="shared" si="298"/>
        <v>30</v>
      </c>
      <c r="V2373" t="str">
        <f t="shared" si="303"/>
        <v>15&lt;x&lt;=30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 t="shared" si="299"/>
        <v>42117.860775462956</v>
      </c>
      <c r="K2374">
        <v>1427247571</v>
      </c>
      <c r="L2374" s="10">
        <f t="shared" si="300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96"/>
        <v>3.272727272727273E-2</v>
      </c>
      <c r="R2374" s="6">
        <f t="shared" si="297"/>
        <v>30</v>
      </c>
      <c r="S2374" t="str">
        <f t="shared" si="301"/>
        <v>technology</v>
      </c>
      <c r="T2374" t="str">
        <f t="shared" si="302"/>
        <v>web</v>
      </c>
      <c r="U2374" s="6">
        <f t="shared" si="298"/>
        <v>30</v>
      </c>
      <c r="V2374" t="str">
        <f t="shared" si="303"/>
        <v>15&lt;x&lt;=30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 t="shared" si="299"/>
        <v>42245.453981481485</v>
      </c>
      <c r="K2375">
        <v>1438271624</v>
      </c>
      <c r="L2375" s="10">
        <f t="shared" si="300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96"/>
        <v>5.8823529411764708E-5</v>
      </c>
      <c r="R2375" s="6">
        <f t="shared" si="297"/>
        <v>50</v>
      </c>
      <c r="S2375" t="str">
        <f t="shared" si="301"/>
        <v>technology</v>
      </c>
      <c r="T2375" t="str">
        <f t="shared" si="302"/>
        <v>web</v>
      </c>
      <c r="U2375" s="6">
        <f t="shared" si="298"/>
        <v>30</v>
      </c>
      <c r="V2375" t="str">
        <f t="shared" si="303"/>
        <v>15&lt;x&lt;=30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 t="shared" si="299"/>
        <v>42047.634953703695</v>
      </c>
      <c r="K2376">
        <v>1421180060</v>
      </c>
      <c r="L2376" s="10">
        <f t="shared" si="300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96"/>
        <v>4.5454545454545455E-4</v>
      </c>
      <c r="R2376" s="6">
        <f t="shared" si="297"/>
        <v>10</v>
      </c>
      <c r="S2376" t="str">
        <f t="shared" si="301"/>
        <v>technology</v>
      </c>
      <c r="T2376" t="str">
        <f t="shared" si="302"/>
        <v>web</v>
      </c>
      <c r="U2376" s="6">
        <f t="shared" si="298"/>
        <v>30</v>
      </c>
      <c r="V2376" t="str">
        <f t="shared" si="303"/>
        <v>15&lt;x&lt;=30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 t="shared" si="299"/>
        <v>42622.627743055556</v>
      </c>
      <c r="K2377">
        <v>1470859437</v>
      </c>
      <c r="L2377" s="10">
        <f t="shared" si="300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96"/>
        <v>0</v>
      </c>
      <c r="R2377" s="6" t="e">
        <f t="shared" si="297"/>
        <v>#DIV/0!</v>
      </c>
      <c r="S2377" t="str">
        <f t="shared" si="301"/>
        <v>technology</v>
      </c>
      <c r="T2377" t="str">
        <f t="shared" si="302"/>
        <v>web</v>
      </c>
      <c r="U2377" s="6">
        <f t="shared" si="298"/>
        <v>30</v>
      </c>
      <c r="V2377" t="str">
        <f t="shared" si="303"/>
        <v>15&lt;x&lt;=30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 t="shared" si="299"/>
        <v>42348.717199074068</v>
      </c>
      <c r="K2378">
        <v>1447193566</v>
      </c>
      <c r="L2378" s="10">
        <f t="shared" si="300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96"/>
        <v>0.10877666666666666</v>
      </c>
      <c r="R2378" s="6">
        <f t="shared" si="297"/>
        <v>81.582499999999996</v>
      </c>
      <c r="S2378" t="str">
        <f t="shared" si="301"/>
        <v>technology</v>
      </c>
      <c r="T2378" t="str">
        <f t="shared" si="302"/>
        <v>web</v>
      </c>
      <c r="U2378" s="6">
        <f t="shared" si="298"/>
        <v>30</v>
      </c>
      <c r="V2378" t="str">
        <f t="shared" si="303"/>
        <v>15&lt;x&lt;=30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 t="shared" si="299"/>
        <v>42699.703506944446</v>
      </c>
      <c r="K2379">
        <v>1477515183</v>
      </c>
      <c r="L2379" s="10">
        <f t="shared" si="300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96"/>
        <v>0</v>
      </c>
      <c r="R2379" s="6" t="e">
        <f t="shared" si="297"/>
        <v>#DIV/0!</v>
      </c>
      <c r="S2379" t="str">
        <f t="shared" si="301"/>
        <v>technology</v>
      </c>
      <c r="T2379" t="str">
        <f t="shared" si="302"/>
        <v>web</v>
      </c>
      <c r="U2379" s="6">
        <f t="shared" si="298"/>
        <v>30.041666666671517</v>
      </c>
      <c r="V2379" t="str">
        <f t="shared" si="303"/>
        <v>30&lt;x&lt;=45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 t="shared" si="299"/>
        <v>42241.804745370369</v>
      </c>
      <c r="K2380">
        <v>1438042730</v>
      </c>
      <c r="L2380" s="10">
        <f t="shared" si="300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96"/>
        <v>0</v>
      </c>
      <c r="R2380" s="6" t="e">
        <f t="shared" si="297"/>
        <v>#DIV/0!</v>
      </c>
      <c r="S2380" t="str">
        <f t="shared" si="301"/>
        <v>technology</v>
      </c>
      <c r="T2380" t="str">
        <f t="shared" si="302"/>
        <v>web</v>
      </c>
      <c r="U2380" s="6">
        <f t="shared" si="298"/>
        <v>29</v>
      </c>
      <c r="V2380" t="str">
        <f t="shared" si="303"/>
        <v>15&lt;x&lt;=30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 t="shared" si="299"/>
        <v>42281.808055555557</v>
      </c>
      <c r="K2381">
        <v>1440116616</v>
      </c>
      <c r="L2381" s="10">
        <f t="shared" si="300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96"/>
        <v>0</v>
      </c>
      <c r="R2381" s="6" t="e">
        <f t="shared" si="297"/>
        <v>#DIV/0!</v>
      </c>
      <c r="S2381" t="str">
        <f t="shared" si="301"/>
        <v>technology</v>
      </c>
      <c r="T2381" t="str">
        <f t="shared" si="302"/>
        <v>web</v>
      </c>
      <c r="U2381" s="6">
        <f t="shared" si="298"/>
        <v>45</v>
      </c>
      <c r="V2381" t="str">
        <f t="shared" si="303"/>
        <v>30&lt;x&lt;=45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 t="shared" si="299"/>
        <v>42278.584976851846</v>
      </c>
      <c r="K2382">
        <v>1441134142</v>
      </c>
      <c r="L2382" s="10">
        <f t="shared" si="300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96"/>
        <v>3.6666666666666666E-3</v>
      </c>
      <c r="R2382" s="6">
        <f t="shared" si="297"/>
        <v>18.333333333333332</v>
      </c>
      <c r="S2382" t="str">
        <f t="shared" si="301"/>
        <v>technology</v>
      </c>
      <c r="T2382" t="str">
        <f t="shared" si="302"/>
        <v>web</v>
      </c>
      <c r="U2382" s="6">
        <f t="shared" si="298"/>
        <v>30</v>
      </c>
      <c r="V2382" t="str">
        <f t="shared" si="303"/>
        <v>15&lt;x&lt;=30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 t="shared" si="299"/>
        <v>42104.727407407401</v>
      </c>
      <c r="K2383">
        <v>1426112848</v>
      </c>
      <c r="L2383" s="10">
        <f t="shared" si="300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96"/>
        <v>1.8193398957730169E-2</v>
      </c>
      <c r="R2383" s="6">
        <f t="shared" si="297"/>
        <v>224.42857142857142</v>
      </c>
      <c r="S2383" t="str">
        <f t="shared" si="301"/>
        <v>technology</v>
      </c>
      <c r="T2383" t="str">
        <f t="shared" si="302"/>
        <v>web</v>
      </c>
      <c r="U2383" s="6">
        <f t="shared" si="298"/>
        <v>30</v>
      </c>
      <c r="V2383" t="str">
        <f t="shared" si="303"/>
        <v>15&lt;x&lt;=30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 t="shared" si="299"/>
        <v>42219.979201388887</v>
      </c>
      <c r="K2384">
        <v>1436502603</v>
      </c>
      <c r="L2384" s="10">
        <f t="shared" si="300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96"/>
        <v>2.5000000000000001E-2</v>
      </c>
      <c r="R2384" s="6">
        <f t="shared" si="297"/>
        <v>37.5</v>
      </c>
      <c r="S2384" t="str">
        <f t="shared" si="301"/>
        <v>technology</v>
      </c>
      <c r="T2384" t="str">
        <f t="shared" si="302"/>
        <v>web</v>
      </c>
      <c r="U2384" s="6">
        <f t="shared" si="298"/>
        <v>25</v>
      </c>
      <c r="V2384" t="str">
        <f t="shared" si="303"/>
        <v>15&lt;x&lt;=30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 t="shared" si="299"/>
        <v>42056.848460648143</v>
      </c>
      <c r="K2385">
        <v>1421976107</v>
      </c>
      <c r="L2385" s="10">
        <f t="shared" si="300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96"/>
        <v>4.3499999999999997E-2</v>
      </c>
      <c r="R2385" s="6">
        <f t="shared" si="297"/>
        <v>145</v>
      </c>
      <c r="S2385" t="str">
        <f t="shared" si="301"/>
        <v>technology</v>
      </c>
      <c r="T2385" t="str">
        <f t="shared" si="302"/>
        <v>web</v>
      </c>
      <c r="U2385" s="6">
        <f t="shared" si="298"/>
        <v>30</v>
      </c>
      <c r="V2385" t="str">
        <f t="shared" si="303"/>
        <v>15&lt;x&lt;=30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 t="shared" si="299"/>
        <v>41956.900960648149</v>
      </c>
      <c r="K2386">
        <v>1413337043</v>
      </c>
      <c r="L2386" s="10">
        <f t="shared" si="300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96"/>
        <v>8.0000000000000002E-3</v>
      </c>
      <c r="R2386" s="6">
        <f t="shared" si="297"/>
        <v>1</v>
      </c>
      <c r="S2386" t="str">
        <f t="shared" si="301"/>
        <v>technology</v>
      </c>
      <c r="T2386" t="str">
        <f t="shared" si="302"/>
        <v>web</v>
      </c>
      <c r="U2386" s="6">
        <f t="shared" si="298"/>
        <v>30.041666666671517</v>
      </c>
      <c r="V2386" t="str">
        <f t="shared" si="303"/>
        <v>30&lt;x&lt;=45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 t="shared" si="299"/>
        <v>42221.493425925924</v>
      </c>
      <c r="K2387">
        <v>1436201432</v>
      </c>
      <c r="L2387" s="10">
        <f t="shared" si="300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96"/>
        <v>1.2123076923076924E-2</v>
      </c>
      <c r="R2387" s="6">
        <f t="shared" si="297"/>
        <v>112.57142857142857</v>
      </c>
      <c r="S2387" t="str">
        <f t="shared" si="301"/>
        <v>technology</v>
      </c>
      <c r="T2387" t="str">
        <f t="shared" si="302"/>
        <v>web</v>
      </c>
      <c r="U2387" s="6">
        <f t="shared" si="298"/>
        <v>30</v>
      </c>
      <c r="V2387" t="str">
        <f t="shared" si="303"/>
        <v>15&lt;x&lt;=30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 t="shared" si="299"/>
        <v>42014.629907407405</v>
      </c>
      <c r="K2388">
        <v>1415736424</v>
      </c>
      <c r="L2388" s="10">
        <f t="shared" si="300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96"/>
        <v>0</v>
      </c>
      <c r="R2388" s="6" t="e">
        <f t="shared" si="297"/>
        <v>#DIV/0!</v>
      </c>
      <c r="S2388" t="str">
        <f t="shared" si="301"/>
        <v>technology</v>
      </c>
      <c r="T2388" t="str">
        <f t="shared" si="302"/>
        <v>web</v>
      </c>
      <c r="U2388" s="6">
        <f t="shared" si="298"/>
        <v>60</v>
      </c>
      <c r="V2388" t="str">
        <f t="shared" si="303"/>
        <v>45&lt;x&lt;=60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 t="shared" si="299"/>
        <v>42573.418287037035</v>
      </c>
      <c r="K2389">
        <v>1465311740</v>
      </c>
      <c r="L2389" s="10">
        <f t="shared" si="300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96"/>
        <v>6.8399999999999997E-3</v>
      </c>
      <c r="R2389" s="6">
        <f t="shared" si="297"/>
        <v>342</v>
      </c>
      <c r="S2389" t="str">
        <f t="shared" si="301"/>
        <v>technology</v>
      </c>
      <c r="T2389" t="str">
        <f t="shared" si="302"/>
        <v>web</v>
      </c>
      <c r="U2389" s="6">
        <f t="shared" si="298"/>
        <v>45</v>
      </c>
      <c r="V2389" t="str">
        <f t="shared" si="303"/>
        <v>30&lt;x&lt;=45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 t="shared" si="299"/>
        <v>42019.603472222218</v>
      </c>
      <c r="K2390">
        <v>1418761759</v>
      </c>
      <c r="L2390" s="10">
        <f t="shared" si="300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96"/>
        <v>1.2513513513513513E-2</v>
      </c>
      <c r="R2390" s="6">
        <f t="shared" si="297"/>
        <v>57.875</v>
      </c>
      <c r="S2390" t="str">
        <f t="shared" si="301"/>
        <v>technology</v>
      </c>
      <c r="T2390" t="str">
        <f t="shared" si="302"/>
        <v>web</v>
      </c>
      <c r="U2390" s="6">
        <f t="shared" si="298"/>
        <v>29.958113425920601</v>
      </c>
      <c r="V2390" t="str">
        <f t="shared" si="303"/>
        <v>15&lt;x&lt;=30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 t="shared" si="299"/>
        <v>42210.707638888889</v>
      </c>
      <c r="K2391">
        <v>1435160452</v>
      </c>
      <c r="L2391" s="10">
        <f t="shared" si="300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96"/>
        <v>1.8749999999999999E-3</v>
      </c>
      <c r="R2391" s="6">
        <f t="shared" si="297"/>
        <v>30</v>
      </c>
      <c r="S2391" t="str">
        <f t="shared" si="301"/>
        <v>technology</v>
      </c>
      <c r="T2391" t="str">
        <f t="shared" si="302"/>
        <v>web</v>
      </c>
      <c r="U2391" s="6">
        <f t="shared" si="298"/>
        <v>31.262592592596775</v>
      </c>
      <c r="V2391" t="str">
        <f t="shared" si="303"/>
        <v>30&lt;x&lt;=45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 t="shared" si="299"/>
        <v>42008.053981481477</v>
      </c>
      <c r="K2392">
        <v>1416896264</v>
      </c>
      <c r="L2392" s="10">
        <f t="shared" si="300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96"/>
        <v>0</v>
      </c>
      <c r="R2392" s="6" t="e">
        <f t="shared" si="297"/>
        <v>#DIV/0!</v>
      </c>
      <c r="S2392" t="str">
        <f t="shared" si="301"/>
        <v>technology</v>
      </c>
      <c r="T2392" t="str">
        <f t="shared" si="302"/>
        <v>web</v>
      </c>
      <c r="U2392" s="6">
        <f t="shared" si="298"/>
        <v>40</v>
      </c>
      <c r="V2392" t="str">
        <f t="shared" si="303"/>
        <v>30&lt;x&lt;=45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 t="shared" si="299"/>
        <v>42094.544490740744</v>
      </c>
      <c r="K2393">
        <v>1425236644</v>
      </c>
      <c r="L2393" s="10">
        <f t="shared" si="300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96"/>
        <v>1.25E-3</v>
      </c>
      <c r="R2393" s="6">
        <f t="shared" si="297"/>
        <v>25</v>
      </c>
      <c r="S2393" t="str">
        <f t="shared" si="301"/>
        <v>technology</v>
      </c>
      <c r="T2393" t="str">
        <f t="shared" si="302"/>
        <v>web</v>
      </c>
      <c r="U2393" s="6">
        <f t="shared" si="298"/>
        <v>29.958333333343035</v>
      </c>
      <c r="V2393" t="str">
        <f t="shared" si="303"/>
        <v>15&lt;x&lt;=30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 t="shared" si="299"/>
        <v>42305.912303240737</v>
      </c>
      <c r="K2394">
        <v>1443495223</v>
      </c>
      <c r="L2394" s="10">
        <f t="shared" si="300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96"/>
        <v>0</v>
      </c>
      <c r="R2394" s="6" t="e">
        <f t="shared" si="297"/>
        <v>#DIV/0!</v>
      </c>
      <c r="S2394" t="str">
        <f t="shared" si="301"/>
        <v>technology</v>
      </c>
      <c r="T2394" t="str">
        <f t="shared" si="302"/>
        <v>web</v>
      </c>
      <c r="U2394" s="6">
        <f t="shared" si="298"/>
        <v>30</v>
      </c>
      <c r="V2394" t="str">
        <f t="shared" si="303"/>
        <v>15&lt;x&lt;=30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 t="shared" si="299"/>
        <v>42224.440011574072</v>
      </c>
      <c r="K2395">
        <v>1436456017</v>
      </c>
      <c r="L2395" s="10">
        <f t="shared" si="300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96"/>
        <v>5.0000000000000001E-4</v>
      </c>
      <c r="R2395" s="6">
        <f t="shared" si="297"/>
        <v>50</v>
      </c>
      <c r="S2395" t="str">
        <f t="shared" si="301"/>
        <v>technology</v>
      </c>
      <c r="T2395" t="str">
        <f t="shared" si="302"/>
        <v>web</v>
      </c>
      <c r="U2395" s="6">
        <f t="shared" si="298"/>
        <v>30</v>
      </c>
      <c r="V2395" t="str">
        <f t="shared" si="303"/>
        <v>15&lt;x&lt;=30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 t="shared" si="299"/>
        <v>42061.15385416666</v>
      </c>
      <c r="K2396">
        <v>1422348093</v>
      </c>
      <c r="L2396" s="10">
        <f t="shared" si="300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96"/>
        <v>5.9999999999999995E-4</v>
      </c>
      <c r="R2396" s="6">
        <f t="shared" si="297"/>
        <v>1.5</v>
      </c>
      <c r="S2396" t="str">
        <f t="shared" si="301"/>
        <v>technology</v>
      </c>
      <c r="T2396" t="str">
        <f t="shared" si="302"/>
        <v>web</v>
      </c>
      <c r="U2396" s="6">
        <f t="shared" si="298"/>
        <v>30</v>
      </c>
      <c r="V2396" t="str">
        <f t="shared" si="303"/>
        <v>15&lt;x&lt;=30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 t="shared" si="299"/>
        <v>42745.164583333331</v>
      </c>
      <c r="K2397">
        <v>1481597687</v>
      </c>
      <c r="L2397" s="10">
        <f t="shared" si="300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96"/>
        <v>0</v>
      </c>
      <c r="R2397" s="6" t="e">
        <f t="shared" si="297"/>
        <v>#DIV/0!</v>
      </c>
      <c r="S2397" t="str">
        <f t="shared" si="301"/>
        <v>technology</v>
      </c>
      <c r="T2397" t="str">
        <f t="shared" si="302"/>
        <v>web</v>
      </c>
      <c r="U2397" s="6">
        <f t="shared" si="298"/>
        <v>28.251539351847896</v>
      </c>
      <c r="V2397" t="str">
        <f t="shared" si="303"/>
        <v>15&lt;x&lt;=30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 t="shared" si="299"/>
        <v>42292.640717592592</v>
      </c>
      <c r="K2398">
        <v>1442348558</v>
      </c>
      <c r="L2398" s="10">
        <f t="shared" si="300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96"/>
        <v>2E-3</v>
      </c>
      <c r="R2398" s="6">
        <f t="shared" si="297"/>
        <v>10</v>
      </c>
      <c r="S2398" t="str">
        <f t="shared" si="301"/>
        <v>technology</v>
      </c>
      <c r="T2398" t="str">
        <f t="shared" si="302"/>
        <v>web</v>
      </c>
      <c r="U2398" s="6">
        <f t="shared" si="298"/>
        <v>30</v>
      </c>
      <c r="V2398" t="str">
        <f t="shared" si="303"/>
        <v>15&lt;x&lt;=30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 t="shared" si="299"/>
        <v>42006.676574074074</v>
      </c>
      <c r="K2399">
        <v>1417641256</v>
      </c>
      <c r="L2399" s="10">
        <f t="shared" si="300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96"/>
        <v>0</v>
      </c>
      <c r="R2399" s="6" t="e">
        <f t="shared" si="297"/>
        <v>#DIV/0!</v>
      </c>
      <c r="S2399" t="str">
        <f t="shared" si="301"/>
        <v>technology</v>
      </c>
      <c r="T2399" t="str">
        <f t="shared" si="302"/>
        <v>web</v>
      </c>
      <c r="U2399" s="6">
        <f t="shared" si="298"/>
        <v>30</v>
      </c>
      <c r="V2399" t="str">
        <f t="shared" si="303"/>
        <v>15&lt;x&lt;=30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 t="shared" si="299"/>
        <v>42187.708148148151</v>
      </c>
      <c r="K2400">
        <v>1433282384</v>
      </c>
      <c r="L2400" s="10">
        <f t="shared" si="300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96"/>
        <v>0</v>
      </c>
      <c r="R2400" s="6" t="e">
        <f t="shared" si="297"/>
        <v>#DIV/0!</v>
      </c>
      <c r="S2400" t="str">
        <f t="shared" si="301"/>
        <v>technology</v>
      </c>
      <c r="T2400" t="str">
        <f t="shared" si="302"/>
        <v>web</v>
      </c>
      <c r="U2400" s="6">
        <f t="shared" si="298"/>
        <v>30</v>
      </c>
      <c r="V2400" t="str">
        <f t="shared" si="303"/>
        <v>15&lt;x&lt;=30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 t="shared" si="299"/>
        <v>41991.644745370366</v>
      </c>
      <c r="K2401">
        <v>1415910506</v>
      </c>
      <c r="L2401" s="10">
        <f t="shared" si="300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96"/>
        <v>0</v>
      </c>
      <c r="R2401" s="6" t="e">
        <f t="shared" si="297"/>
        <v>#DIV/0!</v>
      </c>
      <c r="S2401" t="str">
        <f t="shared" si="301"/>
        <v>technology</v>
      </c>
      <c r="T2401" t="str">
        <f t="shared" si="302"/>
        <v>web</v>
      </c>
      <c r="U2401" s="6">
        <f t="shared" si="298"/>
        <v>35</v>
      </c>
      <c r="V2401" t="str">
        <f t="shared" si="303"/>
        <v>30&lt;x&lt;=45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 t="shared" si="299"/>
        <v>42474.059768518513</v>
      </c>
      <c r="K2402">
        <v>1458023164</v>
      </c>
      <c r="L2402" s="10">
        <f t="shared" si="300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96"/>
        <v>0</v>
      </c>
      <c r="R2402" s="6" t="e">
        <f t="shared" si="297"/>
        <v>#DIV/0!</v>
      </c>
      <c r="S2402" t="str">
        <f t="shared" si="301"/>
        <v>technology</v>
      </c>
      <c r="T2402" t="str">
        <f t="shared" si="302"/>
        <v>web</v>
      </c>
      <c r="U2402" s="6">
        <f t="shared" si="298"/>
        <v>30</v>
      </c>
      <c r="V2402" t="str">
        <f t="shared" si="303"/>
        <v>15&lt;x&lt;=30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 t="shared" si="299"/>
        <v>42434.614537037036</v>
      </c>
      <c r="K2403">
        <v>1452023096</v>
      </c>
      <c r="L2403" s="10">
        <f t="shared" si="300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96"/>
        <v>7.1785714285714283E-3</v>
      </c>
      <c r="R2403" s="6">
        <f t="shared" si="297"/>
        <v>22.333333333333332</v>
      </c>
      <c r="S2403" t="str">
        <f t="shared" si="301"/>
        <v>food</v>
      </c>
      <c r="T2403" t="str">
        <f t="shared" si="302"/>
        <v>food trucks</v>
      </c>
      <c r="U2403" s="6">
        <f t="shared" si="298"/>
        <v>60</v>
      </c>
      <c r="V2403" t="str">
        <f t="shared" si="303"/>
        <v>45&lt;x&lt;=60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 t="shared" si="299"/>
        <v>42137.47142361111</v>
      </c>
      <c r="K2404">
        <v>1428941931</v>
      </c>
      <c r="L2404" s="10">
        <f t="shared" si="300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96"/>
        <v>4.3333333333333331E-3</v>
      </c>
      <c r="R2404" s="6">
        <f t="shared" si="297"/>
        <v>52</v>
      </c>
      <c r="S2404" t="str">
        <f t="shared" si="301"/>
        <v>food</v>
      </c>
      <c r="T2404" t="str">
        <f t="shared" si="302"/>
        <v>food trucks</v>
      </c>
      <c r="U2404" s="6">
        <f t="shared" si="298"/>
        <v>30</v>
      </c>
      <c r="V2404" t="str">
        <f t="shared" si="303"/>
        <v>15&lt;x&lt;=30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 t="shared" si="299"/>
        <v>42459.632615740738</v>
      </c>
      <c r="K2405">
        <v>1454188258</v>
      </c>
      <c r="L2405" s="10">
        <f t="shared" si="300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96"/>
        <v>0.16833333333333333</v>
      </c>
      <c r="R2405" s="6">
        <f t="shared" si="297"/>
        <v>16.833333333333332</v>
      </c>
      <c r="S2405" t="str">
        <f t="shared" si="301"/>
        <v>food</v>
      </c>
      <c r="T2405" t="str">
        <f t="shared" si="302"/>
        <v>food trucks</v>
      </c>
      <c r="U2405" s="6">
        <f t="shared" si="298"/>
        <v>59.958333333335759</v>
      </c>
      <c r="V2405" t="str">
        <f t="shared" si="303"/>
        <v>45&lt;x&lt;=60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 t="shared" si="299"/>
        <v>42371.831099537034</v>
      </c>
      <c r="K2406">
        <v>1449190607</v>
      </c>
      <c r="L2406" s="10">
        <f t="shared" si="300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96"/>
        <v>0</v>
      </c>
      <c r="R2406" s="6" t="e">
        <f t="shared" si="297"/>
        <v>#DIV/0!</v>
      </c>
      <c r="S2406" t="str">
        <f t="shared" si="301"/>
        <v>food</v>
      </c>
      <c r="T2406" t="str">
        <f t="shared" si="302"/>
        <v>food trucks</v>
      </c>
      <c r="U2406" s="6">
        <f t="shared" si="298"/>
        <v>30</v>
      </c>
      <c r="V2406" t="str">
        <f t="shared" si="303"/>
        <v>15&lt;x&lt;=30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 t="shared" si="299"/>
        <v>42616.377025462956</v>
      </c>
      <c r="K2407">
        <v>1471096975</v>
      </c>
      <c r="L2407" s="10">
        <f t="shared" si="300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96"/>
        <v>0.22520000000000001</v>
      </c>
      <c r="R2407" s="6">
        <f t="shared" si="297"/>
        <v>56.3</v>
      </c>
      <c r="S2407" t="str">
        <f t="shared" si="301"/>
        <v>food</v>
      </c>
      <c r="T2407" t="str">
        <f t="shared" si="302"/>
        <v>food trucks</v>
      </c>
      <c r="U2407" s="6">
        <f t="shared" si="298"/>
        <v>21</v>
      </c>
      <c r="V2407" t="str">
        <f t="shared" si="303"/>
        <v>15&lt;x&lt;=30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 t="shared" si="299"/>
        <v>42022.902662037035</v>
      </c>
      <c r="K2408">
        <v>1418179190</v>
      </c>
      <c r="L2408" s="10">
        <f t="shared" si="300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96"/>
        <v>0.41384615384615386</v>
      </c>
      <c r="R2408" s="6">
        <f t="shared" si="297"/>
        <v>84.0625</v>
      </c>
      <c r="S2408" t="str">
        <f t="shared" si="301"/>
        <v>food</v>
      </c>
      <c r="T2408" t="str">
        <f t="shared" si="302"/>
        <v>food trucks</v>
      </c>
      <c r="U2408" s="6">
        <f t="shared" si="298"/>
        <v>40</v>
      </c>
      <c r="V2408" t="str">
        <f t="shared" si="303"/>
        <v>30&lt;x&lt;=45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 t="shared" si="299"/>
        <v>42105.041666666664</v>
      </c>
      <c r="K2409">
        <v>1426772928</v>
      </c>
      <c r="L2409" s="10">
        <f t="shared" si="300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96"/>
        <v>0.25259090909090909</v>
      </c>
      <c r="R2409" s="6">
        <f t="shared" si="297"/>
        <v>168.39393939393941</v>
      </c>
      <c r="S2409" t="str">
        <f t="shared" si="301"/>
        <v>food</v>
      </c>
      <c r="T2409" t="str">
        <f t="shared" si="302"/>
        <v>food trucks</v>
      </c>
      <c r="U2409" s="6">
        <f t="shared" si="298"/>
        <v>22.674444444448454</v>
      </c>
      <c r="V2409" t="str">
        <f t="shared" si="303"/>
        <v>15&lt;x&lt;=30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 t="shared" si="299"/>
        <v>41948.974039351851</v>
      </c>
      <c r="K2410">
        <v>1412652157</v>
      </c>
      <c r="L2410" s="10">
        <f t="shared" si="300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96"/>
        <v>2E-3</v>
      </c>
      <c r="R2410" s="6">
        <f t="shared" si="297"/>
        <v>15</v>
      </c>
      <c r="S2410" t="str">
        <f t="shared" si="301"/>
        <v>food</v>
      </c>
      <c r="T2410" t="str">
        <f t="shared" si="302"/>
        <v>food trucks</v>
      </c>
      <c r="U2410" s="6">
        <f t="shared" si="298"/>
        <v>30.041666666671517</v>
      </c>
      <c r="V2410" t="str">
        <f t="shared" si="303"/>
        <v>30&lt;x&lt;=45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 t="shared" si="299"/>
        <v>42234.667534722219</v>
      </c>
      <c r="K2411">
        <v>1437339675</v>
      </c>
      <c r="L2411" s="10">
        <f t="shared" si="300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96"/>
        <v>1.84E-2</v>
      </c>
      <c r="R2411" s="6">
        <f t="shared" si="297"/>
        <v>76.666666666666671</v>
      </c>
      <c r="S2411" t="str">
        <f t="shared" si="301"/>
        <v>food</v>
      </c>
      <c r="T2411" t="str">
        <f t="shared" si="302"/>
        <v>food trucks</v>
      </c>
      <c r="U2411" s="6">
        <f t="shared" si="298"/>
        <v>30</v>
      </c>
      <c r="V2411" t="str">
        <f t="shared" si="303"/>
        <v>15&lt;x&lt;=30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 t="shared" si="299"/>
        <v>42254.199942129628</v>
      </c>
      <c r="K2412">
        <v>1439027275</v>
      </c>
      <c r="L2412" s="10">
        <f t="shared" si="300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96"/>
        <v>0</v>
      </c>
      <c r="R2412" s="6" t="e">
        <f t="shared" si="297"/>
        <v>#DIV/0!</v>
      </c>
      <c r="S2412" t="str">
        <f t="shared" si="301"/>
        <v>food</v>
      </c>
      <c r="T2412" t="str">
        <f t="shared" si="302"/>
        <v>food trucks</v>
      </c>
      <c r="U2412" s="6">
        <f t="shared" si="298"/>
        <v>30</v>
      </c>
      <c r="V2412" t="str">
        <f t="shared" si="303"/>
        <v>15&lt;x&lt;=30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 t="shared" si="299"/>
        <v>42241.524097222216</v>
      </c>
      <c r="K2413">
        <v>1437932082</v>
      </c>
      <c r="L2413" s="10">
        <f t="shared" si="300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96"/>
        <v>6.0400000000000002E-3</v>
      </c>
      <c r="R2413" s="6">
        <f t="shared" si="297"/>
        <v>50.333333333333336</v>
      </c>
      <c r="S2413" t="str">
        <f t="shared" si="301"/>
        <v>food</v>
      </c>
      <c r="T2413" t="str">
        <f t="shared" si="302"/>
        <v>food trucks</v>
      </c>
      <c r="U2413" s="6">
        <f t="shared" si="298"/>
        <v>30</v>
      </c>
      <c r="V2413" t="str">
        <f t="shared" si="303"/>
        <v>15&lt;x&lt;=30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 t="shared" si="299"/>
        <v>42700.570289351854</v>
      </c>
      <c r="K2414">
        <v>1476294073</v>
      </c>
      <c r="L2414" s="10">
        <f t="shared" si="300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96"/>
        <v>0</v>
      </c>
      <c r="R2414" s="6" t="e">
        <f t="shared" si="297"/>
        <v>#DIV/0!</v>
      </c>
      <c r="S2414" t="str">
        <f t="shared" si="301"/>
        <v>food</v>
      </c>
      <c r="T2414" t="str">
        <f t="shared" si="302"/>
        <v>food trucks</v>
      </c>
      <c r="U2414" s="6">
        <f t="shared" si="298"/>
        <v>45.041666666671517</v>
      </c>
      <c r="V2414" t="str">
        <f t="shared" si="303"/>
        <v>45&lt;x&lt;=60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 t="shared" si="299"/>
        <v>41790.770833333328</v>
      </c>
      <c r="K2415">
        <v>1398911882</v>
      </c>
      <c r="L2415" s="10">
        <f t="shared" si="300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96"/>
        <v>8.3333333333333332E-3</v>
      </c>
      <c r="R2415" s="6">
        <f t="shared" si="297"/>
        <v>8.3333333333333339</v>
      </c>
      <c r="S2415" t="str">
        <f t="shared" si="301"/>
        <v>food</v>
      </c>
      <c r="T2415" t="str">
        <f t="shared" si="302"/>
        <v>food trucks</v>
      </c>
      <c r="U2415" s="6">
        <f t="shared" si="298"/>
        <v>30.869421296294604</v>
      </c>
      <c r="V2415" t="str">
        <f t="shared" si="303"/>
        <v>30&lt;x&lt;=45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 t="shared" si="299"/>
        <v>42237.957638888889</v>
      </c>
      <c r="K2416">
        <v>1436805660</v>
      </c>
      <c r="L2416" s="10">
        <f t="shared" si="300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96"/>
        <v>3.0666666666666665E-2</v>
      </c>
      <c r="R2416" s="6">
        <f t="shared" si="297"/>
        <v>35.384615384615387</v>
      </c>
      <c r="S2416" t="str">
        <f t="shared" si="301"/>
        <v>food</v>
      </c>
      <c r="T2416" t="str">
        <f t="shared" si="302"/>
        <v>food trucks</v>
      </c>
      <c r="U2416" s="6">
        <f t="shared" si="298"/>
        <v>39.470833333340124</v>
      </c>
      <c r="V2416" t="str">
        <f t="shared" si="303"/>
        <v>30&lt;x&lt;=45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 t="shared" si="299"/>
        <v>42566.654467592591</v>
      </c>
      <c r="K2417">
        <v>1466023346</v>
      </c>
      <c r="L2417" s="10">
        <f t="shared" si="300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96"/>
        <v>5.5833333333333334E-3</v>
      </c>
      <c r="R2417" s="6">
        <f t="shared" si="297"/>
        <v>55.833333333333336</v>
      </c>
      <c r="S2417" t="str">
        <f t="shared" si="301"/>
        <v>food</v>
      </c>
      <c r="T2417" t="str">
        <f t="shared" si="302"/>
        <v>food trucks</v>
      </c>
      <c r="U2417" s="6">
        <f t="shared" si="298"/>
        <v>30</v>
      </c>
      <c r="V2417" t="str">
        <f t="shared" si="303"/>
        <v>15&lt;x&lt;=30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 t="shared" si="299"/>
        <v>42077.416666666664</v>
      </c>
      <c r="K2418">
        <v>1421343743</v>
      </c>
      <c r="L2418" s="10">
        <f t="shared" si="300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96"/>
        <v>2.5000000000000001E-4</v>
      </c>
      <c r="R2418" s="6">
        <f t="shared" si="297"/>
        <v>5</v>
      </c>
      <c r="S2418" t="str">
        <f t="shared" si="301"/>
        <v>food</v>
      </c>
      <c r="T2418" t="str">
        <f t="shared" si="302"/>
        <v>food trucks</v>
      </c>
      <c r="U2418" s="6">
        <f t="shared" si="298"/>
        <v>57.887233796296641</v>
      </c>
      <c r="V2418" t="str">
        <f t="shared" si="303"/>
        <v>45&lt;x&lt;=60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 t="shared" si="299"/>
        <v>41861.675775462958</v>
      </c>
      <c r="K2419">
        <v>1405113187</v>
      </c>
      <c r="L2419" s="10">
        <f t="shared" si="300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96"/>
        <v>0</v>
      </c>
      <c r="R2419" s="6" t="e">
        <f t="shared" si="297"/>
        <v>#DIV/0!</v>
      </c>
      <c r="S2419" t="str">
        <f t="shared" si="301"/>
        <v>food</v>
      </c>
      <c r="T2419" t="str">
        <f t="shared" si="302"/>
        <v>food trucks</v>
      </c>
      <c r="U2419" s="6">
        <f t="shared" si="298"/>
        <v>30</v>
      </c>
      <c r="V2419" t="str">
        <f t="shared" si="303"/>
        <v>15&lt;x&lt;=30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 t="shared" si="299"/>
        <v>42087.606990740744</v>
      </c>
      <c r="K2420">
        <v>1422045244</v>
      </c>
      <c r="L2420" s="10">
        <f t="shared" si="300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96"/>
        <v>2.0000000000000001E-4</v>
      </c>
      <c r="R2420" s="6">
        <f t="shared" si="297"/>
        <v>1</v>
      </c>
      <c r="S2420" t="str">
        <f t="shared" si="301"/>
        <v>food</v>
      </c>
      <c r="T2420" t="str">
        <f t="shared" si="302"/>
        <v>food trucks</v>
      </c>
      <c r="U2420" s="6">
        <f t="shared" si="298"/>
        <v>59.958333333343035</v>
      </c>
      <c r="V2420" t="str">
        <f t="shared" si="303"/>
        <v>45&lt;x&lt;=60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 t="shared" si="299"/>
        <v>42053.529965277768</v>
      </c>
      <c r="K2421">
        <v>1419097389</v>
      </c>
      <c r="L2421" s="10">
        <f t="shared" si="300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96"/>
        <v>0</v>
      </c>
      <c r="R2421" s="6" t="e">
        <f t="shared" si="297"/>
        <v>#DIV/0!</v>
      </c>
      <c r="S2421" t="str">
        <f t="shared" si="301"/>
        <v>food</v>
      </c>
      <c r="T2421" t="str">
        <f t="shared" si="302"/>
        <v>food trucks</v>
      </c>
      <c r="U2421" s="6">
        <f t="shared" si="298"/>
        <v>60</v>
      </c>
      <c r="V2421" t="str">
        <f t="shared" si="303"/>
        <v>45&lt;x&lt;=60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 t="shared" si="299"/>
        <v>41952.862210648142</v>
      </c>
      <c r="K2422">
        <v>1410396095</v>
      </c>
      <c r="L2422" s="10">
        <f t="shared" si="300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96"/>
        <v>0.14825133372851215</v>
      </c>
      <c r="R2422" s="6">
        <f t="shared" si="297"/>
        <v>69.472222222222229</v>
      </c>
      <c r="S2422" t="str">
        <f t="shared" si="301"/>
        <v>food</v>
      </c>
      <c r="T2422" t="str">
        <f t="shared" si="302"/>
        <v>food trucks</v>
      </c>
      <c r="U2422" s="6">
        <f t="shared" si="298"/>
        <v>60.041666666664241</v>
      </c>
      <c r="V2422" t="str">
        <f t="shared" si="303"/>
        <v>60&lt;x&lt;=75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 t="shared" si="299"/>
        <v>42056.479120370372</v>
      </c>
      <c r="K2423">
        <v>1421944196</v>
      </c>
      <c r="L2423" s="10">
        <f t="shared" si="300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96"/>
        <v>1.6666666666666666E-4</v>
      </c>
      <c r="R2423" s="6">
        <f t="shared" si="297"/>
        <v>1</v>
      </c>
      <c r="S2423" t="str">
        <f t="shared" si="301"/>
        <v>food</v>
      </c>
      <c r="T2423" t="str">
        <f t="shared" si="302"/>
        <v>food trucks</v>
      </c>
      <c r="U2423" s="6">
        <f t="shared" si="298"/>
        <v>30</v>
      </c>
      <c r="V2423" t="str">
        <f t="shared" si="303"/>
        <v>15&lt;x&lt;=30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 t="shared" si="299"/>
        <v>42074.474953703706</v>
      </c>
      <c r="K2424">
        <v>1423502636</v>
      </c>
      <c r="L2424" s="10">
        <f t="shared" si="300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96"/>
        <v>2E-3</v>
      </c>
      <c r="R2424" s="6">
        <f t="shared" si="297"/>
        <v>1</v>
      </c>
      <c r="S2424" t="str">
        <f t="shared" si="301"/>
        <v>food</v>
      </c>
      <c r="T2424" t="str">
        <f t="shared" si="302"/>
        <v>food trucks</v>
      </c>
      <c r="U2424" s="6">
        <f t="shared" si="298"/>
        <v>29.958333333343035</v>
      </c>
      <c r="V2424" t="str">
        <f t="shared" si="303"/>
        <v>15&lt;x&lt;=30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 t="shared" si="299"/>
        <v>42004.496412037035</v>
      </c>
      <c r="K2425">
        <v>1417452890</v>
      </c>
      <c r="L2425" s="10">
        <f t="shared" si="300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96"/>
        <v>1.3333333333333334E-4</v>
      </c>
      <c r="R2425" s="6">
        <f t="shared" si="297"/>
        <v>8</v>
      </c>
      <c r="S2425" t="str">
        <f t="shared" si="301"/>
        <v>food</v>
      </c>
      <c r="T2425" t="str">
        <f t="shared" si="302"/>
        <v>food trucks</v>
      </c>
      <c r="U2425" s="6">
        <f t="shared" si="298"/>
        <v>30</v>
      </c>
      <c r="V2425" t="str">
        <f t="shared" si="303"/>
        <v>15&lt;x&lt;=30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 t="shared" si="299"/>
        <v>41939.684120370366</v>
      </c>
      <c r="K2426">
        <v>1411853108</v>
      </c>
      <c r="L2426" s="10">
        <f t="shared" si="300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96"/>
        <v>1.24E-2</v>
      </c>
      <c r="R2426" s="6">
        <f t="shared" si="297"/>
        <v>34.444444444444443</v>
      </c>
      <c r="S2426" t="str">
        <f t="shared" si="301"/>
        <v>food</v>
      </c>
      <c r="T2426" t="str">
        <f t="shared" si="302"/>
        <v>food trucks</v>
      </c>
      <c r="U2426" s="6">
        <f t="shared" si="298"/>
        <v>30</v>
      </c>
      <c r="V2426" t="str">
        <f t="shared" si="303"/>
        <v>15&lt;x&lt;=30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 t="shared" si="299"/>
        <v>42517.711111111108</v>
      </c>
      <c r="K2427">
        <v>1463090149</v>
      </c>
      <c r="L2427" s="10">
        <f t="shared" si="300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96"/>
        <v>2.8571428571428574E-4</v>
      </c>
      <c r="R2427" s="6">
        <f t="shared" si="297"/>
        <v>1</v>
      </c>
      <c r="S2427" t="str">
        <f t="shared" si="301"/>
        <v>food</v>
      </c>
      <c r="T2427" t="str">
        <f t="shared" si="302"/>
        <v>food trucks</v>
      </c>
      <c r="U2427" s="6">
        <f t="shared" si="298"/>
        <v>15.005682870367309</v>
      </c>
      <c r="V2427" t="str">
        <f t="shared" si="303"/>
        <v>15&lt;x&lt;=30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 t="shared" si="299"/>
        <v>42223.961712962955</v>
      </c>
      <c r="K2428">
        <v>1433822692</v>
      </c>
      <c r="L2428" s="10">
        <f t="shared" si="300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96"/>
        <v>0</v>
      </c>
      <c r="R2428" s="6" t="e">
        <f t="shared" si="297"/>
        <v>#DIV/0!</v>
      </c>
      <c r="S2428" t="str">
        <f t="shared" si="301"/>
        <v>food</v>
      </c>
      <c r="T2428" t="str">
        <f t="shared" si="302"/>
        <v>food trucks</v>
      </c>
      <c r="U2428" s="6">
        <f t="shared" si="298"/>
        <v>60</v>
      </c>
      <c r="V2428" t="str">
        <f t="shared" si="303"/>
        <v>45&lt;x&lt;=60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 t="shared" si="299"/>
        <v>42452.068668981483</v>
      </c>
      <c r="K2429">
        <v>1455262733</v>
      </c>
      <c r="L2429" s="10">
        <f t="shared" si="300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96"/>
        <v>2.0000000000000002E-5</v>
      </c>
      <c r="R2429" s="6">
        <f t="shared" si="297"/>
        <v>1</v>
      </c>
      <c r="S2429" t="str">
        <f t="shared" si="301"/>
        <v>food</v>
      </c>
      <c r="T2429" t="str">
        <f t="shared" si="302"/>
        <v>food trucks</v>
      </c>
      <c r="U2429" s="6">
        <f t="shared" si="298"/>
        <v>39.958333333343035</v>
      </c>
      <c r="V2429" t="str">
        <f t="shared" si="303"/>
        <v>30&lt;x&lt;=45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 t="shared" si="299"/>
        <v>42075.534155092588</v>
      </c>
      <c r="K2430">
        <v>1423594151</v>
      </c>
      <c r="L2430" s="10">
        <f t="shared" si="300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96"/>
        <v>2.8571428571428571E-5</v>
      </c>
      <c r="R2430" s="6">
        <f t="shared" si="297"/>
        <v>1</v>
      </c>
      <c r="S2430" t="str">
        <f t="shared" si="301"/>
        <v>food</v>
      </c>
      <c r="T2430" t="str">
        <f t="shared" si="302"/>
        <v>food trucks</v>
      </c>
      <c r="U2430" s="6">
        <f t="shared" si="298"/>
        <v>29.958333333328483</v>
      </c>
      <c r="V2430" t="str">
        <f t="shared" si="303"/>
        <v>15&lt;x&lt;=30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 t="shared" si="299"/>
        <v>42771.488888888889</v>
      </c>
      <c r="K2431">
        <v>1483131966</v>
      </c>
      <c r="L2431" s="10">
        <f t="shared" si="300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96"/>
        <v>1.4321428571428572E-2</v>
      </c>
      <c r="R2431" s="6">
        <f t="shared" si="297"/>
        <v>501.25</v>
      </c>
      <c r="S2431" t="str">
        <f t="shared" si="301"/>
        <v>food</v>
      </c>
      <c r="T2431" t="str">
        <f t="shared" si="302"/>
        <v>food trucks</v>
      </c>
      <c r="U2431" s="6">
        <f t="shared" si="298"/>
        <v>36.817986111112987</v>
      </c>
      <c r="V2431" t="str">
        <f t="shared" si="303"/>
        <v>30&lt;x&lt;=45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 t="shared" si="299"/>
        <v>42411.922499999993</v>
      </c>
      <c r="K2432">
        <v>1452654504</v>
      </c>
      <c r="L2432" s="10">
        <f t="shared" si="300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96"/>
        <v>7.0000000000000001E-3</v>
      </c>
      <c r="R2432" s="6">
        <f t="shared" si="297"/>
        <v>10.5</v>
      </c>
      <c r="S2432" t="str">
        <f t="shared" si="301"/>
        <v>food</v>
      </c>
      <c r="T2432" t="str">
        <f t="shared" si="302"/>
        <v>food trucks</v>
      </c>
      <c r="U2432" s="6">
        <f t="shared" si="298"/>
        <v>30</v>
      </c>
      <c r="V2432" t="str">
        <f t="shared" si="303"/>
        <v>15&lt;x&lt;=30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 t="shared" si="299"/>
        <v>42548.891354166662</v>
      </c>
      <c r="K2433">
        <v>1461896613</v>
      </c>
      <c r="L2433" s="10">
        <f t="shared" si="300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96"/>
        <v>2.0000000000000002E-5</v>
      </c>
      <c r="R2433" s="6">
        <f t="shared" si="297"/>
        <v>1</v>
      </c>
      <c r="S2433" t="str">
        <f t="shared" si="301"/>
        <v>food</v>
      </c>
      <c r="T2433" t="str">
        <f t="shared" si="302"/>
        <v>food trucks</v>
      </c>
      <c r="U2433" s="6">
        <f t="shared" si="298"/>
        <v>60</v>
      </c>
      <c r="V2433" t="str">
        <f t="shared" si="303"/>
        <v>45&lt;x&lt;=60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 t="shared" si="299"/>
        <v>42071.010381944441</v>
      </c>
      <c r="K2434">
        <v>1423199697</v>
      </c>
      <c r="L2434" s="10">
        <f t="shared" si="300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304">E2434/D2434</f>
        <v>1.4285714285714287E-4</v>
      </c>
      <c r="R2434" s="6">
        <f t="shared" ref="R2434:R2497" si="305">E2434/N2434</f>
        <v>1</v>
      </c>
      <c r="S2434" t="str">
        <f t="shared" si="301"/>
        <v>food</v>
      </c>
      <c r="T2434" t="str">
        <f t="shared" si="302"/>
        <v>food trucks</v>
      </c>
      <c r="U2434" s="6">
        <f t="shared" ref="U2434:U2497" si="306">J2434-L2434</f>
        <v>30</v>
      </c>
      <c r="V2434" t="str">
        <f t="shared" si="303"/>
        <v>15&lt;x&lt;=30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 t="shared" ref="J2435:J2498" si="307">(((I2435/60)/60)/24)+DATE(1970,1,1)+(-5/24)</f>
        <v>42427.691469907404</v>
      </c>
      <c r="K2435">
        <v>1454016943</v>
      </c>
      <c r="L2435" s="10">
        <f t="shared" ref="L2435:L2498" si="308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304"/>
        <v>0</v>
      </c>
      <c r="R2435" s="6" t="e">
        <f t="shared" si="305"/>
        <v>#DIV/0!</v>
      </c>
      <c r="S2435" t="str">
        <f t="shared" ref="S2435:S2498" si="309">TRIM(LEFT(P2435,SEARCH("/",P2435)-1))</f>
        <v>food</v>
      </c>
      <c r="T2435" t="str">
        <f t="shared" ref="T2435:T2498" si="310">TRIM(RIGHT(P2435,LEN(P2435)-SEARCH("/",P2435)))</f>
        <v>food trucks</v>
      </c>
      <c r="U2435" s="6">
        <f t="shared" si="306"/>
        <v>30</v>
      </c>
      <c r="V2435" t="str">
        <f t="shared" ref="V2435:V2498" si="311">IF(U2435&lt;=15, "&lt;=15", IF(U2435&lt;=30, "15&lt;x&lt;=30", IF(U2435&lt;=45, "30&lt;x&lt;=45", IF(U2435&lt;=60, "45&lt;x&lt;=60", IF(U2435&lt;=75, "60&lt;x&lt;=75","75&lt;x&lt;=90")))))</f>
        <v>15&lt;x&lt;=30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 t="shared" si="307"/>
        <v>42219.977708333325</v>
      </c>
      <c r="K2436">
        <v>1435206474</v>
      </c>
      <c r="L2436" s="10">
        <f t="shared" si="308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304"/>
        <v>1.2999999999999999E-3</v>
      </c>
      <c r="R2436" s="6">
        <f t="shared" si="305"/>
        <v>13</v>
      </c>
      <c r="S2436" t="str">
        <f t="shared" si="309"/>
        <v>food</v>
      </c>
      <c r="T2436" t="str">
        <f t="shared" si="310"/>
        <v>food trucks</v>
      </c>
      <c r="U2436" s="6">
        <f t="shared" si="306"/>
        <v>40</v>
      </c>
      <c r="V2436" t="str">
        <f t="shared" si="311"/>
        <v>30&lt;x&lt;=45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 t="shared" si="307"/>
        <v>42282.069282407399</v>
      </c>
      <c r="K2437">
        <v>1441435186</v>
      </c>
      <c r="L2437" s="10">
        <f t="shared" si="308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304"/>
        <v>4.8960000000000002E-3</v>
      </c>
      <c r="R2437" s="6">
        <f t="shared" si="305"/>
        <v>306</v>
      </c>
      <c r="S2437" t="str">
        <f t="shared" si="309"/>
        <v>food</v>
      </c>
      <c r="T2437" t="str">
        <f t="shared" si="310"/>
        <v>food trucks</v>
      </c>
      <c r="U2437" s="6">
        <f t="shared" si="306"/>
        <v>30</v>
      </c>
      <c r="V2437" t="str">
        <f t="shared" si="311"/>
        <v>15&lt;x&lt;=30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 t="shared" si="307"/>
        <v>42398.407060185178</v>
      </c>
      <c r="K2438">
        <v>1448894770</v>
      </c>
      <c r="L2438" s="10">
        <f t="shared" si="308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304"/>
        <v>3.8461538461538462E-4</v>
      </c>
      <c r="R2438" s="6">
        <f t="shared" si="305"/>
        <v>22.5</v>
      </c>
      <c r="S2438" t="str">
        <f t="shared" si="309"/>
        <v>food</v>
      </c>
      <c r="T2438" t="str">
        <f t="shared" si="310"/>
        <v>food trucks</v>
      </c>
      <c r="U2438" s="6">
        <f t="shared" si="306"/>
        <v>60</v>
      </c>
      <c r="V2438" t="str">
        <f t="shared" si="311"/>
        <v>45&lt;x&lt;=60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 t="shared" si="307"/>
        <v>42080.541666666664</v>
      </c>
      <c r="K2439">
        <v>1422400188</v>
      </c>
      <c r="L2439" s="10">
        <f t="shared" si="308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304"/>
        <v>0</v>
      </c>
      <c r="R2439" s="6" t="e">
        <f t="shared" si="305"/>
        <v>#DIV/0!</v>
      </c>
      <c r="S2439" t="str">
        <f t="shared" si="309"/>
        <v>food</v>
      </c>
      <c r="T2439" t="str">
        <f t="shared" si="310"/>
        <v>food trucks</v>
      </c>
      <c r="U2439" s="6">
        <f t="shared" si="306"/>
        <v>48.78486111111124</v>
      </c>
      <c r="V2439" t="str">
        <f t="shared" si="311"/>
        <v>45&lt;x&lt;=60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 t="shared" si="307"/>
        <v>42345.748402777775</v>
      </c>
      <c r="K2440">
        <v>1444341462</v>
      </c>
      <c r="L2440" s="10">
        <f t="shared" si="308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304"/>
        <v>3.3333333333333335E-3</v>
      </c>
      <c r="R2440" s="6">
        <f t="shared" si="305"/>
        <v>50</v>
      </c>
      <c r="S2440" t="str">
        <f t="shared" si="309"/>
        <v>food</v>
      </c>
      <c r="T2440" t="str">
        <f t="shared" si="310"/>
        <v>food trucks</v>
      </c>
      <c r="U2440" s="6">
        <f t="shared" si="306"/>
        <v>60.041666666671517</v>
      </c>
      <c r="V2440" t="str">
        <f t="shared" si="311"/>
        <v>60&lt;x&lt;=75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 t="shared" si="307"/>
        <v>42295.610289351847</v>
      </c>
      <c r="K2441">
        <v>1442605129</v>
      </c>
      <c r="L2441" s="10">
        <f t="shared" si="308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304"/>
        <v>0</v>
      </c>
      <c r="R2441" s="6" t="e">
        <f t="shared" si="305"/>
        <v>#DIV/0!</v>
      </c>
      <c r="S2441" t="str">
        <f t="shared" si="309"/>
        <v>food</v>
      </c>
      <c r="T2441" t="str">
        <f t="shared" si="310"/>
        <v>food trucks</v>
      </c>
      <c r="U2441" s="6">
        <f t="shared" si="306"/>
        <v>30</v>
      </c>
      <c r="V2441" t="str">
        <f t="shared" si="311"/>
        <v>15&lt;x&lt;=30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 t="shared" si="307"/>
        <v>42413.691122685181</v>
      </c>
      <c r="K2442">
        <v>1452807313</v>
      </c>
      <c r="L2442" s="10">
        <f t="shared" si="308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304"/>
        <v>2E-3</v>
      </c>
      <c r="R2442" s="6">
        <f t="shared" si="305"/>
        <v>5</v>
      </c>
      <c r="S2442" t="str">
        <f t="shared" si="309"/>
        <v>food</v>
      </c>
      <c r="T2442" t="str">
        <f t="shared" si="310"/>
        <v>food trucks</v>
      </c>
      <c r="U2442" s="6">
        <f t="shared" si="306"/>
        <v>30</v>
      </c>
      <c r="V2442" t="str">
        <f t="shared" si="311"/>
        <v>15&lt;x&lt;=30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 t="shared" si="307"/>
        <v>42207.999305555553</v>
      </c>
      <c r="K2443">
        <v>1435806054</v>
      </c>
      <c r="L2443" s="10">
        <f t="shared" si="308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304"/>
        <v>1.0788</v>
      </c>
      <c r="R2443" s="6">
        <f t="shared" si="305"/>
        <v>74.22935779816514</v>
      </c>
      <c r="S2443" t="str">
        <f t="shared" si="309"/>
        <v>food</v>
      </c>
      <c r="T2443" t="str">
        <f t="shared" si="310"/>
        <v>small batch</v>
      </c>
      <c r="U2443" s="6">
        <f t="shared" si="306"/>
        <v>21.082013888888469</v>
      </c>
      <c r="V2443" t="str">
        <f t="shared" si="311"/>
        <v>15&lt;x&lt;=30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 t="shared" si="307"/>
        <v>42082.416990740741</v>
      </c>
      <c r="K2444">
        <v>1424188828</v>
      </c>
      <c r="L2444" s="10">
        <f t="shared" si="308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304"/>
        <v>1.2594166666666666</v>
      </c>
      <c r="R2444" s="6">
        <f t="shared" si="305"/>
        <v>81.252688172043008</v>
      </c>
      <c r="S2444" t="str">
        <f t="shared" si="309"/>
        <v>food</v>
      </c>
      <c r="T2444" t="str">
        <f t="shared" si="310"/>
        <v>small batch</v>
      </c>
      <c r="U2444" s="6">
        <f t="shared" si="306"/>
        <v>29.958333333343035</v>
      </c>
      <c r="V2444" t="str">
        <f t="shared" si="311"/>
        <v>15&lt;x&lt;=30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 t="shared" si="307"/>
        <v>41866.416921296295</v>
      </c>
      <c r="K2445">
        <v>1405522822</v>
      </c>
      <c r="L2445" s="10">
        <f t="shared" si="308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304"/>
        <v>2.0251494999999999</v>
      </c>
      <c r="R2445" s="6">
        <f t="shared" si="305"/>
        <v>130.23469453376205</v>
      </c>
      <c r="S2445" t="str">
        <f t="shared" si="309"/>
        <v>food</v>
      </c>
      <c r="T2445" t="str">
        <f t="shared" si="310"/>
        <v>small batch</v>
      </c>
      <c r="U2445" s="6">
        <f t="shared" si="306"/>
        <v>30</v>
      </c>
      <c r="V2445" t="str">
        <f t="shared" si="311"/>
        <v>15&lt;x&lt;=30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 t="shared" si="307"/>
        <v>42515.54619212963</v>
      </c>
      <c r="K2446">
        <v>1461607591</v>
      </c>
      <c r="L2446" s="10">
        <f t="shared" si="308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304"/>
        <v>1.0860000000000001</v>
      </c>
      <c r="R2446" s="6">
        <f t="shared" si="305"/>
        <v>53.409836065573771</v>
      </c>
      <c r="S2446" t="str">
        <f t="shared" si="309"/>
        <v>food</v>
      </c>
      <c r="T2446" t="str">
        <f t="shared" si="310"/>
        <v>small batch</v>
      </c>
      <c r="U2446" s="6">
        <f t="shared" si="306"/>
        <v>30</v>
      </c>
      <c r="V2446" t="str">
        <f t="shared" si="311"/>
        <v>15&lt;x&lt;=30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 t="shared" si="307"/>
        <v>42272.981724537036</v>
      </c>
      <c r="K2447">
        <v>1440650021</v>
      </c>
      <c r="L2447" s="10">
        <f t="shared" si="308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304"/>
        <v>1.728</v>
      </c>
      <c r="R2447" s="6">
        <f t="shared" si="305"/>
        <v>75.130434782608702</v>
      </c>
      <c r="S2447" t="str">
        <f t="shared" si="309"/>
        <v>food</v>
      </c>
      <c r="T2447" t="str">
        <f t="shared" si="310"/>
        <v>small batch</v>
      </c>
      <c r="U2447" s="6">
        <f t="shared" si="306"/>
        <v>30</v>
      </c>
      <c r="V2447" t="str">
        <f t="shared" si="311"/>
        <v>15&lt;x&lt;=30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 t="shared" si="307"/>
        <v>42700.436006944445</v>
      </c>
      <c r="K2448">
        <v>1477578471</v>
      </c>
      <c r="L2448" s="10">
        <f t="shared" si="308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304"/>
        <v>1.6798</v>
      </c>
      <c r="R2448" s="6">
        <f t="shared" si="305"/>
        <v>75.666666666666671</v>
      </c>
      <c r="S2448" t="str">
        <f t="shared" si="309"/>
        <v>food</v>
      </c>
      <c r="T2448" t="str">
        <f t="shared" si="310"/>
        <v>small batch</v>
      </c>
      <c r="U2448" s="6">
        <f t="shared" si="306"/>
        <v>30.041666666671517</v>
      </c>
      <c r="V2448" t="str">
        <f t="shared" si="311"/>
        <v>30&lt;x&lt;=45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 t="shared" si="307"/>
        <v>42685.958333333336</v>
      </c>
      <c r="K2449">
        <v>1476184593</v>
      </c>
      <c r="L2449" s="10">
        <f t="shared" si="308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304"/>
        <v>4.2720000000000002</v>
      </c>
      <c r="R2449" s="6">
        <f t="shared" si="305"/>
        <v>31.691394658753708</v>
      </c>
      <c r="S2449" t="str">
        <f t="shared" si="309"/>
        <v>food</v>
      </c>
      <c r="T2449" t="str">
        <f t="shared" si="310"/>
        <v>small batch</v>
      </c>
      <c r="U2449" s="6">
        <f t="shared" si="306"/>
        <v>31.696840277785668</v>
      </c>
      <c r="V2449" t="str">
        <f t="shared" si="311"/>
        <v>30&lt;x&lt;=45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 t="shared" si="307"/>
        <v>42613.025000000001</v>
      </c>
      <c r="K2450">
        <v>1472110513</v>
      </c>
      <c r="L2450" s="10">
        <f t="shared" si="308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304"/>
        <v>1.075</v>
      </c>
      <c r="R2450" s="6">
        <f t="shared" si="305"/>
        <v>47.777777777777779</v>
      </c>
      <c r="S2450" t="str">
        <f t="shared" si="309"/>
        <v>food</v>
      </c>
      <c r="T2450" t="str">
        <f t="shared" si="310"/>
        <v>small batch</v>
      </c>
      <c r="U2450" s="6">
        <f t="shared" si="306"/>
        <v>5.9172106481564697</v>
      </c>
      <c r="V2450" t="str">
        <f t="shared" si="311"/>
        <v>&lt;=15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 t="shared" si="307"/>
        <v>41972.975868055553</v>
      </c>
      <c r="K2451">
        <v>1414725915</v>
      </c>
      <c r="L2451" s="10">
        <f t="shared" si="308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304"/>
        <v>1.08</v>
      </c>
      <c r="R2451" s="6">
        <f t="shared" si="305"/>
        <v>90</v>
      </c>
      <c r="S2451" t="str">
        <f t="shared" si="309"/>
        <v>food</v>
      </c>
      <c r="T2451" t="str">
        <f t="shared" si="310"/>
        <v>small batch</v>
      </c>
      <c r="U2451" s="6">
        <f t="shared" si="306"/>
        <v>30.041666666664241</v>
      </c>
      <c r="V2451" t="str">
        <f t="shared" si="311"/>
        <v>30&lt;x&lt;=45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 t="shared" si="307"/>
        <v>41939.924305555556</v>
      </c>
      <c r="K2452">
        <v>1411177456</v>
      </c>
      <c r="L2452" s="10">
        <f t="shared" si="308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304"/>
        <v>1.0153353333333335</v>
      </c>
      <c r="R2452" s="6">
        <f t="shared" si="305"/>
        <v>149.31401960784314</v>
      </c>
      <c r="S2452" t="str">
        <f t="shared" si="309"/>
        <v>food</v>
      </c>
      <c r="T2452" t="str">
        <f t="shared" si="310"/>
        <v>small batch</v>
      </c>
      <c r="U2452" s="6">
        <f t="shared" si="306"/>
        <v>38.060231481482333</v>
      </c>
      <c r="V2452" t="str">
        <f t="shared" si="311"/>
        <v>30&lt;x&lt;=45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 t="shared" si="307"/>
        <v>42799.700115740743</v>
      </c>
      <c r="K2453">
        <v>1487022490</v>
      </c>
      <c r="L2453" s="10">
        <f t="shared" si="308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304"/>
        <v>1.1545000000000001</v>
      </c>
      <c r="R2453" s="6">
        <f t="shared" si="305"/>
        <v>62.06989247311828</v>
      </c>
      <c r="S2453" t="str">
        <f t="shared" si="309"/>
        <v>food</v>
      </c>
      <c r="T2453" t="str">
        <f t="shared" si="310"/>
        <v>small batch</v>
      </c>
      <c r="U2453" s="6">
        <f t="shared" si="306"/>
        <v>20</v>
      </c>
      <c r="V2453" t="str">
        <f t="shared" si="311"/>
        <v>15&lt;x&lt;=30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 t="shared" si="307"/>
        <v>42367.749999999993</v>
      </c>
      <c r="K2454">
        <v>1448914500</v>
      </c>
      <c r="L2454" s="10">
        <f t="shared" si="308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304"/>
        <v>1.335</v>
      </c>
      <c r="R2454" s="6">
        <f t="shared" si="305"/>
        <v>53.4</v>
      </c>
      <c r="S2454" t="str">
        <f t="shared" si="309"/>
        <v>food</v>
      </c>
      <c r="T2454" t="str">
        <f t="shared" si="310"/>
        <v>small batch</v>
      </c>
      <c r="U2454" s="6">
        <f t="shared" si="306"/>
        <v>29.114583333328483</v>
      </c>
      <c r="V2454" t="str">
        <f t="shared" si="311"/>
        <v>15&lt;x&lt;=30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 t="shared" si="307"/>
        <v>42768.483900462961</v>
      </c>
      <c r="K2455">
        <v>1483461409</v>
      </c>
      <c r="L2455" s="10">
        <f t="shared" si="308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304"/>
        <v>1.5469999999999999</v>
      </c>
      <c r="R2455" s="6">
        <f t="shared" si="305"/>
        <v>69.268656716417908</v>
      </c>
      <c r="S2455" t="str">
        <f t="shared" si="309"/>
        <v>food</v>
      </c>
      <c r="T2455" t="str">
        <f t="shared" si="310"/>
        <v>small batch</v>
      </c>
      <c r="U2455" s="6">
        <f t="shared" si="306"/>
        <v>30</v>
      </c>
      <c r="V2455" t="str">
        <f t="shared" si="311"/>
        <v>15&lt;x&lt;=30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 t="shared" si="307"/>
        <v>42804.99314814814</v>
      </c>
      <c r="K2456">
        <v>1486183808</v>
      </c>
      <c r="L2456" s="10">
        <f t="shared" si="308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304"/>
        <v>1.0084571428571429</v>
      </c>
      <c r="R2456" s="6">
        <f t="shared" si="305"/>
        <v>271.50769230769231</v>
      </c>
      <c r="S2456" t="str">
        <f t="shared" si="309"/>
        <v>food</v>
      </c>
      <c r="T2456" t="str">
        <f t="shared" si="310"/>
        <v>small batch</v>
      </c>
      <c r="U2456" s="6">
        <f t="shared" si="306"/>
        <v>35</v>
      </c>
      <c r="V2456" t="str">
        <f t="shared" si="311"/>
        <v>30&lt;x&lt;=45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 t="shared" si="307"/>
        <v>42480.573495370372</v>
      </c>
      <c r="K2457">
        <v>1458758750</v>
      </c>
      <c r="L2457" s="10">
        <f t="shared" si="308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304"/>
        <v>1.82</v>
      </c>
      <c r="R2457" s="6">
        <f t="shared" si="305"/>
        <v>34.125</v>
      </c>
      <c r="S2457" t="str">
        <f t="shared" si="309"/>
        <v>food</v>
      </c>
      <c r="T2457" t="str">
        <f t="shared" si="310"/>
        <v>small batch</v>
      </c>
      <c r="U2457" s="6">
        <f t="shared" si="306"/>
        <v>28</v>
      </c>
      <c r="V2457" t="str">
        <f t="shared" si="311"/>
        <v>15&lt;x&lt;=30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 t="shared" si="307"/>
        <v>42791.752766203703</v>
      </c>
      <c r="K2458">
        <v>1485471839</v>
      </c>
      <c r="L2458" s="10">
        <f t="shared" si="308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304"/>
        <v>1.8086666666666666</v>
      </c>
      <c r="R2458" s="6">
        <f t="shared" si="305"/>
        <v>40.492537313432834</v>
      </c>
      <c r="S2458" t="str">
        <f t="shared" si="309"/>
        <v>food</v>
      </c>
      <c r="T2458" t="str">
        <f t="shared" si="310"/>
        <v>small batch</v>
      </c>
      <c r="U2458" s="6">
        <f t="shared" si="306"/>
        <v>30</v>
      </c>
      <c r="V2458" t="str">
        <f t="shared" si="311"/>
        <v>15&lt;x&lt;=30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 t="shared" si="307"/>
        <v>42453.352500000001</v>
      </c>
      <c r="K2459">
        <v>1456237656</v>
      </c>
      <c r="L2459" s="10">
        <f t="shared" si="308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304"/>
        <v>1.0230434782608695</v>
      </c>
      <c r="R2459" s="6">
        <f t="shared" si="305"/>
        <v>189.75806451612902</v>
      </c>
      <c r="S2459" t="str">
        <f t="shared" si="309"/>
        <v>food</v>
      </c>
      <c r="T2459" t="str">
        <f t="shared" si="310"/>
        <v>small batch</v>
      </c>
      <c r="U2459" s="6">
        <f t="shared" si="306"/>
        <v>29.958333333335759</v>
      </c>
      <c r="V2459" t="str">
        <f t="shared" si="311"/>
        <v>15&lt;x&lt;=30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 t="shared" si="307"/>
        <v>42530.583333333336</v>
      </c>
      <c r="K2460">
        <v>1462481718</v>
      </c>
      <c r="L2460" s="10">
        <f t="shared" si="308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304"/>
        <v>1.1017999999999999</v>
      </c>
      <c r="R2460" s="6">
        <f t="shared" si="305"/>
        <v>68.862499999999997</v>
      </c>
      <c r="S2460" t="str">
        <f t="shared" si="309"/>
        <v>food</v>
      </c>
      <c r="T2460" t="str">
        <f t="shared" si="310"/>
        <v>small batch</v>
      </c>
      <c r="U2460" s="6">
        <f t="shared" si="306"/>
        <v>34.919930555559404</v>
      </c>
      <c r="V2460" t="str">
        <f t="shared" si="311"/>
        <v>30&lt;x&lt;=45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 t="shared" si="307"/>
        <v>42452.387557870366</v>
      </c>
      <c r="K2461">
        <v>1454858285</v>
      </c>
      <c r="L2461" s="10">
        <f t="shared" si="308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304"/>
        <v>1.0225</v>
      </c>
      <c r="R2461" s="6">
        <f t="shared" si="305"/>
        <v>108.77659574468085</v>
      </c>
      <c r="S2461" t="str">
        <f t="shared" si="309"/>
        <v>food</v>
      </c>
      <c r="T2461" t="str">
        <f t="shared" si="310"/>
        <v>small batch</v>
      </c>
      <c r="U2461" s="6">
        <f t="shared" si="306"/>
        <v>44.958333333328483</v>
      </c>
      <c r="V2461" t="str">
        <f t="shared" si="311"/>
        <v>30&lt;x&lt;=45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 t="shared" si="307"/>
        <v>42737.970138888886</v>
      </c>
      <c r="K2462">
        <v>1480480167</v>
      </c>
      <c r="L2462" s="10">
        <f t="shared" si="308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304"/>
        <v>1.0078823529411765</v>
      </c>
      <c r="R2462" s="6">
        <f t="shared" si="305"/>
        <v>125.98529411764706</v>
      </c>
      <c r="S2462" t="str">
        <f t="shared" si="309"/>
        <v>food</v>
      </c>
      <c r="T2462" t="str">
        <f t="shared" si="310"/>
        <v>small batch</v>
      </c>
      <c r="U2462" s="6">
        <f t="shared" si="306"/>
        <v>33.99135416666104</v>
      </c>
      <c r="V2462" t="str">
        <f t="shared" si="311"/>
        <v>30&lt;x&lt;=45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 t="shared" si="307"/>
        <v>40816.916666666664</v>
      </c>
      <c r="K2463">
        <v>1314577097</v>
      </c>
      <c r="L2463" s="10">
        <f t="shared" si="308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304"/>
        <v>1.038</v>
      </c>
      <c r="R2463" s="6">
        <f t="shared" si="305"/>
        <v>90.523255813953483</v>
      </c>
      <c r="S2463" t="str">
        <f t="shared" si="309"/>
        <v>music</v>
      </c>
      <c r="T2463" t="str">
        <f t="shared" si="310"/>
        <v>indie rock</v>
      </c>
      <c r="U2463" s="6">
        <f t="shared" si="306"/>
        <v>33.112303240741312</v>
      </c>
      <c r="V2463" t="str">
        <f t="shared" si="311"/>
        <v>30&lt;x&lt;=45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 t="shared" si="307"/>
        <v>41108.977962962963</v>
      </c>
      <c r="K2464">
        <v>1340944096</v>
      </c>
      <c r="L2464" s="10">
        <f t="shared" si="308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304"/>
        <v>1.1070833333333334</v>
      </c>
      <c r="R2464" s="6">
        <f t="shared" si="305"/>
        <v>28.880434782608695</v>
      </c>
      <c r="S2464" t="str">
        <f t="shared" si="309"/>
        <v>music</v>
      </c>
      <c r="T2464" t="str">
        <f t="shared" si="310"/>
        <v>indie rock</v>
      </c>
      <c r="U2464" s="6">
        <f t="shared" si="306"/>
        <v>20</v>
      </c>
      <c r="V2464" t="str">
        <f t="shared" si="311"/>
        <v>15&lt;x&lt;=30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 t="shared" si="307"/>
        <v>41380.583333333328</v>
      </c>
      <c r="K2465">
        <v>1362710425</v>
      </c>
      <c r="L2465" s="10">
        <f t="shared" si="308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304"/>
        <v>1.1625000000000001</v>
      </c>
      <c r="R2465" s="6">
        <f t="shared" si="305"/>
        <v>31</v>
      </c>
      <c r="S2465" t="str">
        <f t="shared" si="309"/>
        <v>music</v>
      </c>
      <c r="T2465" t="str">
        <f t="shared" si="310"/>
        <v>indie rock</v>
      </c>
      <c r="U2465" s="6">
        <f t="shared" si="306"/>
        <v>39.680266203700739</v>
      </c>
      <c r="V2465" t="str">
        <f t="shared" si="311"/>
        <v>30&lt;x&lt;=45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 t="shared" si="307"/>
        <v>42277.603472222218</v>
      </c>
      <c r="K2466">
        <v>1441143397</v>
      </c>
      <c r="L2466" s="10">
        <f t="shared" si="308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304"/>
        <v>1.111</v>
      </c>
      <c r="R2466" s="6">
        <f t="shared" si="305"/>
        <v>51.674418604651166</v>
      </c>
      <c r="S2466" t="str">
        <f t="shared" si="309"/>
        <v>music</v>
      </c>
      <c r="T2466" t="str">
        <f t="shared" si="310"/>
        <v>indie rock</v>
      </c>
      <c r="U2466" s="6">
        <f t="shared" si="306"/>
        <v>28.911377314812853</v>
      </c>
      <c r="V2466" t="str">
        <f t="shared" si="311"/>
        <v>15&lt;x&lt;=30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 t="shared" si="307"/>
        <v>41175.510972222219</v>
      </c>
      <c r="K2467">
        <v>1345828548</v>
      </c>
      <c r="L2467" s="10">
        <f t="shared" si="308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304"/>
        <v>1.8014285714285714</v>
      </c>
      <c r="R2467" s="6">
        <f t="shared" si="305"/>
        <v>26.270833333333332</v>
      </c>
      <c r="S2467" t="str">
        <f t="shared" si="309"/>
        <v>music</v>
      </c>
      <c r="T2467" t="str">
        <f t="shared" si="310"/>
        <v>indie rock</v>
      </c>
      <c r="U2467" s="6">
        <f t="shared" si="306"/>
        <v>30</v>
      </c>
      <c r="V2467" t="str">
        <f t="shared" si="311"/>
        <v>15&lt;x&lt;=30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 t="shared" si="307"/>
        <v>41402.894131944442</v>
      </c>
      <c r="K2468">
        <v>1365474453</v>
      </c>
      <c r="L2468" s="10">
        <f t="shared" si="308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304"/>
        <v>1</v>
      </c>
      <c r="R2468" s="6">
        <f t="shared" si="305"/>
        <v>48.07692307692308</v>
      </c>
      <c r="S2468" t="str">
        <f t="shared" si="309"/>
        <v>music</v>
      </c>
      <c r="T2468" t="str">
        <f t="shared" si="310"/>
        <v>indie rock</v>
      </c>
      <c r="U2468" s="6">
        <f t="shared" si="306"/>
        <v>30</v>
      </c>
      <c r="V2468" t="str">
        <f t="shared" si="311"/>
        <v>15&lt;x&lt;=30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 t="shared" si="307"/>
        <v>41039.5</v>
      </c>
      <c r="K2469">
        <v>1335473931</v>
      </c>
      <c r="L2469" s="10">
        <f t="shared" si="308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304"/>
        <v>1.1850000000000001</v>
      </c>
      <c r="R2469" s="6">
        <f t="shared" si="305"/>
        <v>27.558139534883722</v>
      </c>
      <c r="S2469" t="str">
        <f t="shared" si="309"/>
        <v>music</v>
      </c>
      <c r="T2469" t="str">
        <f t="shared" si="310"/>
        <v>indie rock</v>
      </c>
      <c r="U2469" s="6">
        <f t="shared" si="306"/>
        <v>13.83413194444438</v>
      </c>
      <c r="V2469" t="str">
        <f t="shared" si="311"/>
        <v>&lt;=15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 t="shared" si="307"/>
        <v>41210</v>
      </c>
      <c r="K2470">
        <v>1348285321</v>
      </c>
      <c r="L2470" s="10">
        <f t="shared" si="308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304"/>
        <v>1.0721700000000001</v>
      </c>
      <c r="R2470" s="6">
        <f t="shared" si="305"/>
        <v>36.97137931034483</v>
      </c>
      <c r="S2470" t="str">
        <f t="shared" si="309"/>
        <v>music</v>
      </c>
      <c r="T2470" t="str">
        <f t="shared" si="310"/>
        <v>indie rock</v>
      </c>
      <c r="U2470" s="6">
        <f t="shared" si="306"/>
        <v>36.054155092599103</v>
      </c>
      <c r="V2470" t="str">
        <f t="shared" si="311"/>
        <v>30&lt;x&lt;=45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 t="shared" si="307"/>
        <v>40582.221400462957</v>
      </c>
      <c r="K2471">
        <v>1295000329</v>
      </c>
      <c r="L2471" s="10">
        <f t="shared" si="308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304"/>
        <v>1.1366666666666667</v>
      </c>
      <c r="R2471" s="6">
        <f t="shared" si="305"/>
        <v>29.021276595744681</v>
      </c>
      <c r="S2471" t="str">
        <f t="shared" si="309"/>
        <v>music</v>
      </c>
      <c r="T2471" t="str">
        <f t="shared" si="310"/>
        <v>indie rock</v>
      </c>
      <c r="U2471" s="6">
        <f t="shared" si="306"/>
        <v>25</v>
      </c>
      <c r="V2471" t="str">
        <f t="shared" si="311"/>
        <v>15&lt;x&lt;=30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 t="shared" si="307"/>
        <v>41052.866377314815</v>
      </c>
      <c r="K2472">
        <v>1335232055</v>
      </c>
      <c r="L2472" s="10">
        <f t="shared" si="308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304"/>
        <v>1.0316400000000001</v>
      </c>
      <c r="R2472" s="6">
        <f t="shared" si="305"/>
        <v>28.65666666666667</v>
      </c>
      <c r="S2472" t="str">
        <f t="shared" si="309"/>
        <v>music</v>
      </c>
      <c r="T2472" t="str">
        <f t="shared" si="310"/>
        <v>indie rock</v>
      </c>
      <c r="U2472" s="6">
        <f t="shared" si="306"/>
        <v>30</v>
      </c>
      <c r="V2472" t="str">
        <f t="shared" si="311"/>
        <v>15&lt;x&lt;=30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 t="shared" si="307"/>
        <v>40933.784629629627</v>
      </c>
      <c r="K2473">
        <v>1324079392</v>
      </c>
      <c r="L2473" s="10">
        <f t="shared" si="308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304"/>
        <v>1.28</v>
      </c>
      <c r="R2473" s="6">
        <f t="shared" si="305"/>
        <v>37.647058823529413</v>
      </c>
      <c r="S2473" t="str">
        <f t="shared" si="309"/>
        <v>music</v>
      </c>
      <c r="T2473" t="str">
        <f t="shared" si="310"/>
        <v>indie rock</v>
      </c>
      <c r="U2473" s="6">
        <f t="shared" si="306"/>
        <v>40</v>
      </c>
      <c r="V2473" t="str">
        <f t="shared" si="311"/>
        <v>30&lt;x&lt;=45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 t="shared" si="307"/>
        <v>40424.835416666661</v>
      </c>
      <c r="K2474">
        <v>1277433980</v>
      </c>
      <c r="L2474" s="10">
        <f t="shared" si="308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304"/>
        <v>1.3576026666666667</v>
      </c>
      <c r="R2474" s="6">
        <f t="shared" si="305"/>
        <v>97.904038461538462</v>
      </c>
      <c r="S2474" t="str">
        <f t="shared" si="309"/>
        <v>music</v>
      </c>
      <c r="T2474" t="str">
        <f t="shared" si="310"/>
        <v>indie rock</v>
      </c>
      <c r="U2474" s="6">
        <f t="shared" si="306"/>
        <v>70.928240740737238</v>
      </c>
      <c r="V2474" t="str">
        <f t="shared" si="311"/>
        <v>60&lt;x&lt;=75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 t="shared" si="307"/>
        <v>41223.581817129627</v>
      </c>
      <c r="K2475">
        <v>1349978269</v>
      </c>
      <c r="L2475" s="10">
        <f t="shared" si="308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304"/>
        <v>1</v>
      </c>
      <c r="R2475" s="6">
        <f t="shared" si="305"/>
        <v>42.553191489361701</v>
      </c>
      <c r="S2475" t="str">
        <f t="shared" si="309"/>
        <v>music</v>
      </c>
      <c r="T2475" t="str">
        <f t="shared" si="310"/>
        <v>indie rock</v>
      </c>
      <c r="U2475" s="6">
        <f t="shared" si="306"/>
        <v>30.041666666664241</v>
      </c>
      <c r="V2475" t="str">
        <f t="shared" si="311"/>
        <v>30&lt;x&lt;=45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 t="shared" si="307"/>
        <v>40461.80296296296</v>
      </c>
      <c r="K2476">
        <v>1282868176</v>
      </c>
      <c r="L2476" s="10">
        <f t="shared" si="308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304"/>
        <v>1.0000360000000001</v>
      </c>
      <c r="R2476" s="6">
        <f t="shared" si="305"/>
        <v>131.58368421052631</v>
      </c>
      <c r="S2476" t="str">
        <f t="shared" si="309"/>
        <v>music</v>
      </c>
      <c r="T2476" t="str">
        <f t="shared" si="310"/>
        <v>indie rock</v>
      </c>
      <c r="U2476" s="6">
        <f t="shared" si="306"/>
        <v>45</v>
      </c>
      <c r="V2476" t="str">
        <f t="shared" si="311"/>
        <v>30&lt;x&lt;=45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 t="shared" si="307"/>
        <v>40369.708333333328</v>
      </c>
      <c r="K2477">
        <v>1273647255</v>
      </c>
      <c r="L2477" s="10">
        <f t="shared" si="308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304"/>
        <v>1.0471999999999999</v>
      </c>
      <c r="R2477" s="6">
        <f t="shared" si="305"/>
        <v>32.320987654320987</v>
      </c>
      <c r="S2477" t="str">
        <f t="shared" si="309"/>
        <v>music</v>
      </c>
      <c r="T2477" t="str">
        <f t="shared" si="310"/>
        <v>indie rock</v>
      </c>
      <c r="U2477" s="6">
        <f t="shared" si="306"/>
        <v>59.628993055550382</v>
      </c>
      <c r="V2477" t="str">
        <f t="shared" si="311"/>
        <v>45&lt;x&lt;=60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 t="shared" si="307"/>
        <v>41946.161689814813</v>
      </c>
      <c r="K2478">
        <v>1412149970</v>
      </c>
      <c r="L2478" s="10">
        <f t="shared" si="308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304"/>
        <v>1.050225</v>
      </c>
      <c r="R2478" s="6">
        <f t="shared" si="305"/>
        <v>61.103999999999999</v>
      </c>
      <c r="S2478" t="str">
        <f t="shared" si="309"/>
        <v>music</v>
      </c>
      <c r="T2478" t="str">
        <f t="shared" si="310"/>
        <v>indie rock</v>
      </c>
      <c r="U2478" s="6">
        <f t="shared" si="306"/>
        <v>33.041666666671517</v>
      </c>
      <c r="V2478" t="str">
        <f t="shared" si="311"/>
        <v>30&lt;x&lt;=45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 t="shared" si="307"/>
        <v>41133.483159722222</v>
      </c>
      <c r="K2479">
        <v>1340901345</v>
      </c>
      <c r="L2479" s="10">
        <f t="shared" si="308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304"/>
        <v>1.7133333333333334</v>
      </c>
      <c r="R2479" s="6">
        <f t="shared" si="305"/>
        <v>31.341463414634145</v>
      </c>
      <c r="S2479" t="str">
        <f t="shared" si="309"/>
        <v>music</v>
      </c>
      <c r="T2479" t="str">
        <f t="shared" si="310"/>
        <v>indie rock</v>
      </c>
      <c r="U2479" s="6">
        <f t="shared" si="306"/>
        <v>45</v>
      </c>
      <c r="V2479" t="str">
        <f t="shared" si="311"/>
        <v>30&lt;x&lt;=45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 t="shared" si="307"/>
        <v>41287.742048611108</v>
      </c>
      <c r="K2480">
        <v>1355525313</v>
      </c>
      <c r="L2480" s="10">
        <f t="shared" si="308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304"/>
        <v>1.2749999999999999</v>
      </c>
      <c r="R2480" s="6">
        <f t="shared" si="305"/>
        <v>129.1139240506329</v>
      </c>
      <c r="S2480" t="str">
        <f t="shared" si="309"/>
        <v>music</v>
      </c>
      <c r="T2480" t="str">
        <f t="shared" si="310"/>
        <v>indie rock</v>
      </c>
      <c r="U2480" s="6">
        <f t="shared" si="306"/>
        <v>30</v>
      </c>
      <c r="V2480" t="str">
        <f t="shared" si="311"/>
        <v>15&lt;x&lt;=30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 t="shared" si="307"/>
        <v>41117.875</v>
      </c>
      <c r="K2481">
        <v>1342545994</v>
      </c>
      <c r="L2481" s="10">
        <f t="shared" si="308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304"/>
        <v>1.3344333333333334</v>
      </c>
      <c r="R2481" s="6">
        <f t="shared" si="305"/>
        <v>25.020624999999999</v>
      </c>
      <c r="S2481" t="str">
        <f t="shared" si="309"/>
        <v>music</v>
      </c>
      <c r="T2481" t="str">
        <f t="shared" si="310"/>
        <v>indie rock</v>
      </c>
      <c r="U2481" s="6">
        <f t="shared" si="306"/>
        <v>10.356550925927877</v>
      </c>
      <c r="V2481" t="str">
        <f t="shared" si="311"/>
        <v>&lt;=15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 t="shared" si="307"/>
        <v>42287.727824074071</v>
      </c>
      <c r="K2482">
        <v>1439332084</v>
      </c>
      <c r="L2482" s="10">
        <f t="shared" si="308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304"/>
        <v>1</v>
      </c>
      <c r="R2482" s="6">
        <f t="shared" si="305"/>
        <v>250</v>
      </c>
      <c r="S2482" t="str">
        <f t="shared" si="309"/>
        <v>music</v>
      </c>
      <c r="T2482" t="str">
        <f t="shared" si="310"/>
        <v>indie rock</v>
      </c>
      <c r="U2482" s="6">
        <f t="shared" si="306"/>
        <v>60</v>
      </c>
      <c r="V2482" t="str">
        <f t="shared" si="311"/>
        <v>45&lt;x&lt;=60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 t="shared" si="307"/>
        <v>41029.437592592592</v>
      </c>
      <c r="K2483">
        <v>1333207808</v>
      </c>
      <c r="L2483" s="10">
        <f t="shared" si="308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304"/>
        <v>1.1291099999999998</v>
      </c>
      <c r="R2483" s="6">
        <f t="shared" si="305"/>
        <v>47.541473684210523</v>
      </c>
      <c r="S2483" t="str">
        <f t="shared" si="309"/>
        <v>music</v>
      </c>
      <c r="T2483" t="str">
        <f t="shared" si="310"/>
        <v>indie rock</v>
      </c>
      <c r="U2483" s="6">
        <f t="shared" si="306"/>
        <v>30</v>
      </c>
      <c r="V2483" t="str">
        <f t="shared" si="311"/>
        <v>15&lt;x&lt;=30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 t="shared" si="307"/>
        <v>40756.573877314811</v>
      </c>
      <c r="K2484">
        <v>1308336383</v>
      </c>
      <c r="L2484" s="10">
        <f t="shared" si="308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304"/>
        <v>1.0009999999999999</v>
      </c>
      <c r="R2484" s="6">
        <f t="shared" si="305"/>
        <v>40.04</v>
      </c>
      <c r="S2484" t="str">
        <f t="shared" si="309"/>
        <v>music</v>
      </c>
      <c r="T2484" t="str">
        <f t="shared" si="310"/>
        <v>indie rock</v>
      </c>
      <c r="U2484" s="6">
        <f t="shared" si="306"/>
        <v>45</v>
      </c>
      <c r="V2484" t="str">
        <f t="shared" si="311"/>
        <v>30&lt;x&lt;=45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 t="shared" si="307"/>
        <v>41030.500034722223</v>
      </c>
      <c r="K2485">
        <v>1330711203</v>
      </c>
      <c r="L2485" s="10">
        <f t="shared" si="308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304"/>
        <v>1.1372727272727272</v>
      </c>
      <c r="R2485" s="6">
        <f t="shared" si="305"/>
        <v>65.84210526315789</v>
      </c>
      <c r="S2485" t="str">
        <f t="shared" si="309"/>
        <v>music</v>
      </c>
      <c r="T2485" t="str">
        <f t="shared" si="310"/>
        <v>indie rock</v>
      </c>
      <c r="U2485" s="6">
        <f t="shared" si="306"/>
        <v>59.958333333335759</v>
      </c>
      <c r="V2485" t="str">
        <f t="shared" si="311"/>
        <v>45&lt;x&lt;=60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 t="shared" si="307"/>
        <v>40801.708368055552</v>
      </c>
      <c r="K2486">
        <v>1313532003</v>
      </c>
      <c r="L2486" s="10">
        <f t="shared" si="308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304"/>
        <v>1.1931742857142855</v>
      </c>
      <c r="R2486" s="6">
        <f t="shared" si="305"/>
        <v>46.401222222222216</v>
      </c>
      <c r="S2486" t="str">
        <f t="shared" si="309"/>
        <v>music</v>
      </c>
      <c r="T2486" t="str">
        <f t="shared" si="310"/>
        <v>indie rock</v>
      </c>
      <c r="U2486" s="6">
        <f t="shared" si="306"/>
        <v>30</v>
      </c>
      <c r="V2486" t="str">
        <f t="shared" si="311"/>
        <v>15&lt;x&lt;=30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 t="shared" si="307"/>
        <v>40828.790266203701</v>
      </c>
      <c r="K2487">
        <v>1315439879</v>
      </c>
      <c r="L2487" s="10">
        <f t="shared" si="308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304"/>
        <v>1.0325</v>
      </c>
      <c r="R2487" s="6">
        <f t="shared" si="305"/>
        <v>50.365853658536587</v>
      </c>
      <c r="S2487" t="str">
        <f t="shared" si="309"/>
        <v>music</v>
      </c>
      <c r="T2487" t="str">
        <f t="shared" si="310"/>
        <v>indie rock</v>
      </c>
      <c r="U2487" s="6">
        <f t="shared" si="306"/>
        <v>35</v>
      </c>
      <c r="V2487" t="str">
        <f t="shared" si="311"/>
        <v>30&lt;x&lt;=45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 t="shared" si="307"/>
        <v>41021.499722222223</v>
      </c>
      <c r="K2488">
        <v>1332521976</v>
      </c>
      <c r="L2488" s="10">
        <f t="shared" si="308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304"/>
        <v>2.6566666666666667</v>
      </c>
      <c r="R2488" s="6">
        <f t="shared" si="305"/>
        <v>26.566666666666666</v>
      </c>
      <c r="S2488" t="str">
        <f t="shared" si="309"/>
        <v>music</v>
      </c>
      <c r="T2488" t="str">
        <f t="shared" si="310"/>
        <v>indie rock</v>
      </c>
      <c r="U2488" s="6">
        <f t="shared" si="306"/>
        <v>30</v>
      </c>
      <c r="V2488" t="str">
        <f t="shared" si="311"/>
        <v>15&lt;x&lt;=30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 t="shared" si="307"/>
        <v>41055.874965277777</v>
      </c>
      <c r="K2489">
        <v>1335491997</v>
      </c>
      <c r="L2489" s="10">
        <f t="shared" si="308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304"/>
        <v>1.0005066666666667</v>
      </c>
      <c r="R2489" s="6">
        <f t="shared" si="305"/>
        <v>39.493684210526318</v>
      </c>
      <c r="S2489" t="str">
        <f t="shared" si="309"/>
        <v>music</v>
      </c>
      <c r="T2489" t="str">
        <f t="shared" si="310"/>
        <v>indie rock</v>
      </c>
      <c r="U2489" s="6">
        <f t="shared" si="306"/>
        <v>30</v>
      </c>
      <c r="V2489" t="str">
        <f t="shared" si="311"/>
        <v>15&lt;x&lt;=30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 t="shared" si="307"/>
        <v>40863.466527777775</v>
      </c>
      <c r="K2490">
        <v>1318864308</v>
      </c>
      <c r="L2490" s="10">
        <f t="shared" si="308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304"/>
        <v>1.0669999999999999</v>
      </c>
      <c r="R2490" s="6">
        <f t="shared" si="305"/>
        <v>49.246153846153845</v>
      </c>
      <c r="S2490" t="str">
        <f t="shared" si="309"/>
        <v>music</v>
      </c>
      <c r="T2490" t="str">
        <f t="shared" si="310"/>
        <v>indie rock</v>
      </c>
      <c r="U2490" s="6">
        <f t="shared" si="306"/>
        <v>30.041666666664241</v>
      </c>
      <c r="V2490" t="str">
        <f t="shared" si="311"/>
        <v>30&lt;x&lt;=45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 t="shared" si="307"/>
        <v>41403.481932870367</v>
      </c>
      <c r="K2491">
        <v>1365525239</v>
      </c>
      <c r="L2491" s="10">
        <f t="shared" si="308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304"/>
        <v>1.3367142857142857</v>
      </c>
      <c r="R2491" s="6">
        <f t="shared" si="305"/>
        <v>62.38</v>
      </c>
      <c r="S2491" t="str">
        <f t="shared" si="309"/>
        <v>music</v>
      </c>
      <c r="T2491" t="str">
        <f t="shared" si="310"/>
        <v>indie rock</v>
      </c>
      <c r="U2491" s="6">
        <f t="shared" si="306"/>
        <v>30</v>
      </c>
      <c r="V2491" t="str">
        <f t="shared" si="311"/>
        <v>15&lt;x&lt;=30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 t="shared" si="307"/>
        <v>41083.019398148142</v>
      </c>
      <c r="K2492">
        <v>1335245276</v>
      </c>
      <c r="L2492" s="10">
        <f t="shared" si="308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304"/>
        <v>1.214</v>
      </c>
      <c r="R2492" s="6">
        <f t="shared" si="305"/>
        <v>37.9375</v>
      </c>
      <c r="S2492" t="str">
        <f t="shared" si="309"/>
        <v>music</v>
      </c>
      <c r="T2492" t="str">
        <f t="shared" si="310"/>
        <v>indie rock</v>
      </c>
      <c r="U2492" s="6">
        <f t="shared" si="306"/>
        <v>60</v>
      </c>
      <c r="V2492" t="str">
        <f t="shared" si="311"/>
        <v>45&lt;x&lt;=60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 t="shared" si="307"/>
        <v>40558.868749999994</v>
      </c>
      <c r="K2493">
        <v>1293739714</v>
      </c>
      <c r="L2493" s="10">
        <f t="shared" si="308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304"/>
        <v>1.032</v>
      </c>
      <c r="R2493" s="6">
        <f t="shared" si="305"/>
        <v>51.6</v>
      </c>
      <c r="S2493" t="str">
        <f t="shared" si="309"/>
        <v>music</v>
      </c>
      <c r="T2493" t="str">
        <f t="shared" si="310"/>
        <v>indie rock</v>
      </c>
      <c r="U2493" s="6">
        <f t="shared" si="306"/>
        <v>16.237800925919146</v>
      </c>
      <c r="V2493" t="str">
        <f t="shared" si="311"/>
        <v>15&lt;x&lt;=30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 t="shared" si="307"/>
        <v>41076.207638888889</v>
      </c>
      <c r="K2494">
        <v>1335397188</v>
      </c>
      <c r="L2494" s="10">
        <f t="shared" si="308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304"/>
        <v>1.25</v>
      </c>
      <c r="R2494" s="6">
        <f t="shared" si="305"/>
        <v>27.777777777777779</v>
      </c>
      <c r="S2494" t="str">
        <f t="shared" si="309"/>
        <v>music</v>
      </c>
      <c r="T2494" t="str">
        <f t="shared" si="310"/>
        <v>indie rock</v>
      </c>
      <c r="U2494" s="6">
        <f t="shared" si="306"/>
        <v>51.430000000000291</v>
      </c>
      <c r="V2494" t="str">
        <f t="shared" si="311"/>
        <v>45&lt;x&lt;=60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 t="shared" si="307"/>
        <v>41392.959953703699</v>
      </c>
      <c r="K2495">
        <v>1363320140</v>
      </c>
      <c r="L2495" s="10">
        <f t="shared" si="308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304"/>
        <v>1.2869999999999999</v>
      </c>
      <c r="R2495" s="6">
        <f t="shared" si="305"/>
        <v>99.382239382239376</v>
      </c>
      <c r="S2495" t="str">
        <f t="shared" si="309"/>
        <v>music</v>
      </c>
      <c r="T2495" t="str">
        <f t="shared" si="310"/>
        <v>indie rock</v>
      </c>
      <c r="U2495" s="6">
        <f t="shared" si="306"/>
        <v>45</v>
      </c>
      <c r="V2495" t="str">
        <f t="shared" si="311"/>
        <v>30&lt;x&lt;=45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 t="shared" si="307"/>
        <v>41052.436851851846</v>
      </c>
      <c r="K2496">
        <v>1335194944</v>
      </c>
      <c r="L2496" s="10">
        <f t="shared" si="308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304"/>
        <v>1.0100533333333332</v>
      </c>
      <c r="R2496" s="6">
        <f t="shared" si="305"/>
        <v>38.848205128205123</v>
      </c>
      <c r="S2496" t="str">
        <f t="shared" si="309"/>
        <v>music</v>
      </c>
      <c r="T2496" t="str">
        <f t="shared" si="310"/>
        <v>indie rock</v>
      </c>
      <c r="U2496" s="6">
        <f t="shared" si="306"/>
        <v>30</v>
      </c>
      <c r="V2496" t="str">
        <f t="shared" si="311"/>
        <v>15&lt;x&lt;=30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 t="shared" si="307"/>
        <v>41066.738136574073</v>
      </c>
      <c r="K2497">
        <v>1336430575</v>
      </c>
      <c r="L2497" s="10">
        <f t="shared" si="308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304"/>
        <v>1.2753666666666665</v>
      </c>
      <c r="R2497" s="6">
        <f t="shared" si="305"/>
        <v>45.548809523809524</v>
      </c>
      <c r="S2497" t="str">
        <f t="shared" si="309"/>
        <v>music</v>
      </c>
      <c r="T2497" t="str">
        <f t="shared" si="310"/>
        <v>indie rock</v>
      </c>
      <c r="U2497" s="6">
        <f t="shared" si="306"/>
        <v>30</v>
      </c>
      <c r="V2497" t="str">
        <f t="shared" si="311"/>
        <v>15&lt;x&lt;=30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 t="shared" si="307"/>
        <v>41362.746435185181</v>
      </c>
      <c r="K2498">
        <v>1361577292</v>
      </c>
      <c r="L2498" s="10">
        <f t="shared" si="308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312">E2498/D2498</f>
        <v>1</v>
      </c>
      <c r="R2498" s="6">
        <f t="shared" ref="R2498:R2561" si="313">E2498/N2498</f>
        <v>600</v>
      </c>
      <c r="S2498" t="str">
        <f t="shared" si="309"/>
        <v>music</v>
      </c>
      <c r="T2498" t="str">
        <f t="shared" si="310"/>
        <v>indie rock</v>
      </c>
      <c r="U2498" s="6">
        <f t="shared" ref="U2498:U2561" si="314">J2498-L2498</f>
        <v>34.958333333328483</v>
      </c>
      <c r="V2498" t="str">
        <f t="shared" si="311"/>
        <v>30&lt;x&lt;=45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 t="shared" ref="J2499:J2562" si="315">(((I2499/60)/60)/24)+DATE(1970,1,1)+(-5/24)</f>
        <v>40760.670578703699</v>
      </c>
      <c r="K2499">
        <v>1309986338</v>
      </c>
      <c r="L2499" s="10">
        <f t="shared" ref="L2499:L2562" si="316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312"/>
        <v>1.127715</v>
      </c>
      <c r="R2499" s="6">
        <f t="shared" si="313"/>
        <v>80.551071428571419</v>
      </c>
      <c r="S2499" t="str">
        <f t="shared" ref="S2499:S2562" si="317">TRIM(LEFT(P2499,SEARCH("/",P2499)-1))</f>
        <v>music</v>
      </c>
      <c r="T2499" t="str">
        <f t="shared" ref="T2499:T2562" si="318">TRIM(RIGHT(P2499,LEN(P2499)-SEARCH("/",P2499)))</f>
        <v>indie rock</v>
      </c>
      <c r="U2499" s="6">
        <f t="shared" si="314"/>
        <v>30</v>
      </c>
      <c r="V2499" t="str">
        <f t="shared" ref="V2499:V2562" si="319">IF(U2499&lt;=15, "&lt;=15", IF(U2499&lt;=30, "15&lt;x&lt;=30", IF(U2499&lt;=45, "30&lt;x&lt;=45", IF(U2499&lt;=60, "45&lt;x&lt;=60", IF(U2499&lt;=75, "60&lt;x&lt;=75","75&lt;x&lt;=90")))))</f>
        <v>15&lt;x&lt;=30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 t="shared" si="315"/>
        <v>42031.759108796294</v>
      </c>
      <c r="K2500">
        <v>1421190787</v>
      </c>
      <c r="L2500" s="10">
        <f t="shared" si="316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312"/>
        <v>1.056</v>
      </c>
      <c r="R2500" s="6">
        <f t="shared" si="313"/>
        <v>52.8</v>
      </c>
      <c r="S2500" t="str">
        <f t="shared" si="317"/>
        <v>music</v>
      </c>
      <c r="T2500" t="str">
        <f t="shared" si="318"/>
        <v>indie rock</v>
      </c>
      <c r="U2500" s="6">
        <f t="shared" si="314"/>
        <v>14</v>
      </c>
      <c r="V2500" t="str">
        <f t="shared" si="319"/>
        <v>&lt;=15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 t="shared" si="315"/>
        <v>41274.541666666664</v>
      </c>
      <c r="K2501">
        <v>1352820837</v>
      </c>
      <c r="L2501" s="10">
        <f t="shared" si="316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312"/>
        <v>2.0262500000000001</v>
      </c>
      <c r="R2501" s="6">
        <f t="shared" si="313"/>
        <v>47.676470588235297</v>
      </c>
      <c r="S2501" t="str">
        <f t="shared" si="317"/>
        <v>music</v>
      </c>
      <c r="T2501" t="str">
        <f t="shared" si="318"/>
        <v>indie rock</v>
      </c>
      <c r="U2501" s="6">
        <f t="shared" si="314"/>
        <v>48.101423611115024</v>
      </c>
      <c r="V2501" t="str">
        <f t="shared" si="319"/>
        <v>45&lt;x&lt;=60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 t="shared" si="315"/>
        <v>41083.564525462964</v>
      </c>
      <c r="K2502">
        <v>1337884375</v>
      </c>
      <c r="L2502" s="10">
        <f t="shared" si="316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312"/>
        <v>1.1333333333333333</v>
      </c>
      <c r="R2502" s="6">
        <f t="shared" si="313"/>
        <v>23.448275862068964</v>
      </c>
      <c r="S2502" t="str">
        <f t="shared" si="317"/>
        <v>music</v>
      </c>
      <c r="T2502" t="str">
        <f t="shared" si="318"/>
        <v>indie rock</v>
      </c>
      <c r="U2502" s="6">
        <f t="shared" si="314"/>
        <v>30</v>
      </c>
      <c r="V2502" t="str">
        <f t="shared" si="319"/>
        <v>15&lt;x&lt;=30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 t="shared" si="315"/>
        <v>42274.568333333329</v>
      </c>
      <c r="K2503">
        <v>1440787104</v>
      </c>
      <c r="L2503" s="10">
        <f t="shared" si="316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312"/>
        <v>2.5545454545454545E-2</v>
      </c>
      <c r="R2503" s="6">
        <f t="shared" si="313"/>
        <v>40.142857142857146</v>
      </c>
      <c r="S2503" t="str">
        <f t="shared" si="317"/>
        <v>food</v>
      </c>
      <c r="T2503" t="str">
        <f t="shared" si="318"/>
        <v>restaurants</v>
      </c>
      <c r="U2503" s="6">
        <f t="shared" si="314"/>
        <v>30</v>
      </c>
      <c r="V2503" t="str">
        <f t="shared" si="319"/>
        <v>15&lt;x&lt;=30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 t="shared" si="315"/>
        <v>41903.617106481477</v>
      </c>
      <c r="K2504">
        <v>1407440918</v>
      </c>
      <c r="L2504" s="10">
        <f t="shared" si="316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312"/>
        <v>7.8181818181818181E-4</v>
      </c>
      <c r="R2504" s="6">
        <f t="shared" si="313"/>
        <v>17.2</v>
      </c>
      <c r="S2504" t="str">
        <f t="shared" si="317"/>
        <v>food</v>
      </c>
      <c r="T2504" t="str">
        <f t="shared" si="318"/>
        <v>restaurants</v>
      </c>
      <c r="U2504" s="6">
        <f t="shared" si="314"/>
        <v>45</v>
      </c>
      <c r="V2504" t="str">
        <f t="shared" si="319"/>
        <v>30&lt;x&lt;=45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 t="shared" si="315"/>
        <v>42528.67083333333</v>
      </c>
      <c r="K2505">
        <v>1462743308</v>
      </c>
      <c r="L2505" s="10">
        <f t="shared" si="316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312"/>
        <v>0</v>
      </c>
      <c r="R2505" s="6" t="e">
        <f t="shared" si="313"/>
        <v>#DIV/0!</v>
      </c>
      <c r="S2505" t="str">
        <f t="shared" si="317"/>
        <v>food</v>
      </c>
      <c r="T2505" t="str">
        <f t="shared" si="318"/>
        <v>restaurants</v>
      </c>
      <c r="U2505" s="6">
        <f t="shared" si="314"/>
        <v>29.97976851851854</v>
      </c>
      <c r="V2505" t="str">
        <f t="shared" si="319"/>
        <v>15&lt;x&lt;=30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 t="shared" si="315"/>
        <v>41957.848773148151</v>
      </c>
      <c r="K2506">
        <v>1413418934</v>
      </c>
      <c r="L2506" s="10">
        <f t="shared" si="316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312"/>
        <v>0</v>
      </c>
      <c r="R2506" s="6" t="e">
        <f t="shared" si="313"/>
        <v>#DIV/0!</v>
      </c>
      <c r="S2506" t="str">
        <f t="shared" si="317"/>
        <v>food</v>
      </c>
      <c r="T2506" t="str">
        <f t="shared" si="318"/>
        <v>restaurants</v>
      </c>
      <c r="U2506" s="6">
        <f t="shared" si="314"/>
        <v>30.041666666671517</v>
      </c>
      <c r="V2506" t="str">
        <f t="shared" si="319"/>
        <v>30&lt;x&lt;=45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 t="shared" si="315"/>
        <v>42076.80574074074</v>
      </c>
      <c r="K2507">
        <v>1423704016</v>
      </c>
      <c r="L2507" s="10">
        <f t="shared" si="316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312"/>
        <v>0</v>
      </c>
      <c r="R2507" s="6" t="e">
        <f t="shared" si="313"/>
        <v>#DIV/0!</v>
      </c>
      <c r="S2507" t="str">
        <f t="shared" si="317"/>
        <v>food</v>
      </c>
      <c r="T2507" t="str">
        <f t="shared" si="318"/>
        <v>restaurants</v>
      </c>
      <c r="U2507" s="6">
        <f t="shared" si="314"/>
        <v>29.958333333335759</v>
      </c>
      <c r="V2507" t="str">
        <f t="shared" si="319"/>
        <v>15&lt;x&lt;=30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 t="shared" si="315"/>
        <v>42280.666666666664</v>
      </c>
      <c r="K2508">
        <v>1441955269</v>
      </c>
      <c r="L2508" s="10">
        <f t="shared" si="316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312"/>
        <v>6.0000000000000001E-3</v>
      </c>
      <c r="R2508" s="6">
        <f t="shared" si="313"/>
        <v>15</v>
      </c>
      <c r="S2508" t="str">
        <f t="shared" si="317"/>
        <v>food</v>
      </c>
      <c r="T2508" t="str">
        <f t="shared" si="318"/>
        <v>restaurants</v>
      </c>
      <c r="U2508" s="6">
        <f t="shared" si="314"/>
        <v>22.577905092592118</v>
      </c>
      <c r="V2508" t="str">
        <f t="shared" si="319"/>
        <v>15&lt;x&lt;=30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 t="shared" si="315"/>
        <v>42134.864629629628</v>
      </c>
      <c r="K2509">
        <v>1428716704</v>
      </c>
      <c r="L2509" s="10">
        <f t="shared" si="316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312"/>
        <v>0</v>
      </c>
      <c r="R2509" s="6" t="e">
        <f t="shared" si="313"/>
        <v>#DIV/0!</v>
      </c>
      <c r="S2509" t="str">
        <f t="shared" si="317"/>
        <v>food</v>
      </c>
      <c r="T2509" t="str">
        <f t="shared" si="318"/>
        <v>restaurants</v>
      </c>
      <c r="U2509" s="6">
        <f t="shared" si="314"/>
        <v>30</v>
      </c>
      <c r="V2509" t="str">
        <f t="shared" si="319"/>
        <v>15&lt;x&lt;=30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 t="shared" si="315"/>
        <v>41865.743449074071</v>
      </c>
      <c r="K2510">
        <v>1405464634</v>
      </c>
      <c r="L2510" s="10">
        <f t="shared" si="316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312"/>
        <v>0</v>
      </c>
      <c r="R2510" s="6" t="e">
        <f t="shared" si="313"/>
        <v>#DIV/0!</v>
      </c>
      <c r="S2510" t="str">
        <f t="shared" si="317"/>
        <v>food</v>
      </c>
      <c r="T2510" t="str">
        <f t="shared" si="318"/>
        <v>restaurants</v>
      </c>
      <c r="U2510" s="6">
        <f t="shared" si="314"/>
        <v>30</v>
      </c>
      <c r="V2510" t="str">
        <f t="shared" si="319"/>
        <v>15&lt;x&lt;=30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 t="shared" si="315"/>
        <v>42114.559594907405</v>
      </c>
      <c r="K2511">
        <v>1424719549</v>
      </c>
      <c r="L2511" s="10">
        <f t="shared" si="316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312"/>
        <v>1.0526315789473684E-2</v>
      </c>
      <c r="R2511" s="6">
        <f t="shared" si="313"/>
        <v>35.714285714285715</v>
      </c>
      <c r="S2511" t="str">
        <f t="shared" si="317"/>
        <v>food</v>
      </c>
      <c r="T2511" t="str">
        <f t="shared" si="318"/>
        <v>restaurants</v>
      </c>
      <c r="U2511" s="6">
        <f t="shared" si="314"/>
        <v>55.958333333335759</v>
      </c>
      <c r="V2511" t="str">
        <f t="shared" si="319"/>
        <v>45&lt;x&lt;=60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 t="shared" si="315"/>
        <v>42138.78902777777</v>
      </c>
      <c r="K2512">
        <v>1426463772</v>
      </c>
      <c r="L2512" s="10">
        <f t="shared" si="316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312"/>
        <v>1.5E-3</v>
      </c>
      <c r="R2512" s="6">
        <f t="shared" si="313"/>
        <v>37.5</v>
      </c>
      <c r="S2512" t="str">
        <f t="shared" si="317"/>
        <v>food</v>
      </c>
      <c r="T2512" t="str">
        <f t="shared" si="318"/>
        <v>restaurants</v>
      </c>
      <c r="U2512" s="6">
        <f t="shared" si="314"/>
        <v>60</v>
      </c>
      <c r="V2512" t="str">
        <f t="shared" si="319"/>
        <v>45&lt;x&lt;=60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 t="shared" si="315"/>
        <v>42401.238576388881</v>
      </c>
      <c r="K2513">
        <v>1451731413</v>
      </c>
      <c r="L2513" s="10">
        <f t="shared" si="316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312"/>
        <v>0</v>
      </c>
      <c r="R2513" s="6" t="e">
        <f t="shared" si="313"/>
        <v>#DIV/0!</v>
      </c>
      <c r="S2513" t="str">
        <f t="shared" si="317"/>
        <v>food</v>
      </c>
      <c r="T2513" t="str">
        <f t="shared" si="318"/>
        <v>restaurants</v>
      </c>
      <c r="U2513" s="6">
        <f t="shared" si="314"/>
        <v>30</v>
      </c>
      <c r="V2513" t="str">
        <f t="shared" si="319"/>
        <v>15&lt;x&lt;=30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 t="shared" si="315"/>
        <v>41986.668530092589</v>
      </c>
      <c r="K2514">
        <v>1417208561</v>
      </c>
      <c r="L2514" s="10">
        <f t="shared" si="316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312"/>
        <v>0</v>
      </c>
      <c r="R2514" s="6" t="e">
        <f t="shared" si="313"/>
        <v>#DIV/0!</v>
      </c>
      <c r="S2514" t="str">
        <f t="shared" si="317"/>
        <v>food</v>
      </c>
      <c r="T2514" t="str">
        <f t="shared" si="318"/>
        <v>restaurants</v>
      </c>
      <c r="U2514" s="6">
        <f t="shared" si="314"/>
        <v>15</v>
      </c>
      <c r="V2514" t="str">
        <f t="shared" si="319"/>
        <v>&lt;=15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 t="shared" si="315"/>
        <v>42791.798483796294</v>
      </c>
      <c r="K2515">
        <v>1482883789</v>
      </c>
      <c r="L2515" s="10">
        <f t="shared" si="316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312"/>
        <v>0</v>
      </c>
      <c r="R2515" s="6" t="e">
        <f t="shared" si="313"/>
        <v>#DIV/0!</v>
      </c>
      <c r="S2515" t="str">
        <f t="shared" si="317"/>
        <v>food</v>
      </c>
      <c r="T2515" t="str">
        <f t="shared" si="318"/>
        <v>restaurants</v>
      </c>
      <c r="U2515" s="6">
        <f t="shared" si="314"/>
        <v>60</v>
      </c>
      <c r="V2515" t="str">
        <f t="shared" si="319"/>
        <v>45&lt;x&lt;=60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 t="shared" si="315"/>
        <v>41871.181446759256</v>
      </c>
      <c r="K2516">
        <v>1407057677</v>
      </c>
      <c r="L2516" s="10">
        <f t="shared" si="316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312"/>
        <v>1.7500000000000002E-2</v>
      </c>
      <c r="R2516" s="6">
        <f t="shared" si="313"/>
        <v>52.5</v>
      </c>
      <c r="S2516" t="str">
        <f t="shared" si="317"/>
        <v>food</v>
      </c>
      <c r="T2516" t="str">
        <f t="shared" si="318"/>
        <v>restaurants</v>
      </c>
      <c r="U2516" s="6">
        <f t="shared" si="314"/>
        <v>17</v>
      </c>
      <c r="V2516" t="str">
        <f t="shared" si="319"/>
        <v>15&lt;x&lt;=30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 t="shared" si="315"/>
        <v>42057.63140046296</v>
      </c>
      <c r="K2517">
        <v>1422043753</v>
      </c>
      <c r="L2517" s="10">
        <f t="shared" si="316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312"/>
        <v>0.186</v>
      </c>
      <c r="R2517" s="6">
        <f t="shared" si="313"/>
        <v>77.5</v>
      </c>
      <c r="S2517" t="str">
        <f t="shared" si="317"/>
        <v>food</v>
      </c>
      <c r="T2517" t="str">
        <f t="shared" si="318"/>
        <v>restaurants</v>
      </c>
      <c r="U2517" s="6">
        <f t="shared" si="314"/>
        <v>30</v>
      </c>
      <c r="V2517" t="str">
        <f t="shared" si="319"/>
        <v>15&lt;x&lt;=30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 t="shared" si="315"/>
        <v>41972.486712962964</v>
      </c>
      <c r="K2518">
        <v>1414683652</v>
      </c>
      <c r="L2518" s="10">
        <f t="shared" si="316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312"/>
        <v>0</v>
      </c>
      <c r="R2518" s="6" t="e">
        <f t="shared" si="313"/>
        <v>#DIV/0!</v>
      </c>
      <c r="S2518" t="str">
        <f t="shared" si="317"/>
        <v>food</v>
      </c>
      <c r="T2518" t="str">
        <f t="shared" si="318"/>
        <v>restaurants</v>
      </c>
      <c r="U2518" s="6">
        <f t="shared" si="314"/>
        <v>30.041666666671517</v>
      </c>
      <c r="V2518" t="str">
        <f t="shared" si="319"/>
        <v>30&lt;x&lt;=45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 t="shared" si="315"/>
        <v>42082.552430555552</v>
      </c>
      <c r="K2519">
        <v>1424200530</v>
      </c>
      <c r="L2519" s="10">
        <f t="shared" si="316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312"/>
        <v>9.8166666666666666E-2</v>
      </c>
      <c r="R2519" s="6">
        <f t="shared" si="313"/>
        <v>53.545454545454547</v>
      </c>
      <c r="S2519" t="str">
        <f t="shared" si="317"/>
        <v>food</v>
      </c>
      <c r="T2519" t="str">
        <f t="shared" si="318"/>
        <v>restaurants</v>
      </c>
      <c r="U2519" s="6">
        <f t="shared" si="314"/>
        <v>29.958333333328483</v>
      </c>
      <c r="V2519" t="str">
        <f t="shared" si="319"/>
        <v>15&lt;x&lt;=30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 t="shared" si="315"/>
        <v>41956.51421296296</v>
      </c>
      <c r="K2520">
        <v>1413303628</v>
      </c>
      <c r="L2520" s="10">
        <f t="shared" si="316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312"/>
        <v>0</v>
      </c>
      <c r="R2520" s="6" t="e">
        <f t="shared" si="313"/>
        <v>#DIV/0!</v>
      </c>
      <c r="S2520" t="str">
        <f t="shared" si="317"/>
        <v>food</v>
      </c>
      <c r="T2520" t="str">
        <f t="shared" si="318"/>
        <v>restaurants</v>
      </c>
      <c r="U2520" s="6">
        <f t="shared" si="314"/>
        <v>30.041666666664241</v>
      </c>
      <c r="V2520" t="str">
        <f t="shared" si="319"/>
        <v>30&lt;x&lt;=45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 t="shared" si="315"/>
        <v>41838.946805555555</v>
      </c>
      <c r="K2521">
        <v>1403149404</v>
      </c>
      <c r="L2521" s="10">
        <f t="shared" si="316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312"/>
        <v>4.3333333333333331E-4</v>
      </c>
      <c r="R2521" s="6">
        <f t="shared" si="313"/>
        <v>16.25</v>
      </c>
      <c r="S2521" t="str">
        <f t="shared" si="317"/>
        <v>food</v>
      </c>
      <c r="T2521" t="str">
        <f t="shared" si="318"/>
        <v>restaurants</v>
      </c>
      <c r="U2521" s="6">
        <f t="shared" si="314"/>
        <v>30</v>
      </c>
      <c r="V2521" t="str">
        <f t="shared" si="319"/>
        <v>15&lt;x&lt;=30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 t="shared" si="315"/>
        <v>42658.597916666658</v>
      </c>
      <c r="K2522">
        <v>1472567085</v>
      </c>
      <c r="L2522" s="10">
        <f t="shared" si="316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312"/>
        <v>0</v>
      </c>
      <c r="R2522" s="6" t="e">
        <f t="shared" si="313"/>
        <v>#DIV/0!</v>
      </c>
      <c r="S2522" t="str">
        <f t="shared" si="317"/>
        <v>food</v>
      </c>
      <c r="T2522" t="str">
        <f t="shared" si="318"/>
        <v>restaurants</v>
      </c>
      <c r="U2522" s="6">
        <f t="shared" si="314"/>
        <v>46.205729166656965</v>
      </c>
      <c r="V2522" t="str">
        <f t="shared" si="319"/>
        <v>45&lt;x&lt;=60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 t="shared" si="315"/>
        <v>42290.75950231481</v>
      </c>
      <c r="K2523">
        <v>1442963621</v>
      </c>
      <c r="L2523" s="10">
        <f t="shared" si="316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312"/>
        <v>1.0948792000000001</v>
      </c>
      <c r="R2523" s="6">
        <f t="shared" si="313"/>
        <v>103.68174242424243</v>
      </c>
      <c r="S2523" t="str">
        <f t="shared" si="317"/>
        <v>music</v>
      </c>
      <c r="T2523" t="str">
        <f t="shared" si="318"/>
        <v>classical music</v>
      </c>
      <c r="U2523" s="6">
        <f t="shared" si="314"/>
        <v>21</v>
      </c>
      <c r="V2523" t="str">
        <f t="shared" si="319"/>
        <v>15&lt;x&lt;=30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 t="shared" si="315"/>
        <v>42482.411111111105</v>
      </c>
      <c r="K2524">
        <v>1459431960</v>
      </c>
      <c r="L2524" s="10">
        <f t="shared" si="316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312"/>
        <v>1</v>
      </c>
      <c r="R2524" s="6">
        <f t="shared" si="313"/>
        <v>185.18518518518519</v>
      </c>
      <c r="S2524" t="str">
        <f t="shared" si="317"/>
        <v>music</v>
      </c>
      <c r="T2524" t="str">
        <f t="shared" si="318"/>
        <v>classical music</v>
      </c>
      <c r="U2524" s="6">
        <f t="shared" si="314"/>
        <v>22.045833333329938</v>
      </c>
      <c r="V2524" t="str">
        <f t="shared" si="319"/>
        <v>15&lt;x&lt;=30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 t="shared" si="315"/>
        <v>41960.808935185189</v>
      </c>
      <c r="K2525">
        <v>1413674692</v>
      </c>
      <c r="L2525" s="10">
        <f t="shared" si="316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312"/>
        <v>1.5644444444444445</v>
      </c>
      <c r="R2525" s="6">
        <f t="shared" si="313"/>
        <v>54.153846153846153</v>
      </c>
      <c r="S2525" t="str">
        <f t="shared" si="317"/>
        <v>music</v>
      </c>
      <c r="T2525" t="str">
        <f t="shared" si="318"/>
        <v>classical music</v>
      </c>
      <c r="U2525" s="6">
        <f t="shared" si="314"/>
        <v>30.041666666671517</v>
      </c>
      <c r="V2525" t="str">
        <f t="shared" si="319"/>
        <v>30&lt;x&lt;=45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 t="shared" si="315"/>
        <v>41993.979166666664</v>
      </c>
      <c r="K2526">
        <v>1416338557</v>
      </c>
      <c r="L2526" s="10">
        <f t="shared" si="316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312"/>
        <v>1.016</v>
      </c>
      <c r="R2526" s="6">
        <f t="shared" si="313"/>
        <v>177.2093023255814</v>
      </c>
      <c r="S2526" t="str">
        <f t="shared" si="317"/>
        <v>music</v>
      </c>
      <c r="T2526" t="str">
        <f t="shared" si="318"/>
        <v>classical music</v>
      </c>
      <c r="U2526" s="6">
        <f t="shared" si="314"/>
        <v>32.380127314812853</v>
      </c>
      <c r="V2526" t="str">
        <f t="shared" si="319"/>
        <v>30&lt;x&lt;=45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 t="shared" si="315"/>
        <v>41088.636238425926</v>
      </c>
      <c r="K2527">
        <v>1338322571</v>
      </c>
      <c r="L2527" s="10">
        <f t="shared" si="316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312"/>
        <v>1.00325</v>
      </c>
      <c r="R2527" s="6">
        <f t="shared" si="313"/>
        <v>100.325</v>
      </c>
      <c r="S2527" t="str">
        <f t="shared" si="317"/>
        <v>music</v>
      </c>
      <c r="T2527" t="str">
        <f t="shared" si="318"/>
        <v>classical music</v>
      </c>
      <c r="U2527" s="6">
        <f t="shared" si="314"/>
        <v>30</v>
      </c>
      <c r="V2527" t="str">
        <f t="shared" si="319"/>
        <v>15&lt;x&lt;=30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 t="shared" si="315"/>
        <v>41980.999305555553</v>
      </c>
      <c r="K2528">
        <v>1415585474</v>
      </c>
      <c r="L2528" s="10">
        <f t="shared" si="316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312"/>
        <v>1.1294999999999999</v>
      </c>
      <c r="R2528" s="6">
        <f t="shared" si="313"/>
        <v>136.90909090909091</v>
      </c>
      <c r="S2528" t="str">
        <f t="shared" si="317"/>
        <v>music</v>
      </c>
      <c r="T2528" t="str">
        <f t="shared" si="318"/>
        <v>classical music</v>
      </c>
      <c r="U2528" s="6">
        <f t="shared" si="314"/>
        <v>28.116504629630072</v>
      </c>
      <c r="V2528" t="str">
        <f t="shared" si="319"/>
        <v>15&lt;x&lt;=30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 t="shared" si="315"/>
        <v>41564.957638888889</v>
      </c>
      <c r="K2529">
        <v>1380477691</v>
      </c>
      <c r="L2529" s="10">
        <f t="shared" si="316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312"/>
        <v>1.02125</v>
      </c>
      <c r="R2529" s="6">
        <f t="shared" si="313"/>
        <v>57.535211267605632</v>
      </c>
      <c r="S2529" t="str">
        <f t="shared" si="317"/>
        <v>music</v>
      </c>
      <c r="T2529" t="str">
        <f t="shared" si="318"/>
        <v>classical music</v>
      </c>
      <c r="U2529" s="6">
        <f t="shared" si="314"/>
        <v>18.414918981485243</v>
      </c>
      <c r="V2529" t="str">
        <f t="shared" si="319"/>
        <v>15&lt;x&lt;=30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 t="shared" si="315"/>
        <v>42236.249999999993</v>
      </c>
      <c r="K2530">
        <v>1438459303</v>
      </c>
      <c r="L2530" s="10">
        <f t="shared" si="316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312"/>
        <v>1.0724974999999999</v>
      </c>
      <c r="R2530" s="6">
        <f t="shared" si="313"/>
        <v>52.962839506172834</v>
      </c>
      <c r="S2530" t="str">
        <f t="shared" si="317"/>
        <v>music</v>
      </c>
      <c r="T2530" t="str">
        <f t="shared" si="318"/>
        <v>classical music</v>
      </c>
      <c r="U2530" s="6">
        <f t="shared" si="314"/>
        <v>18.623807870360906</v>
      </c>
      <c r="V2530" t="str">
        <f t="shared" si="319"/>
        <v>15&lt;x&lt;=30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 t="shared" si="315"/>
        <v>40992.830729166664</v>
      </c>
      <c r="K2531">
        <v>1328752575</v>
      </c>
      <c r="L2531" s="10">
        <f t="shared" si="316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312"/>
        <v>1.0428333333333333</v>
      </c>
      <c r="R2531" s="6">
        <f t="shared" si="313"/>
        <v>82.328947368421055</v>
      </c>
      <c r="S2531" t="str">
        <f t="shared" si="317"/>
        <v>music</v>
      </c>
      <c r="T2531" t="str">
        <f t="shared" si="318"/>
        <v>classical music</v>
      </c>
      <c r="U2531" s="6">
        <f t="shared" si="314"/>
        <v>44.958333333335759</v>
      </c>
      <c r="V2531" t="str">
        <f t="shared" si="319"/>
        <v>30&lt;x&lt;=45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 t="shared" si="315"/>
        <v>42113.993055555555</v>
      </c>
      <c r="K2532">
        <v>1426711505</v>
      </c>
      <c r="L2532" s="10">
        <f t="shared" si="316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312"/>
        <v>1</v>
      </c>
      <c r="R2532" s="6">
        <f t="shared" si="313"/>
        <v>135.41666666666666</v>
      </c>
      <c r="S2532" t="str">
        <f t="shared" si="317"/>
        <v>music</v>
      </c>
      <c r="T2532" t="str">
        <f t="shared" si="318"/>
        <v>classical music</v>
      </c>
      <c r="U2532" s="6">
        <f t="shared" si="314"/>
        <v>32.336747685185401</v>
      </c>
      <c r="V2532" t="str">
        <f t="shared" si="319"/>
        <v>30&lt;x&lt;=45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 t="shared" si="315"/>
        <v>42230.957638888889</v>
      </c>
      <c r="K2533">
        <v>1437668354</v>
      </c>
      <c r="L2533" s="10">
        <f t="shared" si="316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312"/>
        <v>1.004</v>
      </c>
      <c r="R2533" s="6">
        <f t="shared" si="313"/>
        <v>74.06557377049181</v>
      </c>
      <c r="S2533" t="str">
        <f t="shared" si="317"/>
        <v>music</v>
      </c>
      <c r="T2533" t="str">
        <f t="shared" si="318"/>
        <v>classical music</v>
      </c>
      <c r="U2533" s="6">
        <f t="shared" si="314"/>
        <v>22.485949074078235</v>
      </c>
      <c r="V2533" t="str">
        <f t="shared" si="319"/>
        <v>15&lt;x&lt;=30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 t="shared" si="315"/>
        <v>41137.640810185185</v>
      </c>
      <c r="K2534">
        <v>1342556566</v>
      </c>
      <c r="L2534" s="10">
        <f t="shared" si="316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312"/>
        <v>1.26125</v>
      </c>
      <c r="R2534" s="6">
        <f t="shared" si="313"/>
        <v>84.083333333333329</v>
      </c>
      <c r="S2534" t="str">
        <f t="shared" si="317"/>
        <v>music</v>
      </c>
      <c r="T2534" t="str">
        <f t="shared" si="318"/>
        <v>classical music</v>
      </c>
      <c r="U2534" s="6">
        <f t="shared" si="314"/>
        <v>30</v>
      </c>
      <c r="V2534" t="str">
        <f t="shared" si="319"/>
        <v>15&lt;x&lt;=30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 t="shared" si="315"/>
        <v>41334.542453703703</v>
      </c>
      <c r="K2535">
        <v>1359568911</v>
      </c>
      <c r="L2535" s="10">
        <f t="shared" si="316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312"/>
        <v>1.1066666666666667</v>
      </c>
      <c r="R2535" s="6">
        <f t="shared" si="313"/>
        <v>61.029411764705884</v>
      </c>
      <c r="S2535" t="str">
        <f t="shared" si="317"/>
        <v>music</v>
      </c>
      <c r="T2535" t="str">
        <f t="shared" si="318"/>
        <v>classical music</v>
      </c>
      <c r="U2535" s="6">
        <f t="shared" si="314"/>
        <v>29.99950231481489</v>
      </c>
      <c r="V2535" t="str">
        <f t="shared" si="319"/>
        <v>15&lt;x&lt;=30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 t="shared" si="315"/>
        <v>40179.041666666664</v>
      </c>
      <c r="K2536">
        <v>1257871712</v>
      </c>
      <c r="L2536" s="10">
        <f t="shared" si="316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312"/>
        <v>1.05</v>
      </c>
      <c r="R2536" s="6">
        <f t="shared" si="313"/>
        <v>150</v>
      </c>
      <c r="S2536" t="str">
        <f t="shared" si="317"/>
        <v>music</v>
      </c>
      <c r="T2536" t="str">
        <f t="shared" si="318"/>
        <v>classical music</v>
      </c>
      <c r="U2536" s="6">
        <f t="shared" si="314"/>
        <v>51.549629629625997</v>
      </c>
      <c r="V2536" t="str">
        <f t="shared" si="319"/>
        <v>45&lt;x&lt;=60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 t="shared" si="315"/>
        <v>41974.624363425923</v>
      </c>
      <c r="K2537">
        <v>1414781945</v>
      </c>
      <c r="L2537" s="10">
        <f t="shared" si="316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312"/>
        <v>1.03775</v>
      </c>
      <c r="R2537" s="6">
        <f t="shared" si="313"/>
        <v>266.08974358974359</v>
      </c>
      <c r="S2537" t="str">
        <f t="shared" si="317"/>
        <v>music</v>
      </c>
      <c r="T2537" t="str">
        <f t="shared" si="318"/>
        <v>classical music</v>
      </c>
      <c r="U2537" s="6">
        <f t="shared" si="314"/>
        <v>31.041666666664241</v>
      </c>
      <c r="V2537" t="str">
        <f t="shared" si="319"/>
        <v>30&lt;x&lt;=45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 t="shared" si="315"/>
        <v>41484.89775462963</v>
      </c>
      <c r="K2538">
        <v>1373337166</v>
      </c>
      <c r="L2538" s="10">
        <f t="shared" si="316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312"/>
        <v>1.1599999999999999</v>
      </c>
      <c r="R2538" s="6">
        <f t="shared" si="313"/>
        <v>7.25</v>
      </c>
      <c r="S2538" t="str">
        <f t="shared" si="317"/>
        <v>music</v>
      </c>
      <c r="T2538" t="str">
        <f t="shared" si="318"/>
        <v>classical music</v>
      </c>
      <c r="U2538" s="6">
        <f t="shared" si="314"/>
        <v>21</v>
      </c>
      <c r="V2538" t="str">
        <f t="shared" si="319"/>
        <v>15&lt;x&lt;=30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 t="shared" si="315"/>
        <v>40756.440451388888</v>
      </c>
      <c r="K2539">
        <v>1307028855</v>
      </c>
      <c r="L2539" s="10">
        <f t="shared" si="316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312"/>
        <v>1.1000000000000001</v>
      </c>
      <c r="R2539" s="6">
        <f t="shared" si="313"/>
        <v>100</v>
      </c>
      <c r="S2539" t="str">
        <f t="shared" si="317"/>
        <v>music</v>
      </c>
      <c r="T2539" t="str">
        <f t="shared" si="318"/>
        <v>classical music</v>
      </c>
      <c r="U2539" s="6">
        <f t="shared" si="314"/>
        <v>60</v>
      </c>
      <c r="V2539" t="str">
        <f t="shared" si="319"/>
        <v>45&lt;x&lt;=60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 t="shared" si="315"/>
        <v>41328.999305555553</v>
      </c>
      <c r="K2540">
        <v>1359029661</v>
      </c>
      <c r="L2540" s="10">
        <f t="shared" si="316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312"/>
        <v>1.130176111111111</v>
      </c>
      <c r="R2540" s="6">
        <f t="shared" si="313"/>
        <v>109.96308108108107</v>
      </c>
      <c r="S2540" t="str">
        <f t="shared" si="317"/>
        <v>music</v>
      </c>
      <c r="T2540" t="str">
        <f t="shared" si="318"/>
        <v>classical music</v>
      </c>
      <c r="U2540" s="6">
        <f t="shared" si="314"/>
        <v>30.697673611110076</v>
      </c>
      <c r="V2540" t="str">
        <f t="shared" si="319"/>
        <v>30&lt;x&lt;=45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 t="shared" si="315"/>
        <v>42037.693888888891</v>
      </c>
      <c r="K2541">
        <v>1417729152</v>
      </c>
      <c r="L2541" s="10">
        <f t="shared" si="316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312"/>
        <v>1.0024999999999999</v>
      </c>
      <c r="R2541" s="6">
        <f t="shared" si="313"/>
        <v>169.91525423728814</v>
      </c>
      <c r="S2541" t="str">
        <f t="shared" si="317"/>
        <v>music</v>
      </c>
      <c r="T2541" t="str">
        <f t="shared" si="318"/>
        <v>classical music</v>
      </c>
      <c r="U2541" s="6">
        <f t="shared" si="314"/>
        <v>60</v>
      </c>
      <c r="V2541" t="str">
        <f t="shared" si="319"/>
        <v>45&lt;x&lt;=60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 t="shared" si="315"/>
        <v>40845.466678240737</v>
      </c>
      <c r="K2542">
        <v>1314720721</v>
      </c>
      <c r="L2542" s="10">
        <f t="shared" si="316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312"/>
        <v>1.034</v>
      </c>
      <c r="R2542" s="6">
        <f t="shared" si="313"/>
        <v>95.740740740740748</v>
      </c>
      <c r="S2542" t="str">
        <f t="shared" si="317"/>
        <v>music</v>
      </c>
      <c r="T2542" t="str">
        <f t="shared" si="318"/>
        <v>classical music</v>
      </c>
      <c r="U2542" s="6">
        <f t="shared" si="314"/>
        <v>60</v>
      </c>
      <c r="V2542" t="str">
        <f t="shared" si="319"/>
        <v>45&lt;x&lt;=60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 t="shared" si="315"/>
        <v>41543.240949074068</v>
      </c>
      <c r="K2543">
        <v>1375008418</v>
      </c>
      <c r="L2543" s="10">
        <f t="shared" si="316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312"/>
        <v>1.0702857142857143</v>
      </c>
      <c r="R2543" s="6">
        <f t="shared" si="313"/>
        <v>59.460317460317462</v>
      </c>
      <c r="S2543" t="str">
        <f t="shared" si="317"/>
        <v>music</v>
      </c>
      <c r="T2543" t="str">
        <f t="shared" si="318"/>
        <v>classical music</v>
      </c>
      <c r="U2543" s="6">
        <f t="shared" si="314"/>
        <v>60</v>
      </c>
      <c r="V2543" t="str">
        <f t="shared" si="319"/>
        <v>45&lt;x&lt;=60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 t="shared" si="315"/>
        <v>41547.957638888889</v>
      </c>
      <c r="K2544">
        <v>1377252857</v>
      </c>
      <c r="L2544" s="10">
        <f t="shared" si="316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312"/>
        <v>1.0357142857142858</v>
      </c>
      <c r="R2544" s="6">
        <f t="shared" si="313"/>
        <v>55.769230769230766</v>
      </c>
      <c r="S2544" t="str">
        <f t="shared" si="317"/>
        <v>music</v>
      </c>
      <c r="T2544" t="str">
        <f t="shared" si="318"/>
        <v>classical music</v>
      </c>
      <c r="U2544" s="6">
        <f t="shared" si="314"/>
        <v>38.73938657407416</v>
      </c>
      <c r="V2544" t="str">
        <f t="shared" si="319"/>
        <v>30&lt;x&lt;=45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 t="shared" si="315"/>
        <v>40544.916666666664</v>
      </c>
      <c r="K2545">
        <v>1291257298</v>
      </c>
      <c r="L2545" s="10">
        <f t="shared" si="316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312"/>
        <v>1.5640000000000001</v>
      </c>
      <c r="R2545" s="6">
        <f t="shared" si="313"/>
        <v>30.076923076923077</v>
      </c>
      <c r="S2545" t="str">
        <f t="shared" si="317"/>
        <v>music</v>
      </c>
      <c r="T2545" t="str">
        <f t="shared" si="318"/>
        <v>classical music</v>
      </c>
      <c r="U2545" s="6">
        <f t="shared" si="314"/>
        <v>31.017384259263054</v>
      </c>
      <c r="V2545" t="str">
        <f t="shared" si="319"/>
        <v>30&lt;x&lt;=45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 t="shared" si="315"/>
        <v>41098.3121412037</v>
      </c>
      <c r="K2546">
        <v>1339158569</v>
      </c>
      <c r="L2546" s="10">
        <f t="shared" si="316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312"/>
        <v>1.0082</v>
      </c>
      <c r="R2546" s="6">
        <f t="shared" si="313"/>
        <v>88.438596491228068</v>
      </c>
      <c r="S2546" t="str">
        <f t="shared" si="317"/>
        <v>music</v>
      </c>
      <c r="T2546" t="str">
        <f t="shared" si="318"/>
        <v>classical music</v>
      </c>
      <c r="U2546" s="6">
        <f t="shared" si="314"/>
        <v>30</v>
      </c>
      <c r="V2546" t="str">
        <f t="shared" si="319"/>
        <v>15&lt;x&lt;=30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 t="shared" si="315"/>
        <v>42061.812499999993</v>
      </c>
      <c r="K2547">
        <v>1421983138</v>
      </c>
      <c r="L2547" s="10">
        <f t="shared" si="316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312"/>
        <v>1.9530000000000001</v>
      </c>
      <c r="R2547" s="6">
        <f t="shared" si="313"/>
        <v>64.032786885245898</v>
      </c>
      <c r="S2547" t="str">
        <f t="shared" si="317"/>
        <v>music</v>
      </c>
      <c r="T2547" t="str">
        <f t="shared" si="318"/>
        <v>classical music</v>
      </c>
      <c r="U2547" s="6">
        <f t="shared" si="314"/>
        <v>34.882662037038244</v>
      </c>
      <c r="V2547" t="str">
        <f t="shared" si="319"/>
        <v>30&lt;x&lt;=45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 t="shared" si="315"/>
        <v>41552</v>
      </c>
      <c r="K2548">
        <v>1378586179</v>
      </c>
      <c r="L2548" s="10">
        <f t="shared" si="316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312"/>
        <v>1.1171428571428572</v>
      </c>
      <c r="R2548" s="6">
        <f t="shared" si="313"/>
        <v>60.153846153846153</v>
      </c>
      <c r="S2548" t="str">
        <f t="shared" si="317"/>
        <v>music</v>
      </c>
      <c r="T2548" t="str">
        <f t="shared" si="318"/>
        <v>classical music</v>
      </c>
      <c r="U2548" s="6">
        <f t="shared" si="314"/>
        <v>27.349780092597939</v>
      </c>
      <c r="V2548" t="str">
        <f t="shared" si="319"/>
        <v>15&lt;x&lt;=30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 t="shared" si="315"/>
        <v>41003.523182870369</v>
      </c>
      <c r="K2549">
        <v>1330972403</v>
      </c>
      <c r="L2549" s="10">
        <f t="shared" si="316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312"/>
        <v>1.1985454545454546</v>
      </c>
      <c r="R2549" s="6">
        <f t="shared" si="313"/>
        <v>49.194029850746269</v>
      </c>
      <c r="S2549" t="str">
        <f t="shared" si="317"/>
        <v>music</v>
      </c>
      <c r="T2549" t="str">
        <f t="shared" si="318"/>
        <v>classical music</v>
      </c>
      <c r="U2549" s="6">
        <f t="shared" si="314"/>
        <v>29.958333333335759</v>
      </c>
      <c r="V2549" t="str">
        <f t="shared" si="319"/>
        <v>15&lt;x&lt;=30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 t="shared" si="315"/>
        <v>42642.977083333331</v>
      </c>
      <c r="K2550">
        <v>1473087637</v>
      </c>
      <c r="L2550" s="10">
        <f t="shared" si="316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312"/>
        <v>1.0185</v>
      </c>
      <c r="R2550" s="6">
        <f t="shared" si="313"/>
        <v>165.16216216216216</v>
      </c>
      <c r="S2550" t="str">
        <f t="shared" si="317"/>
        <v>music</v>
      </c>
      <c r="T2550" t="str">
        <f t="shared" si="318"/>
        <v>classical music</v>
      </c>
      <c r="U2550" s="6">
        <f t="shared" si="314"/>
        <v>24.559988425920892</v>
      </c>
      <c r="V2550" t="str">
        <f t="shared" si="319"/>
        <v>15&lt;x&lt;=30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 t="shared" si="315"/>
        <v>41425.5</v>
      </c>
      <c r="K2551">
        <v>1366999870</v>
      </c>
      <c r="L2551" s="10">
        <f t="shared" si="316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312"/>
        <v>1.0280254777070064</v>
      </c>
      <c r="R2551" s="6">
        <f t="shared" si="313"/>
        <v>43.621621621621621</v>
      </c>
      <c r="S2551" t="str">
        <f t="shared" si="317"/>
        <v>music</v>
      </c>
      <c r="T2551" t="str">
        <f t="shared" si="318"/>
        <v>classical music</v>
      </c>
      <c r="U2551" s="6">
        <f t="shared" si="314"/>
        <v>34.950578703705105</v>
      </c>
      <c r="V2551" t="str">
        <f t="shared" si="319"/>
        <v>30&lt;x&lt;=45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 t="shared" si="315"/>
        <v>42284.957638888889</v>
      </c>
      <c r="K2552">
        <v>1439392406</v>
      </c>
      <c r="L2552" s="10">
        <f t="shared" si="316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312"/>
        <v>1.0084615384615385</v>
      </c>
      <c r="R2552" s="6">
        <f t="shared" si="313"/>
        <v>43.7</v>
      </c>
      <c r="S2552" t="str">
        <f t="shared" si="317"/>
        <v>music</v>
      </c>
      <c r="T2552" t="str">
        <f t="shared" si="318"/>
        <v>classical music</v>
      </c>
      <c r="U2552" s="6">
        <f t="shared" si="314"/>
        <v>56.531643518523197</v>
      </c>
      <c r="V2552" t="str">
        <f t="shared" si="319"/>
        <v>45&lt;x&lt;=60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 t="shared" si="315"/>
        <v>40989.658333333333</v>
      </c>
      <c r="K2553">
        <v>1329890585</v>
      </c>
      <c r="L2553" s="10">
        <f t="shared" si="316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312"/>
        <v>1.0273469387755103</v>
      </c>
      <c r="R2553" s="6">
        <f t="shared" si="313"/>
        <v>67.419642857142861</v>
      </c>
      <c r="S2553" t="str">
        <f t="shared" si="317"/>
        <v>music</v>
      </c>
      <c r="T2553" t="str">
        <f t="shared" si="318"/>
        <v>classical music</v>
      </c>
      <c r="U2553" s="6">
        <f t="shared" si="314"/>
        <v>28.614525462966412</v>
      </c>
      <c r="V2553" t="str">
        <f t="shared" si="319"/>
        <v>15&lt;x&lt;=30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 t="shared" si="315"/>
        <v>42799.601631944439</v>
      </c>
      <c r="K2554">
        <v>1486149981</v>
      </c>
      <c r="L2554" s="10">
        <f t="shared" si="316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312"/>
        <v>1.0649999999999999</v>
      </c>
      <c r="R2554" s="6">
        <f t="shared" si="313"/>
        <v>177.5</v>
      </c>
      <c r="S2554" t="str">
        <f t="shared" si="317"/>
        <v>music</v>
      </c>
      <c r="T2554" t="str">
        <f t="shared" si="318"/>
        <v>classical music</v>
      </c>
      <c r="U2554" s="6">
        <f t="shared" si="314"/>
        <v>30</v>
      </c>
      <c r="V2554" t="str">
        <f t="shared" si="319"/>
        <v>15&lt;x&lt;=30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 t="shared" si="315"/>
        <v>41172.99082175926</v>
      </c>
      <c r="K2555">
        <v>1343018807</v>
      </c>
      <c r="L2555" s="10">
        <f t="shared" si="316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312"/>
        <v>1.5553333333333332</v>
      </c>
      <c r="R2555" s="6">
        <f t="shared" si="313"/>
        <v>38.883333333333333</v>
      </c>
      <c r="S2555" t="str">
        <f t="shared" si="317"/>
        <v>music</v>
      </c>
      <c r="T2555" t="str">
        <f t="shared" si="318"/>
        <v>classical music</v>
      </c>
      <c r="U2555" s="6">
        <f t="shared" si="314"/>
        <v>60</v>
      </c>
      <c r="V2555" t="str">
        <f t="shared" si="319"/>
        <v>45&lt;x&lt;=60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 t="shared" si="315"/>
        <v>42155.957638888889</v>
      </c>
      <c r="K2556">
        <v>1430445163</v>
      </c>
      <c r="L2556" s="10">
        <f t="shared" si="316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312"/>
        <v>1.228</v>
      </c>
      <c r="R2556" s="6">
        <f t="shared" si="313"/>
        <v>54.985074626865675</v>
      </c>
      <c r="S2556" t="str">
        <f t="shared" si="317"/>
        <v>music</v>
      </c>
      <c r="T2556" t="str">
        <f t="shared" si="318"/>
        <v>classical music</v>
      </c>
      <c r="U2556" s="6">
        <f t="shared" si="314"/>
        <v>31.087696759263054</v>
      </c>
      <c r="V2556" t="str">
        <f t="shared" si="319"/>
        <v>30&lt;x&lt;=45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 t="shared" si="315"/>
        <v>41057.44667824074</v>
      </c>
      <c r="K2557">
        <v>1335541393</v>
      </c>
      <c r="L2557" s="10">
        <f t="shared" si="316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312"/>
        <v>1.0734999999999999</v>
      </c>
      <c r="R2557" s="6">
        <f t="shared" si="313"/>
        <v>61.342857142857142</v>
      </c>
      <c r="S2557" t="str">
        <f t="shared" si="317"/>
        <v>music</v>
      </c>
      <c r="T2557" t="str">
        <f t="shared" si="318"/>
        <v>classical music</v>
      </c>
      <c r="U2557" s="6">
        <f t="shared" si="314"/>
        <v>31</v>
      </c>
      <c r="V2557" t="str">
        <f t="shared" si="319"/>
        <v>30&lt;x&lt;=45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 t="shared" si="315"/>
        <v>41267.783067129625</v>
      </c>
      <c r="K2558">
        <v>1352504857</v>
      </c>
      <c r="L2558" s="10">
        <f t="shared" si="316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312"/>
        <v>1.0550335570469798</v>
      </c>
      <c r="R2558" s="6">
        <f t="shared" si="313"/>
        <v>23.117647058823529</v>
      </c>
      <c r="S2558" t="str">
        <f t="shared" si="317"/>
        <v>music</v>
      </c>
      <c r="T2558" t="str">
        <f t="shared" si="318"/>
        <v>classical music</v>
      </c>
      <c r="U2558" s="6">
        <f t="shared" si="314"/>
        <v>45</v>
      </c>
      <c r="V2558" t="str">
        <f t="shared" si="319"/>
        <v>30&lt;x&lt;=45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 t="shared" si="315"/>
        <v>41774.536874999998</v>
      </c>
      <c r="K2559">
        <v>1397584386</v>
      </c>
      <c r="L2559" s="10">
        <f t="shared" si="316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312"/>
        <v>1.1844444444444444</v>
      </c>
      <c r="R2559" s="6">
        <f t="shared" si="313"/>
        <v>29.611111111111111</v>
      </c>
      <c r="S2559" t="str">
        <f t="shared" si="317"/>
        <v>music</v>
      </c>
      <c r="T2559" t="str">
        <f t="shared" si="318"/>
        <v>classical music</v>
      </c>
      <c r="U2559" s="6">
        <f t="shared" si="314"/>
        <v>30</v>
      </c>
      <c r="V2559" t="str">
        <f t="shared" si="319"/>
        <v>15&lt;x&lt;=30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 t="shared" si="315"/>
        <v>42125.374305555553</v>
      </c>
      <c r="K2560">
        <v>1427747906</v>
      </c>
      <c r="L2560" s="10">
        <f t="shared" si="316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312"/>
        <v>1.0888</v>
      </c>
      <c r="R2560" s="6">
        <f t="shared" si="313"/>
        <v>75.611111111111114</v>
      </c>
      <c r="S2560" t="str">
        <f t="shared" si="317"/>
        <v>music</v>
      </c>
      <c r="T2560" t="str">
        <f t="shared" si="318"/>
        <v>classical music</v>
      </c>
      <c r="U2560" s="6">
        <f t="shared" si="314"/>
        <v>31.722615740734909</v>
      </c>
      <c r="V2560" t="str">
        <f t="shared" si="319"/>
        <v>30&lt;x&lt;=45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 t="shared" si="315"/>
        <v>40862.609027777777</v>
      </c>
      <c r="K2561">
        <v>1318539484</v>
      </c>
      <c r="L2561" s="10">
        <f t="shared" si="316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312"/>
        <v>1.1125</v>
      </c>
      <c r="R2561" s="6">
        <f t="shared" si="313"/>
        <v>35.6</v>
      </c>
      <c r="S2561" t="str">
        <f t="shared" si="317"/>
        <v>music</v>
      </c>
      <c r="T2561" t="str">
        <f t="shared" si="318"/>
        <v>classical music</v>
      </c>
      <c r="U2561" s="6">
        <f t="shared" si="314"/>
        <v>32.943703703705978</v>
      </c>
      <c r="V2561" t="str">
        <f t="shared" si="319"/>
        <v>30&lt;x&lt;=45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 t="shared" si="315"/>
        <v>42069.742754629631</v>
      </c>
      <c r="K2562">
        <v>1423090174</v>
      </c>
      <c r="L2562" s="10">
        <f t="shared" si="316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320">E2562/D2562</f>
        <v>1.0009999999999999</v>
      </c>
      <c r="R2562" s="6">
        <f t="shared" ref="R2562:R2625" si="321">E2562/N2562</f>
        <v>143</v>
      </c>
      <c r="S2562" t="str">
        <f t="shared" si="317"/>
        <v>music</v>
      </c>
      <c r="T2562" t="str">
        <f t="shared" si="318"/>
        <v>classical music</v>
      </c>
      <c r="U2562" s="6">
        <f t="shared" ref="U2562:U2625" si="322">J2562-L2562</f>
        <v>30</v>
      </c>
      <c r="V2562" t="str">
        <f t="shared" si="319"/>
        <v>15&lt;x&lt;=30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 t="shared" ref="J2563:J2626" si="323">(((I2563/60)/60)/24)+DATE(1970,1,1)+(-5/24)</f>
        <v>42290.320474537039</v>
      </c>
      <c r="K2563">
        <v>1442148089</v>
      </c>
      <c r="L2563" s="10">
        <f t="shared" ref="L2563:L2626" si="324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320"/>
        <v>0</v>
      </c>
      <c r="R2563" s="6" t="e">
        <f t="shared" si="321"/>
        <v>#DIV/0!</v>
      </c>
      <c r="S2563" t="str">
        <f t="shared" ref="S2563:S2626" si="325">TRIM(LEFT(P2563,SEARCH("/",P2563)-1))</f>
        <v>food</v>
      </c>
      <c r="T2563" t="str">
        <f t="shared" ref="T2563:T2626" si="326">TRIM(RIGHT(P2563,LEN(P2563)-SEARCH("/",P2563)))</f>
        <v>food trucks</v>
      </c>
      <c r="U2563" s="6">
        <f t="shared" si="322"/>
        <v>30</v>
      </c>
      <c r="V2563" t="str">
        <f t="shared" ref="V2563:V2626" si="327">IF(U2563&lt;=15, "&lt;=15", IF(U2563&lt;=30, "15&lt;x&lt;=30", IF(U2563&lt;=45, "30&lt;x&lt;=45", IF(U2563&lt;=60, "45&lt;x&lt;=60", IF(U2563&lt;=75, "60&lt;x&lt;=75","75&lt;x&lt;=90")))))</f>
        <v>15&lt;x&lt;=30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 t="shared" si="323"/>
        <v>42654.316423611112</v>
      </c>
      <c r="K2564">
        <v>1471005339</v>
      </c>
      <c r="L2564" s="10">
        <f t="shared" si="324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320"/>
        <v>7.4999999999999997E-3</v>
      </c>
      <c r="R2564" s="6">
        <f t="shared" si="321"/>
        <v>25</v>
      </c>
      <c r="S2564" t="str">
        <f t="shared" si="325"/>
        <v>food</v>
      </c>
      <c r="T2564" t="str">
        <f t="shared" si="326"/>
        <v>food trucks</v>
      </c>
      <c r="U2564" s="6">
        <f t="shared" si="322"/>
        <v>60</v>
      </c>
      <c r="V2564" t="str">
        <f t="shared" si="327"/>
        <v>45&lt;x&lt;=60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 t="shared" si="323"/>
        <v>42214.931145833332</v>
      </c>
      <c r="K2565">
        <v>1433042451</v>
      </c>
      <c r="L2565" s="10">
        <f t="shared" si="324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320"/>
        <v>0</v>
      </c>
      <c r="R2565" s="6" t="e">
        <f t="shared" si="321"/>
        <v>#DIV/0!</v>
      </c>
      <c r="S2565" t="str">
        <f t="shared" si="325"/>
        <v>food</v>
      </c>
      <c r="T2565" t="str">
        <f t="shared" si="326"/>
        <v>food trucks</v>
      </c>
      <c r="U2565" s="6">
        <f t="shared" si="322"/>
        <v>60</v>
      </c>
      <c r="V2565" t="str">
        <f t="shared" si="327"/>
        <v>45&lt;x&lt;=60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 t="shared" si="323"/>
        <v>41851.83216435185</v>
      </c>
      <c r="K2566">
        <v>1404262699</v>
      </c>
      <c r="L2566" s="10">
        <f t="shared" si="324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320"/>
        <v>0</v>
      </c>
      <c r="R2566" s="6" t="e">
        <f t="shared" si="321"/>
        <v>#DIV/0!</v>
      </c>
      <c r="S2566" t="str">
        <f t="shared" si="325"/>
        <v>food</v>
      </c>
      <c r="T2566" t="str">
        <f t="shared" si="326"/>
        <v>food trucks</v>
      </c>
      <c r="U2566" s="6">
        <f t="shared" si="322"/>
        <v>30</v>
      </c>
      <c r="V2566" t="str">
        <f t="shared" si="327"/>
        <v>15&lt;x&lt;=30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 t="shared" si="323"/>
        <v>42499.659722222219</v>
      </c>
      <c r="K2567">
        <v>1457710589</v>
      </c>
      <c r="L2567" s="10">
        <f t="shared" si="324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320"/>
        <v>0.01</v>
      </c>
      <c r="R2567" s="6">
        <f t="shared" si="321"/>
        <v>100</v>
      </c>
      <c r="S2567" t="str">
        <f t="shared" si="325"/>
        <v>food</v>
      </c>
      <c r="T2567" t="str">
        <f t="shared" si="326"/>
        <v>food trucks</v>
      </c>
      <c r="U2567" s="6">
        <f t="shared" si="322"/>
        <v>59.217719907406718</v>
      </c>
      <c r="V2567" t="str">
        <f t="shared" si="327"/>
        <v>45&lt;x&lt;=60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 t="shared" si="323"/>
        <v>41872.772546296292</v>
      </c>
      <c r="K2568">
        <v>1406071948</v>
      </c>
      <c r="L2568" s="10">
        <f t="shared" si="324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320"/>
        <v>0</v>
      </c>
      <c r="R2568" s="6" t="e">
        <f t="shared" si="321"/>
        <v>#DIV/0!</v>
      </c>
      <c r="S2568" t="str">
        <f t="shared" si="325"/>
        <v>food</v>
      </c>
      <c r="T2568" t="str">
        <f t="shared" si="326"/>
        <v>food trucks</v>
      </c>
      <c r="U2568" s="6">
        <f t="shared" si="322"/>
        <v>30</v>
      </c>
      <c r="V2568" t="str">
        <f t="shared" si="327"/>
        <v>15&lt;x&lt;=30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 t="shared" si="323"/>
        <v>42117.670578703699</v>
      </c>
      <c r="K2569">
        <v>1427231138</v>
      </c>
      <c r="L2569" s="10">
        <f t="shared" si="324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320"/>
        <v>2.6666666666666666E-3</v>
      </c>
      <c r="R2569" s="6">
        <f t="shared" si="321"/>
        <v>60</v>
      </c>
      <c r="S2569" t="str">
        <f t="shared" si="325"/>
        <v>food</v>
      </c>
      <c r="T2569" t="str">
        <f t="shared" si="326"/>
        <v>food trucks</v>
      </c>
      <c r="U2569" s="6">
        <f t="shared" si="322"/>
        <v>30</v>
      </c>
      <c r="V2569" t="str">
        <f t="shared" si="327"/>
        <v>15&lt;x&lt;=30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 t="shared" si="323"/>
        <v>42614.45826388889</v>
      </c>
      <c r="K2570">
        <v>1470153594</v>
      </c>
      <c r="L2570" s="10">
        <f t="shared" si="324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320"/>
        <v>5.0000000000000001E-3</v>
      </c>
      <c r="R2570" s="6">
        <f t="shared" si="321"/>
        <v>50</v>
      </c>
      <c r="S2570" t="str">
        <f t="shared" si="325"/>
        <v>food</v>
      </c>
      <c r="T2570" t="str">
        <f t="shared" si="326"/>
        <v>food trucks</v>
      </c>
      <c r="U2570" s="6">
        <f t="shared" si="322"/>
        <v>30</v>
      </c>
      <c r="V2570" t="str">
        <f t="shared" si="327"/>
        <v>15&lt;x&lt;=30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 t="shared" si="323"/>
        <v>42263.897129629629</v>
      </c>
      <c r="K2571">
        <v>1439865112</v>
      </c>
      <c r="L2571" s="10">
        <f t="shared" si="324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320"/>
        <v>2.2307692307692306E-2</v>
      </c>
      <c r="R2571" s="6">
        <f t="shared" si="321"/>
        <v>72.5</v>
      </c>
      <c r="S2571" t="str">
        <f t="shared" si="325"/>
        <v>food</v>
      </c>
      <c r="T2571" t="str">
        <f t="shared" si="326"/>
        <v>food trucks</v>
      </c>
      <c r="U2571" s="6">
        <f t="shared" si="322"/>
        <v>30</v>
      </c>
      <c r="V2571" t="str">
        <f t="shared" si="327"/>
        <v>15&lt;x&lt;=30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 t="shared" si="323"/>
        <v>42774.694849537038</v>
      </c>
      <c r="K2572">
        <v>1483998035</v>
      </c>
      <c r="L2572" s="10">
        <f t="shared" si="324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320"/>
        <v>8.4285714285714294E-3</v>
      </c>
      <c r="R2572" s="6">
        <f t="shared" si="321"/>
        <v>29.5</v>
      </c>
      <c r="S2572" t="str">
        <f t="shared" si="325"/>
        <v>food</v>
      </c>
      <c r="T2572" t="str">
        <f t="shared" si="326"/>
        <v>food trucks</v>
      </c>
      <c r="U2572" s="6">
        <f t="shared" si="322"/>
        <v>30</v>
      </c>
      <c r="V2572" t="str">
        <f t="shared" si="327"/>
        <v>15&lt;x&lt;=30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 t="shared" si="323"/>
        <v>42509.133344907408</v>
      </c>
      <c r="K2573">
        <v>1458461521</v>
      </c>
      <c r="L2573" s="10">
        <f t="shared" si="324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320"/>
        <v>2.5000000000000001E-3</v>
      </c>
      <c r="R2573" s="6">
        <f t="shared" si="321"/>
        <v>62.5</v>
      </c>
      <c r="S2573" t="str">
        <f t="shared" si="325"/>
        <v>food</v>
      </c>
      <c r="T2573" t="str">
        <f t="shared" si="326"/>
        <v>food trucks</v>
      </c>
      <c r="U2573" s="6">
        <f t="shared" si="322"/>
        <v>60</v>
      </c>
      <c r="V2573" t="str">
        <f t="shared" si="327"/>
        <v>45&lt;x&lt;=60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 t="shared" si="323"/>
        <v>42106.911076388882</v>
      </c>
      <c r="K2574">
        <v>1426301517</v>
      </c>
      <c r="L2574" s="10">
        <f t="shared" si="324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320"/>
        <v>0</v>
      </c>
      <c r="R2574" s="6" t="e">
        <f t="shared" si="321"/>
        <v>#DIV/0!</v>
      </c>
      <c r="S2574" t="str">
        <f t="shared" si="325"/>
        <v>food</v>
      </c>
      <c r="T2574" t="str">
        <f t="shared" si="326"/>
        <v>food trucks</v>
      </c>
      <c r="U2574" s="6">
        <f t="shared" si="322"/>
        <v>30</v>
      </c>
      <c r="V2574" t="str">
        <f t="shared" si="327"/>
        <v>15&lt;x&lt;=30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 t="shared" si="323"/>
        <v>41874.383668981478</v>
      </c>
      <c r="K2575">
        <v>1404915149</v>
      </c>
      <c r="L2575" s="10">
        <f t="shared" si="324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320"/>
        <v>0</v>
      </c>
      <c r="R2575" s="6" t="e">
        <f t="shared" si="321"/>
        <v>#DIV/0!</v>
      </c>
      <c r="S2575" t="str">
        <f t="shared" si="325"/>
        <v>food</v>
      </c>
      <c r="T2575" t="str">
        <f t="shared" si="326"/>
        <v>food trucks</v>
      </c>
      <c r="U2575" s="6">
        <f t="shared" si="322"/>
        <v>45</v>
      </c>
      <c r="V2575" t="str">
        <f t="shared" si="327"/>
        <v>30&lt;x&lt;=45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 t="shared" si="323"/>
        <v>42508.617418981477</v>
      </c>
      <c r="K2576">
        <v>1461786545</v>
      </c>
      <c r="L2576" s="10">
        <f t="shared" si="324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320"/>
        <v>0</v>
      </c>
      <c r="R2576" s="6" t="e">
        <f t="shared" si="321"/>
        <v>#DIV/0!</v>
      </c>
      <c r="S2576" t="str">
        <f t="shared" si="325"/>
        <v>food</v>
      </c>
      <c r="T2576" t="str">
        <f t="shared" si="326"/>
        <v>food trucks</v>
      </c>
      <c r="U2576" s="6">
        <f t="shared" si="322"/>
        <v>21</v>
      </c>
      <c r="V2576" t="str">
        <f t="shared" si="327"/>
        <v>15&lt;x&lt;=30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 t="shared" si="323"/>
        <v>42015.90039351851</v>
      </c>
      <c r="K2577">
        <v>1418438194</v>
      </c>
      <c r="L2577" s="10">
        <f t="shared" si="324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320"/>
        <v>0</v>
      </c>
      <c r="R2577" s="6" t="e">
        <f t="shared" si="321"/>
        <v>#DIV/0!</v>
      </c>
      <c r="S2577" t="str">
        <f t="shared" si="325"/>
        <v>food</v>
      </c>
      <c r="T2577" t="str">
        <f t="shared" si="326"/>
        <v>food trucks</v>
      </c>
      <c r="U2577" s="6">
        <f t="shared" si="322"/>
        <v>30</v>
      </c>
      <c r="V2577" t="str">
        <f t="shared" si="327"/>
        <v>15&lt;x&lt;=30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 t="shared" si="323"/>
        <v>42104.759803240733</v>
      </c>
      <c r="K2578">
        <v>1424823247</v>
      </c>
      <c r="L2578" s="10">
        <f t="shared" si="324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320"/>
        <v>0</v>
      </c>
      <c r="R2578" s="6" t="e">
        <f t="shared" si="321"/>
        <v>#DIV/0!</v>
      </c>
      <c r="S2578" t="str">
        <f t="shared" si="325"/>
        <v>food</v>
      </c>
      <c r="T2578" t="str">
        <f t="shared" si="326"/>
        <v>food trucks</v>
      </c>
      <c r="U2578" s="6">
        <f t="shared" si="322"/>
        <v>44.958333333328483</v>
      </c>
      <c r="V2578" t="str">
        <f t="shared" si="327"/>
        <v>30&lt;x&lt;=45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 t="shared" si="323"/>
        <v>41855.612233796295</v>
      </c>
      <c r="K2579">
        <v>1405021297</v>
      </c>
      <c r="L2579" s="10">
        <f t="shared" si="324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320"/>
        <v>0</v>
      </c>
      <c r="R2579" s="6" t="e">
        <f t="shared" si="321"/>
        <v>#DIV/0!</v>
      </c>
      <c r="S2579" t="str">
        <f t="shared" si="325"/>
        <v>food</v>
      </c>
      <c r="T2579" t="str">
        <f t="shared" si="326"/>
        <v>food trucks</v>
      </c>
      <c r="U2579" s="6">
        <f t="shared" si="322"/>
        <v>25</v>
      </c>
      <c r="V2579" t="str">
        <f t="shared" si="327"/>
        <v>15&lt;x&lt;=30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 t="shared" si="323"/>
        <v>42286.499999999993</v>
      </c>
      <c r="K2580">
        <v>1440203579</v>
      </c>
      <c r="L2580" s="10">
        <f t="shared" si="324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320"/>
        <v>0</v>
      </c>
      <c r="R2580" s="6" t="e">
        <f t="shared" si="321"/>
        <v>#DIV/0!</v>
      </c>
      <c r="S2580" t="str">
        <f t="shared" si="325"/>
        <v>food</v>
      </c>
      <c r="T2580" t="str">
        <f t="shared" si="326"/>
        <v>food trucks</v>
      </c>
      <c r="U2580" s="6">
        <f t="shared" si="322"/>
        <v>48.685428240729379</v>
      </c>
      <c r="V2580" t="str">
        <f t="shared" si="327"/>
        <v>45&lt;x&lt;=60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 t="shared" si="323"/>
        <v>41897.621562499997</v>
      </c>
      <c r="K2581">
        <v>1405626903</v>
      </c>
      <c r="L2581" s="10">
        <f t="shared" si="324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320"/>
        <v>1.3849999999999999E-3</v>
      </c>
      <c r="R2581" s="6">
        <f t="shared" si="321"/>
        <v>23.083333333333332</v>
      </c>
      <c r="S2581" t="str">
        <f t="shared" si="325"/>
        <v>food</v>
      </c>
      <c r="T2581" t="str">
        <f t="shared" si="326"/>
        <v>food trucks</v>
      </c>
      <c r="U2581" s="6">
        <f t="shared" si="322"/>
        <v>60</v>
      </c>
      <c r="V2581" t="str">
        <f t="shared" si="327"/>
        <v>45&lt;x&lt;=60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 t="shared" si="323"/>
        <v>42139.916666666664</v>
      </c>
      <c r="K2582">
        <v>1429170603</v>
      </c>
      <c r="L2582" s="10">
        <f t="shared" si="324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320"/>
        <v>6.0000000000000001E-3</v>
      </c>
      <c r="R2582" s="6">
        <f t="shared" si="321"/>
        <v>25.5</v>
      </c>
      <c r="S2582" t="str">
        <f t="shared" si="325"/>
        <v>food</v>
      </c>
      <c r="T2582" t="str">
        <f t="shared" si="326"/>
        <v>food trucks</v>
      </c>
      <c r="U2582" s="6">
        <f t="shared" si="322"/>
        <v>29.798576388886431</v>
      </c>
      <c r="V2582" t="str">
        <f t="shared" si="327"/>
        <v>15&lt;x&lt;=30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 t="shared" si="323"/>
        <v>42324.461782407401</v>
      </c>
      <c r="K2583">
        <v>1445094298</v>
      </c>
      <c r="L2583" s="10">
        <f t="shared" si="324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320"/>
        <v>0.106</v>
      </c>
      <c r="R2583" s="6">
        <f t="shared" si="321"/>
        <v>48.18181818181818</v>
      </c>
      <c r="S2583" t="str">
        <f t="shared" si="325"/>
        <v>food</v>
      </c>
      <c r="T2583" t="str">
        <f t="shared" si="326"/>
        <v>food trucks</v>
      </c>
      <c r="U2583" s="6">
        <f t="shared" si="322"/>
        <v>30.041666666664241</v>
      </c>
      <c r="V2583" t="str">
        <f t="shared" si="327"/>
        <v>30&lt;x&lt;=45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 t="shared" si="323"/>
        <v>42672.780486111107</v>
      </c>
      <c r="K2584">
        <v>1475192634</v>
      </c>
      <c r="L2584" s="10">
        <f t="shared" si="324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320"/>
        <v>1.1111111111111112E-5</v>
      </c>
      <c r="R2584" s="6">
        <f t="shared" si="321"/>
        <v>1</v>
      </c>
      <c r="S2584" t="str">
        <f t="shared" si="325"/>
        <v>food</v>
      </c>
      <c r="T2584" t="str">
        <f t="shared" si="326"/>
        <v>food trucks</v>
      </c>
      <c r="U2584" s="6">
        <f t="shared" si="322"/>
        <v>30</v>
      </c>
      <c r="V2584" t="str">
        <f t="shared" si="327"/>
        <v>15&lt;x&lt;=30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 t="shared" si="323"/>
        <v>42079.519444444442</v>
      </c>
      <c r="K2585">
        <v>1421346480</v>
      </c>
      <c r="L2585" s="10">
        <f t="shared" si="324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320"/>
        <v>5.0000000000000001E-3</v>
      </c>
      <c r="R2585" s="6">
        <f t="shared" si="321"/>
        <v>1</v>
      </c>
      <c r="S2585" t="str">
        <f t="shared" si="325"/>
        <v>food</v>
      </c>
      <c r="T2585" t="str">
        <f t="shared" si="326"/>
        <v>food trucks</v>
      </c>
      <c r="U2585" s="6">
        <f t="shared" si="322"/>
        <v>59.958333333328483</v>
      </c>
      <c r="V2585" t="str">
        <f t="shared" si="327"/>
        <v>45&lt;x&lt;=60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 t="shared" si="323"/>
        <v>42169.964918981481</v>
      </c>
      <c r="K2586">
        <v>1431749369</v>
      </c>
      <c r="L2586" s="10">
        <f t="shared" si="324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320"/>
        <v>0</v>
      </c>
      <c r="R2586" s="6" t="e">
        <f t="shared" si="321"/>
        <v>#DIV/0!</v>
      </c>
      <c r="S2586" t="str">
        <f t="shared" si="325"/>
        <v>food</v>
      </c>
      <c r="T2586" t="str">
        <f t="shared" si="326"/>
        <v>food trucks</v>
      </c>
      <c r="U2586" s="6">
        <f t="shared" si="322"/>
        <v>30</v>
      </c>
      <c r="V2586" t="str">
        <f t="shared" si="327"/>
        <v>15&lt;x&lt;=30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 t="shared" si="323"/>
        <v>41825.754999999997</v>
      </c>
      <c r="K2587">
        <v>1402009632</v>
      </c>
      <c r="L2587" s="10">
        <f t="shared" si="324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320"/>
        <v>1.6666666666666668E-3</v>
      </c>
      <c r="R2587" s="6">
        <f t="shared" si="321"/>
        <v>50</v>
      </c>
      <c r="S2587" t="str">
        <f t="shared" si="325"/>
        <v>food</v>
      </c>
      <c r="T2587" t="str">
        <f t="shared" si="326"/>
        <v>food trucks</v>
      </c>
      <c r="U2587" s="6">
        <f t="shared" si="322"/>
        <v>30</v>
      </c>
      <c r="V2587" t="str">
        <f t="shared" si="327"/>
        <v>15&lt;x&lt;=30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 t="shared" si="323"/>
        <v>42363.121944444443</v>
      </c>
      <c r="K2588">
        <v>1448438136</v>
      </c>
      <c r="L2588" s="10">
        <f t="shared" si="324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320"/>
        <v>1.6666666666666668E-3</v>
      </c>
      <c r="R2588" s="6">
        <f t="shared" si="321"/>
        <v>5</v>
      </c>
      <c r="S2588" t="str">
        <f t="shared" si="325"/>
        <v>food</v>
      </c>
      <c r="T2588" t="str">
        <f t="shared" si="326"/>
        <v>food trucks</v>
      </c>
      <c r="U2588" s="6">
        <f t="shared" si="322"/>
        <v>30</v>
      </c>
      <c r="V2588" t="str">
        <f t="shared" si="327"/>
        <v>15&lt;x&lt;=30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 t="shared" si="323"/>
        <v>42368.467048611106</v>
      </c>
      <c r="K2589">
        <v>1448899953</v>
      </c>
      <c r="L2589" s="10">
        <f t="shared" si="324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320"/>
        <v>2.4340000000000001E-2</v>
      </c>
      <c r="R2589" s="6">
        <f t="shared" si="321"/>
        <v>202.83333333333334</v>
      </c>
      <c r="S2589" t="str">
        <f t="shared" si="325"/>
        <v>food</v>
      </c>
      <c r="T2589" t="str">
        <f t="shared" si="326"/>
        <v>food trucks</v>
      </c>
      <c r="U2589" s="6">
        <f t="shared" si="322"/>
        <v>30</v>
      </c>
      <c r="V2589" t="str">
        <f t="shared" si="327"/>
        <v>15&lt;x&lt;=30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 t="shared" si="323"/>
        <v>42094.343055555553</v>
      </c>
      <c r="K2590">
        <v>1423325626</v>
      </c>
      <c r="L2590" s="10">
        <f t="shared" si="324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320"/>
        <v>3.8833333333333331E-2</v>
      </c>
      <c r="R2590" s="6">
        <f t="shared" si="321"/>
        <v>29.125</v>
      </c>
      <c r="S2590" t="str">
        <f t="shared" si="325"/>
        <v>food</v>
      </c>
      <c r="T2590" t="str">
        <f t="shared" si="326"/>
        <v>food trucks</v>
      </c>
      <c r="U2590" s="6">
        <f t="shared" si="322"/>
        <v>51.875162037038535</v>
      </c>
      <c r="V2590" t="str">
        <f t="shared" si="327"/>
        <v>45&lt;x&lt;=60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 t="shared" si="323"/>
        <v>42452.286192129628</v>
      </c>
      <c r="K2591">
        <v>1456145527</v>
      </c>
      <c r="L2591" s="10">
        <f t="shared" si="324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320"/>
        <v>1E-4</v>
      </c>
      <c r="R2591" s="6">
        <f t="shared" si="321"/>
        <v>5</v>
      </c>
      <c r="S2591" t="str">
        <f t="shared" si="325"/>
        <v>food</v>
      </c>
      <c r="T2591" t="str">
        <f t="shared" si="326"/>
        <v>food trucks</v>
      </c>
      <c r="U2591" s="6">
        <f t="shared" si="322"/>
        <v>29.958333333335759</v>
      </c>
      <c r="V2591" t="str">
        <f t="shared" si="327"/>
        <v>15&lt;x&lt;=30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 t="shared" si="323"/>
        <v>42395.380752314813</v>
      </c>
      <c r="K2592">
        <v>1453212497</v>
      </c>
      <c r="L2592" s="10">
        <f t="shared" si="324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320"/>
        <v>0</v>
      </c>
      <c r="R2592" s="6" t="e">
        <f t="shared" si="321"/>
        <v>#DIV/0!</v>
      </c>
      <c r="S2592" t="str">
        <f t="shared" si="325"/>
        <v>food</v>
      </c>
      <c r="T2592" t="str">
        <f t="shared" si="326"/>
        <v>food trucks</v>
      </c>
      <c r="U2592" s="6">
        <f t="shared" si="322"/>
        <v>7</v>
      </c>
      <c r="V2592" t="str">
        <f t="shared" si="327"/>
        <v>&lt;=15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 t="shared" si="323"/>
        <v>42442.656527777777</v>
      </c>
      <c r="K2593">
        <v>1452721524</v>
      </c>
      <c r="L2593" s="10">
        <f t="shared" si="324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320"/>
        <v>1.7333333333333333E-2</v>
      </c>
      <c r="R2593" s="6">
        <f t="shared" si="321"/>
        <v>13</v>
      </c>
      <c r="S2593" t="str">
        <f t="shared" si="325"/>
        <v>food</v>
      </c>
      <c r="T2593" t="str">
        <f t="shared" si="326"/>
        <v>food trucks</v>
      </c>
      <c r="U2593" s="6">
        <f t="shared" si="322"/>
        <v>59.958333333335759</v>
      </c>
      <c r="V2593" t="str">
        <f t="shared" si="327"/>
        <v>45&lt;x&lt;=60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 t="shared" si="323"/>
        <v>41917.592835648145</v>
      </c>
      <c r="K2594">
        <v>1409944421</v>
      </c>
      <c r="L2594" s="10">
        <f t="shared" si="324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320"/>
        <v>1.6666666666666668E-3</v>
      </c>
      <c r="R2594" s="6">
        <f t="shared" si="321"/>
        <v>50</v>
      </c>
      <c r="S2594" t="str">
        <f t="shared" si="325"/>
        <v>food</v>
      </c>
      <c r="T2594" t="str">
        <f t="shared" si="326"/>
        <v>food trucks</v>
      </c>
      <c r="U2594" s="6">
        <f t="shared" si="322"/>
        <v>30</v>
      </c>
      <c r="V2594" t="str">
        <f t="shared" si="327"/>
        <v>15&lt;x&lt;=30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 t="shared" si="323"/>
        <v>42119.636875000004</v>
      </c>
      <c r="K2595">
        <v>1427401026</v>
      </c>
      <c r="L2595" s="10">
        <f t="shared" si="324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320"/>
        <v>0</v>
      </c>
      <c r="R2595" s="6" t="e">
        <f t="shared" si="321"/>
        <v>#DIV/0!</v>
      </c>
      <c r="S2595" t="str">
        <f t="shared" si="325"/>
        <v>food</v>
      </c>
      <c r="T2595" t="str">
        <f t="shared" si="326"/>
        <v>food trucks</v>
      </c>
      <c r="U2595" s="6">
        <f t="shared" si="322"/>
        <v>30</v>
      </c>
      <c r="V2595" t="str">
        <f t="shared" si="327"/>
        <v>15&lt;x&lt;=30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 t="shared" si="323"/>
        <v>41858.759583333333</v>
      </c>
      <c r="K2596">
        <v>1404861228</v>
      </c>
      <c r="L2596" s="10">
        <f t="shared" si="324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320"/>
        <v>1.2500000000000001E-5</v>
      </c>
      <c r="R2596" s="6">
        <f t="shared" si="321"/>
        <v>1</v>
      </c>
      <c r="S2596" t="str">
        <f t="shared" si="325"/>
        <v>food</v>
      </c>
      <c r="T2596" t="str">
        <f t="shared" si="326"/>
        <v>food trucks</v>
      </c>
      <c r="U2596" s="6">
        <f t="shared" si="322"/>
        <v>30</v>
      </c>
      <c r="V2596" t="str">
        <f t="shared" si="327"/>
        <v>15&lt;x&lt;=30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 t="shared" si="323"/>
        <v>42790.035879629628</v>
      </c>
      <c r="K2597">
        <v>1485323500</v>
      </c>
      <c r="L2597" s="10">
        <f t="shared" si="324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320"/>
        <v>0.12166666666666667</v>
      </c>
      <c r="R2597" s="6">
        <f t="shared" si="321"/>
        <v>96.05263157894737</v>
      </c>
      <c r="S2597" t="str">
        <f t="shared" si="325"/>
        <v>food</v>
      </c>
      <c r="T2597" t="str">
        <f t="shared" si="326"/>
        <v>food trucks</v>
      </c>
      <c r="U2597" s="6">
        <f t="shared" si="322"/>
        <v>30</v>
      </c>
      <c r="V2597" t="str">
        <f t="shared" si="327"/>
        <v>15&lt;x&lt;=30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 t="shared" si="323"/>
        <v>41858.45612268518</v>
      </c>
      <c r="K2598">
        <v>1404835009</v>
      </c>
      <c r="L2598" s="10">
        <f t="shared" si="324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320"/>
        <v>0.23588571428571428</v>
      </c>
      <c r="R2598" s="6">
        <f t="shared" si="321"/>
        <v>305.77777777777777</v>
      </c>
      <c r="S2598" t="str">
        <f t="shared" si="325"/>
        <v>food</v>
      </c>
      <c r="T2598" t="str">
        <f t="shared" si="326"/>
        <v>food trucks</v>
      </c>
      <c r="U2598" s="6">
        <f t="shared" si="322"/>
        <v>30</v>
      </c>
      <c r="V2598" t="str">
        <f t="shared" si="327"/>
        <v>15&lt;x&lt;=30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 t="shared" si="323"/>
        <v>42540.133298611108</v>
      </c>
      <c r="K2599">
        <v>1463731917</v>
      </c>
      <c r="L2599" s="10">
        <f t="shared" si="324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320"/>
        <v>5.6666666666666664E-2</v>
      </c>
      <c r="R2599" s="6">
        <f t="shared" si="321"/>
        <v>12.142857142857142</v>
      </c>
      <c r="S2599" t="str">
        <f t="shared" si="325"/>
        <v>food</v>
      </c>
      <c r="T2599" t="str">
        <f t="shared" si="326"/>
        <v>food trucks</v>
      </c>
      <c r="U2599" s="6">
        <f t="shared" si="322"/>
        <v>30</v>
      </c>
      <c r="V2599" t="str">
        <f t="shared" si="327"/>
        <v>15&lt;x&lt;=30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 t="shared" si="323"/>
        <v>42270.631956018515</v>
      </c>
      <c r="K2600">
        <v>1440447001</v>
      </c>
      <c r="L2600" s="10">
        <f t="shared" si="324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320"/>
        <v>0.39</v>
      </c>
      <c r="R2600" s="6">
        <f t="shared" si="321"/>
        <v>83.571428571428569</v>
      </c>
      <c r="S2600" t="str">
        <f t="shared" si="325"/>
        <v>food</v>
      </c>
      <c r="T2600" t="str">
        <f t="shared" si="326"/>
        <v>food trucks</v>
      </c>
      <c r="U2600" s="6">
        <f t="shared" si="322"/>
        <v>30</v>
      </c>
      <c r="V2600" t="str">
        <f t="shared" si="327"/>
        <v>15&lt;x&lt;=30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 t="shared" si="323"/>
        <v>41854.545682870368</v>
      </c>
      <c r="K2601">
        <v>1403201147</v>
      </c>
      <c r="L2601" s="10">
        <f t="shared" si="324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320"/>
        <v>9.9546510341776348E-3</v>
      </c>
      <c r="R2601" s="6">
        <f t="shared" si="321"/>
        <v>18</v>
      </c>
      <c r="S2601" t="str">
        <f t="shared" si="325"/>
        <v>food</v>
      </c>
      <c r="T2601" t="str">
        <f t="shared" si="326"/>
        <v>food trucks</v>
      </c>
      <c r="U2601" s="6">
        <f t="shared" si="322"/>
        <v>45</v>
      </c>
      <c r="V2601" t="str">
        <f t="shared" si="327"/>
        <v>30&lt;x&lt;=45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 t="shared" si="323"/>
        <v>42454.650462962956</v>
      </c>
      <c r="K2602">
        <v>1453757800</v>
      </c>
      <c r="L2602" s="10">
        <f t="shared" si="324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320"/>
        <v>6.9320000000000007E-2</v>
      </c>
      <c r="R2602" s="6">
        <f t="shared" si="321"/>
        <v>115.53333333333333</v>
      </c>
      <c r="S2602" t="str">
        <f t="shared" si="325"/>
        <v>food</v>
      </c>
      <c r="T2602" t="str">
        <f t="shared" si="326"/>
        <v>food trucks</v>
      </c>
      <c r="U2602" s="6">
        <f t="shared" si="322"/>
        <v>59.958333333328483</v>
      </c>
      <c r="V2602" t="str">
        <f t="shared" si="327"/>
        <v>45&lt;x&lt;=60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 t="shared" si="323"/>
        <v>41164.957638888889</v>
      </c>
      <c r="K2603">
        <v>1346276349</v>
      </c>
      <c r="L2603" s="10">
        <f t="shared" si="324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320"/>
        <v>6.6139999999999999</v>
      </c>
      <c r="R2603" s="6">
        <f t="shared" si="321"/>
        <v>21.900662251655628</v>
      </c>
      <c r="S2603" t="str">
        <f t="shared" si="325"/>
        <v>technology</v>
      </c>
      <c r="T2603" t="str">
        <f t="shared" si="326"/>
        <v>space exploration</v>
      </c>
      <c r="U2603" s="6">
        <f t="shared" si="322"/>
        <v>14.263784722228593</v>
      </c>
      <c r="V2603" t="str">
        <f t="shared" si="327"/>
        <v>&lt;=15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 t="shared" si="323"/>
        <v>41955.680555555555</v>
      </c>
      <c r="K2604">
        <v>1412358968</v>
      </c>
      <c r="L2604" s="10">
        <f t="shared" si="324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320"/>
        <v>3.2609166666666667</v>
      </c>
      <c r="R2604" s="6">
        <f t="shared" si="321"/>
        <v>80.022494887525568</v>
      </c>
      <c r="S2604" t="str">
        <f t="shared" si="325"/>
        <v>technology</v>
      </c>
      <c r="T2604" t="str">
        <f t="shared" si="326"/>
        <v>space exploration</v>
      </c>
      <c r="U2604" s="6">
        <f t="shared" si="322"/>
        <v>40.141574074077653</v>
      </c>
      <c r="V2604" t="str">
        <f t="shared" si="327"/>
        <v>30&lt;x&lt;=45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 t="shared" si="323"/>
        <v>41631.704328703701</v>
      </c>
      <c r="K2605">
        <v>1386626054</v>
      </c>
      <c r="L2605" s="10">
        <f t="shared" si="324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320"/>
        <v>1.0148571428571429</v>
      </c>
      <c r="R2605" s="6">
        <f t="shared" si="321"/>
        <v>35.520000000000003</v>
      </c>
      <c r="S2605" t="str">
        <f t="shared" si="325"/>
        <v>technology</v>
      </c>
      <c r="T2605" t="str">
        <f t="shared" si="326"/>
        <v>space exploration</v>
      </c>
      <c r="U2605" s="6">
        <f t="shared" si="322"/>
        <v>14</v>
      </c>
      <c r="V2605" t="str">
        <f t="shared" si="327"/>
        <v>&lt;=15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 t="shared" si="323"/>
        <v>41027.842858796292</v>
      </c>
      <c r="K2606">
        <v>1333070023</v>
      </c>
      <c r="L2606" s="10">
        <f t="shared" si="324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320"/>
        <v>1.0421799999999999</v>
      </c>
      <c r="R2606" s="6">
        <f t="shared" si="321"/>
        <v>64.933333333333323</v>
      </c>
      <c r="S2606" t="str">
        <f t="shared" si="325"/>
        <v>technology</v>
      </c>
      <c r="T2606" t="str">
        <f t="shared" si="326"/>
        <v>space exploration</v>
      </c>
      <c r="U2606" s="6">
        <f t="shared" si="322"/>
        <v>30</v>
      </c>
      <c r="V2606" t="str">
        <f t="shared" si="327"/>
        <v>15&lt;x&lt;=30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 t="shared" si="323"/>
        <v>42538.33321759259</v>
      </c>
      <c r="K2607">
        <v>1463576390</v>
      </c>
      <c r="L2607" s="10">
        <f t="shared" si="324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320"/>
        <v>1.0742157000000001</v>
      </c>
      <c r="R2607" s="6">
        <f t="shared" si="321"/>
        <v>60.965703745743475</v>
      </c>
      <c r="S2607" t="str">
        <f t="shared" si="325"/>
        <v>technology</v>
      </c>
      <c r="T2607" t="str">
        <f t="shared" si="326"/>
        <v>space exploration</v>
      </c>
      <c r="U2607" s="6">
        <f t="shared" si="322"/>
        <v>30</v>
      </c>
      <c r="V2607" t="str">
        <f t="shared" si="327"/>
        <v>15&lt;x&lt;=30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 t="shared" si="323"/>
        <v>41758.504421296297</v>
      </c>
      <c r="K2608">
        <v>1396026382</v>
      </c>
      <c r="L2608" s="10">
        <f t="shared" si="324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320"/>
        <v>1.1005454545454545</v>
      </c>
      <c r="R2608" s="6">
        <f t="shared" si="321"/>
        <v>31.444155844155844</v>
      </c>
      <c r="S2608" t="str">
        <f t="shared" si="325"/>
        <v>technology</v>
      </c>
      <c r="T2608" t="str">
        <f t="shared" si="326"/>
        <v>space exploration</v>
      </c>
      <c r="U2608" s="6">
        <f t="shared" si="322"/>
        <v>32</v>
      </c>
      <c r="V2608" t="str">
        <f t="shared" si="327"/>
        <v>30&lt;x&lt;=45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 t="shared" si="323"/>
        <v>42227.874999999993</v>
      </c>
      <c r="K2609">
        <v>1435611572</v>
      </c>
      <c r="L2609" s="10">
        <f t="shared" si="324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320"/>
        <v>4.077</v>
      </c>
      <c r="R2609" s="6">
        <f t="shared" si="321"/>
        <v>81.949748743718587</v>
      </c>
      <c r="S2609" t="str">
        <f t="shared" si="325"/>
        <v>technology</v>
      </c>
      <c r="T2609" t="str">
        <f t="shared" si="326"/>
        <v>space exploration</v>
      </c>
      <c r="U2609" s="6">
        <f t="shared" si="322"/>
        <v>43.208657407405553</v>
      </c>
      <c r="V2609" t="str">
        <f t="shared" si="327"/>
        <v>30&lt;x&lt;=45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 t="shared" si="323"/>
        <v>42808.791666666664</v>
      </c>
      <c r="K2610">
        <v>1485976468</v>
      </c>
      <c r="L2610" s="10">
        <f t="shared" si="324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320"/>
        <v>2.2392500000000002</v>
      </c>
      <c r="R2610" s="6">
        <f t="shared" si="321"/>
        <v>58.92763157894737</v>
      </c>
      <c r="S2610" t="str">
        <f t="shared" si="325"/>
        <v>technology</v>
      </c>
      <c r="T2610" t="str">
        <f t="shared" si="326"/>
        <v>space exploration</v>
      </c>
      <c r="U2610" s="6">
        <f t="shared" si="322"/>
        <v>41.198287037041155</v>
      </c>
      <c r="V2610" t="str">
        <f t="shared" si="327"/>
        <v>30&lt;x&lt;=45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 t="shared" si="323"/>
        <v>41105.02952546296</v>
      </c>
      <c r="K2611">
        <v>1339738951</v>
      </c>
      <c r="L2611" s="10">
        <f t="shared" si="324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320"/>
        <v>3.038011142857143</v>
      </c>
      <c r="R2611" s="6">
        <f t="shared" si="321"/>
        <v>157.29347633136095</v>
      </c>
      <c r="S2611" t="str">
        <f t="shared" si="325"/>
        <v>technology</v>
      </c>
      <c r="T2611" t="str">
        <f t="shared" si="326"/>
        <v>space exploration</v>
      </c>
      <c r="U2611" s="6">
        <f t="shared" si="322"/>
        <v>30</v>
      </c>
      <c r="V2611" t="str">
        <f t="shared" si="327"/>
        <v>15&lt;x&lt;=30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 t="shared" si="323"/>
        <v>42604.082638888889</v>
      </c>
      <c r="K2612">
        <v>1468444125</v>
      </c>
      <c r="L2612" s="10">
        <f t="shared" si="324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320"/>
        <v>1.4132510432681749</v>
      </c>
      <c r="R2612" s="6">
        <f t="shared" si="321"/>
        <v>55.758509532062391</v>
      </c>
      <c r="S2612" t="str">
        <f t="shared" si="325"/>
        <v>technology</v>
      </c>
      <c r="T2612" t="str">
        <f t="shared" si="326"/>
        <v>space exploration</v>
      </c>
      <c r="U2612" s="6">
        <f t="shared" si="322"/>
        <v>39.409895833334303</v>
      </c>
      <c r="V2612" t="str">
        <f t="shared" si="327"/>
        <v>30&lt;x&lt;=45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 t="shared" si="323"/>
        <v>42737.749305555553</v>
      </c>
      <c r="K2613">
        <v>1480493014</v>
      </c>
      <c r="L2613" s="10">
        <f t="shared" si="324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320"/>
        <v>27.906363636363636</v>
      </c>
      <c r="R2613" s="6">
        <f t="shared" si="321"/>
        <v>83.802893802893806</v>
      </c>
      <c r="S2613" t="str">
        <f t="shared" si="325"/>
        <v>technology</v>
      </c>
      <c r="T2613" t="str">
        <f t="shared" si="326"/>
        <v>space exploration</v>
      </c>
      <c r="U2613" s="6">
        <f t="shared" si="322"/>
        <v>33.621828703704523</v>
      </c>
      <c r="V2613" t="str">
        <f t="shared" si="327"/>
        <v>30&lt;x&lt;=45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 t="shared" si="323"/>
        <v>42012.934837962959</v>
      </c>
      <c r="K2614">
        <v>1418095570</v>
      </c>
      <c r="L2614" s="10">
        <f t="shared" si="324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320"/>
        <v>1.7176130000000001</v>
      </c>
      <c r="R2614" s="6">
        <f t="shared" si="321"/>
        <v>58.422210884353746</v>
      </c>
      <c r="S2614" t="str">
        <f t="shared" si="325"/>
        <v>technology</v>
      </c>
      <c r="T2614" t="str">
        <f t="shared" si="326"/>
        <v>space exploration</v>
      </c>
      <c r="U2614" s="6">
        <f t="shared" si="322"/>
        <v>31</v>
      </c>
      <c r="V2614" t="str">
        <f t="shared" si="327"/>
        <v>30&lt;x&lt;=45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 t="shared" si="323"/>
        <v>41173.609884259255</v>
      </c>
      <c r="K2615">
        <v>1345664294</v>
      </c>
      <c r="L2615" s="10">
        <f t="shared" si="324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320"/>
        <v>1.0101333333333333</v>
      </c>
      <c r="R2615" s="6">
        <f t="shared" si="321"/>
        <v>270.57142857142856</v>
      </c>
      <c r="S2615" t="str">
        <f t="shared" si="325"/>
        <v>technology</v>
      </c>
      <c r="T2615" t="str">
        <f t="shared" si="326"/>
        <v>space exploration</v>
      </c>
      <c r="U2615" s="6">
        <f t="shared" si="322"/>
        <v>30</v>
      </c>
      <c r="V2615" t="str">
        <f t="shared" si="327"/>
        <v>15&lt;x&lt;=30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 t="shared" si="323"/>
        <v>41759</v>
      </c>
      <c r="K2616">
        <v>1396371612</v>
      </c>
      <c r="L2616" s="10">
        <f t="shared" si="324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320"/>
        <v>1.02</v>
      </c>
      <c r="R2616" s="6">
        <f t="shared" si="321"/>
        <v>107.1</v>
      </c>
      <c r="S2616" t="str">
        <f t="shared" si="325"/>
        <v>technology</v>
      </c>
      <c r="T2616" t="str">
        <f t="shared" si="326"/>
        <v>space exploration</v>
      </c>
      <c r="U2616" s="6">
        <f t="shared" si="322"/>
        <v>28.499861111115024</v>
      </c>
      <c r="V2616" t="str">
        <f t="shared" si="327"/>
        <v>15&lt;x&lt;=30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 t="shared" si="323"/>
        <v>42490.291666666664</v>
      </c>
      <c r="K2617">
        <v>1458820564</v>
      </c>
      <c r="L2617" s="10">
        <f t="shared" si="324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320"/>
        <v>1.6976511744127936</v>
      </c>
      <c r="R2617" s="6">
        <f t="shared" si="321"/>
        <v>47.180555555555557</v>
      </c>
      <c r="S2617" t="str">
        <f t="shared" si="325"/>
        <v>technology</v>
      </c>
      <c r="T2617" t="str">
        <f t="shared" si="326"/>
        <v>space exploration</v>
      </c>
      <c r="U2617" s="6">
        <f t="shared" si="322"/>
        <v>37.002731481479714</v>
      </c>
      <c r="V2617" t="str">
        <f t="shared" si="327"/>
        <v>30&lt;x&lt;=45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 t="shared" si="323"/>
        <v>42241.786215277774</v>
      </c>
      <c r="K2618">
        <v>1437954729</v>
      </c>
      <c r="L2618" s="10">
        <f t="shared" si="324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320"/>
        <v>1.14534</v>
      </c>
      <c r="R2618" s="6">
        <f t="shared" si="321"/>
        <v>120.30882352941177</v>
      </c>
      <c r="S2618" t="str">
        <f t="shared" si="325"/>
        <v>technology</v>
      </c>
      <c r="T2618" t="str">
        <f t="shared" si="326"/>
        <v>space exploration</v>
      </c>
      <c r="U2618" s="6">
        <f t="shared" si="322"/>
        <v>30</v>
      </c>
      <c r="V2618" t="str">
        <f t="shared" si="327"/>
        <v>15&lt;x&lt;=30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 t="shared" si="323"/>
        <v>41932.666099537033</v>
      </c>
      <c r="K2619">
        <v>1411246751</v>
      </c>
      <c r="L2619" s="10">
        <f t="shared" si="324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320"/>
        <v>8.7759999999999998</v>
      </c>
      <c r="R2619" s="6">
        <f t="shared" si="321"/>
        <v>27.59748427672956</v>
      </c>
      <c r="S2619" t="str">
        <f t="shared" si="325"/>
        <v>technology</v>
      </c>
      <c r="T2619" t="str">
        <f t="shared" si="326"/>
        <v>space exploration</v>
      </c>
      <c r="U2619" s="6">
        <f t="shared" si="322"/>
        <v>30</v>
      </c>
      <c r="V2619" t="str">
        <f t="shared" si="327"/>
        <v>15&lt;x&lt;=30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 t="shared" si="323"/>
        <v>42339.625706018516</v>
      </c>
      <c r="K2620">
        <v>1443812461</v>
      </c>
      <c r="L2620" s="10">
        <f t="shared" si="324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320"/>
        <v>1.0538666666666667</v>
      </c>
      <c r="R2620" s="6">
        <f t="shared" si="321"/>
        <v>205.2987012987013</v>
      </c>
      <c r="S2620" t="str">
        <f t="shared" si="325"/>
        <v>technology</v>
      </c>
      <c r="T2620" t="str">
        <f t="shared" si="326"/>
        <v>space exploration</v>
      </c>
      <c r="U2620" s="6">
        <f t="shared" si="322"/>
        <v>60.041666666664241</v>
      </c>
      <c r="V2620" t="str">
        <f t="shared" si="327"/>
        <v>60&lt;x&lt;=75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 t="shared" si="323"/>
        <v>42300.249999999993</v>
      </c>
      <c r="K2621">
        <v>1443302004</v>
      </c>
      <c r="L2621" s="10">
        <f t="shared" si="324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320"/>
        <v>1.8839999999999999</v>
      </c>
      <c r="R2621" s="6">
        <f t="shared" si="321"/>
        <v>35.547169811320757</v>
      </c>
      <c r="S2621" t="str">
        <f t="shared" si="325"/>
        <v>technology</v>
      </c>
      <c r="T2621" t="str">
        <f t="shared" si="326"/>
        <v>space exploration</v>
      </c>
      <c r="U2621" s="6">
        <f t="shared" si="322"/>
        <v>26.574027777773154</v>
      </c>
      <c r="V2621" t="str">
        <f t="shared" si="327"/>
        <v>15&lt;x&lt;=30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 t="shared" si="323"/>
        <v>42287.833333333336</v>
      </c>
      <c r="K2622">
        <v>1441339242</v>
      </c>
      <c r="L2622" s="10">
        <f t="shared" si="324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320"/>
        <v>1.436523076923077</v>
      </c>
      <c r="R2622" s="6">
        <f t="shared" si="321"/>
        <v>74.639488409272587</v>
      </c>
      <c r="S2622" t="str">
        <f t="shared" si="325"/>
        <v>technology</v>
      </c>
      <c r="T2622" t="str">
        <f t="shared" si="326"/>
        <v>space exploration</v>
      </c>
      <c r="U2622" s="6">
        <f t="shared" si="322"/>
        <v>36.87451388889167</v>
      </c>
      <c r="V2622" t="str">
        <f t="shared" si="327"/>
        <v>30&lt;x&lt;=45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 t="shared" si="323"/>
        <v>42145.539212962954</v>
      </c>
      <c r="K2623">
        <v>1429638988</v>
      </c>
      <c r="L2623" s="10">
        <f t="shared" si="324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320"/>
        <v>1.4588000000000001</v>
      </c>
      <c r="R2623" s="6">
        <f t="shared" si="321"/>
        <v>47.058064516129029</v>
      </c>
      <c r="S2623" t="str">
        <f t="shared" si="325"/>
        <v>technology</v>
      </c>
      <c r="T2623" t="str">
        <f t="shared" si="326"/>
        <v>space exploration</v>
      </c>
      <c r="U2623" s="6">
        <f t="shared" si="322"/>
        <v>30</v>
      </c>
      <c r="V2623" t="str">
        <f t="shared" si="327"/>
        <v>15&lt;x&lt;=30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 t="shared" si="323"/>
        <v>42734.534907407404</v>
      </c>
      <c r="K2624">
        <v>1479232216</v>
      </c>
      <c r="L2624" s="10">
        <f t="shared" si="324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320"/>
        <v>1.3118399999999999</v>
      </c>
      <c r="R2624" s="6">
        <f t="shared" si="321"/>
        <v>26.591351351351353</v>
      </c>
      <c r="S2624" t="str">
        <f t="shared" si="325"/>
        <v>technology</v>
      </c>
      <c r="T2624" t="str">
        <f t="shared" si="326"/>
        <v>space exploration</v>
      </c>
      <c r="U2624" s="6">
        <f t="shared" si="322"/>
        <v>45</v>
      </c>
      <c r="V2624" t="str">
        <f t="shared" si="327"/>
        <v>30&lt;x&lt;=45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 t="shared" si="323"/>
        <v>42706.048217592594</v>
      </c>
      <c r="K2625">
        <v>1479449366</v>
      </c>
      <c r="L2625" s="10">
        <f t="shared" si="324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320"/>
        <v>1.1399999999999999</v>
      </c>
      <c r="R2625" s="6">
        <f t="shared" si="321"/>
        <v>36.774193548387096</v>
      </c>
      <c r="S2625" t="str">
        <f t="shared" si="325"/>
        <v>technology</v>
      </c>
      <c r="T2625" t="str">
        <f t="shared" si="326"/>
        <v>space exploration</v>
      </c>
      <c r="U2625" s="6">
        <f t="shared" si="322"/>
        <v>14</v>
      </c>
      <c r="V2625" t="str">
        <f t="shared" si="327"/>
        <v>&lt;=15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 t="shared" si="323"/>
        <v>41165.213217592594</v>
      </c>
      <c r="K2626">
        <v>1345716422</v>
      </c>
      <c r="L2626" s="10">
        <f t="shared" si="324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328">E2626/D2626</f>
        <v>13.794206249999998</v>
      </c>
      <c r="R2626" s="6">
        <f t="shared" ref="R2626:R2689" si="329">E2626/N2626</f>
        <v>31.820544982698959</v>
      </c>
      <c r="S2626" t="str">
        <f t="shared" si="325"/>
        <v>technology</v>
      </c>
      <c r="T2626" t="str">
        <f t="shared" si="326"/>
        <v>space exploration</v>
      </c>
      <c r="U2626" s="6">
        <f t="shared" ref="U2626:U2689" si="330">J2626-L2626</f>
        <v>21</v>
      </c>
      <c r="V2626" t="str">
        <f t="shared" si="327"/>
        <v>15&lt;x&lt;=30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 t="shared" ref="J2627:J2690" si="331">(((I2627/60)/60)/24)+DATE(1970,1,1)+(-5/24)</f>
        <v>42683.643611111103</v>
      </c>
      <c r="K2627">
        <v>1476559608</v>
      </c>
      <c r="L2627" s="10">
        <f t="shared" ref="L2627:L2690" si="332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328"/>
        <v>9.56</v>
      </c>
      <c r="R2627" s="6">
        <f t="shared" si="329"/>
        <v>27.576923076923077</v>
      </c>
      <c r="S2627" t="str">
        <f t="shared" ref="S2627:S2690" si="333">TRIM(LEFT(P2627,SEARCH("/",P2627)-1))</f>
        <v>technology</v>
      </c>
      <c r="T2627" t="str">
        <f t="shared" ref="T2627:T2690" si="334">TRIM(RIGHT(P2627,LEN(P2627)-SEARCH("/",P2627)))</f>
        <v>space exploration</v>
      </c>
      <c r="U2627" s="6">
        <f t="shared" si="330"/>
        <v>25.041666666656965</v>
      </c>
      <c r="V2627" t="str">
        <f t="shared" ref="V2627:V2690" si="335">IF(U2627&lt;=15, "&lt;=15", IF(U2627&lt;=30, "15&lt;x&lt;=30", IF(U2627&lt;=45, "30&lt;x&lt;=45", IF(U2627&lt;=60, "45&lt;x&lt;=60", IF(U2627&lt;=75, "60&lt;x&lt;=75","75&lt;x&lt;=90")))))</f>
        <v>15&lt;x&lt;=30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 t="shared" si="331"/>
        <v>42158.41978009259</v>
      </c>
      <c r="K2628">
        <v>1430751869</v>
      </c>
      <c r="L2628" s="10">
        <f t="shared" si="332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328"/>
        <v>1.1200000000000001</v>
      </c>
      <c r="R2628" s="6">
        <f t="shared" si="329"/>
        <v>56</v>
      </c>
      <c r="S2628" t="str">
        <f t="shared" si="333"/>
        <v>technology</v>
      </c>
      <c r="T2628" t="str">
        <f t="shared" si="334"/>
        <v>space exploration</v>
      </c>
      <c r="U2628" s="6">
        <f t="shared" si="330"/>
        <v>30</v>
      </c>
      <c r="V2628" t="str">
        <f t="shared" si="335"/>
        <v>15&lt;x&lt;=30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 t="shared" si="331"/>
        <v>42334.66274305556</v>
      </c>
      <c r="K2629">
        <v>1445975661</v>
      </c>
      <c r="L2629" s="10">
        <f t="shared" si="332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328"/>
        <v>6.4666666666666668</v>
      </c>
      <c r="R2629" s="6">
        <f t="shared" si="329"/>
        <v>21.555555555555557</v>
      </c>
      <c r="S2629" t="str">
        <f t="shared" si="333"/>
        <v>technology</v>
      </c>
      <c r="T2629" t="str">
        <f t="shared" si="334"/>
        <v>space exploration</v>
      </c>
      <c r="U2629" s="6">
        <f t="shared" si="330"/>
        <v>30.041666666671517</v>
      </c>
      <c r="V2629" t="str">
        <f t="shared" si="335"/>
        <v>30&lt;x&lt;=45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 t="shared" si="331"/>
        <v>41973.757719907408</v>
      </c>
      <c r="K2630">
        <v>1415661067</v>
      </c>
      <c r="L2630" s="10">
        <f t="shared" si="332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328"/>
        <v>1.1036948748510131</v>
      </c>
      <c r="R2630" s="6">
        <f t="shared" si="329"/>
        <v>44.095238095238095</v>
      </c>
      <c r="S2630" t="str">
        <f t="shared" si="333"/>
        <v>technology</v>
      </c>
      <c r="T2630" t="str">
        <f t="shared" si="334"/>
        <v>space exploration</v>
      </c>
      <c r="U2630" s="6">
        <f t="shared" si="330"/>
        <v>20</v>
      </c>
      <c r="V2630" t="str">
        <f t="shared" si="335"/>
        <v>15&lt;x&lt;=30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 t="shared" si="331"/>
        <v>42138.330115740733</v>
      </c>
      <c r="K2631">
        <v>1429016122</v>
      </c>
      <c r="L2631" s="10">
        <f t="shared" si="332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328"/>
        <v>1.2774000000000001</v>
      </c>
      <c r="R2631" s="6">
        <f t="shared" si="329"/>
        <v>63.87</v>
      </c>
      <c r="S2631" t="str">
        <f t="shared" si="333"/>
        <v>technology</v>
      </c>
      <c r="T2631" t="str">
        <f t="shared" si="334"/>
        <v>space exploration</v>
      </c>
      <c r="U2631" s="6">
        <f t="shared" si="330"/>
        <v>30</v>
      </c>
      <c r="V2631" t="str">
        <f t="shared" si="335"/>
        <v>15&lt;x&lt;=30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 t="shared" si="331"/>
        <v>42551.208333333336</v>
      </c>
      <c r="K2632">
        <v>1464921112</v>
      </c>
      <c r="L2632" s="10">
        <f t="shared" si="332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328"/>
        <v>1.579</v>
      </c>
      <c r="R2632" s="6">
        <f t="shared" si="329"/>
        <v>38.987654320987652</v>
      </c>
      <c r="S2632" t="str">
        <f t="shared" si="333"/>
        <v>technology</v>
      </c>
      <c r="T2632" t="str">
        <f t="shared" si="334"/>
        <v>space exploration</v>
      </c>
      <c r="U2632" s="6">
        <f t="shared" si="330"/>
        <v>27.311203703706269</v>
      </c>
      <c r="V2632" t="str">
        <f t="shared" si="335"/>
        <v>15&lt;x&lt;=30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 t="shared" si="331"/>
        <v>42245.960960648146</v>
      </c>
      <c r="K2633">
        <v>1438488227</v>
      </c>
      <c r="L2633" s="10">
        <f t="shared" si="332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328"/>
        <v>1.1466525000000001</v>
      </c>
      <c r="R2633" s="6">
        <f t="shared" si="329"/>
        <v>80.185489510489504</v>
      </c>
      <c r="S2633" t="str">
        <f t="shared" si="333"/>
        <v>technology</v>
      </c>
      <c r="T2633" t="str">
        <f t="shared" si="334"/>
        <v>space exploration</v>
      </c>
      <c r="U2633" s="6">
        <f t="shared" si="330"/>
        <v>28</v>
      </c>
      <c r="V2633" t="str">
        <f t="shared" si="335"/>
        <v>15&lt;x&lt;=30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 t="shared" si="331"/>
        <v>42518.853460648148</v>
      </c>
      <c r="K2634">
        <v>1462325339</v>
      </c>
      <c r="L2634" s="10">
        <f t="shared" si="332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328"/>
        <v>1.3700934579439252</v>
      </c>
      <c r="R2634" s="6">
        <f t="shared" si="329"/>
        <v>34.904761904761905</v>
      </c>
      <c r="S2634" t="str">
        <f t="shared" si="333"/>
        <v>technology</v>
      </c>
      <c r="T2634" t="str">
        <f t="shared" si="334"/>
        <v>space exploration</v>
      </c>
      <c r="U2634" s="6">
        <f t="shared" si="330"/>
        <v>25</v>
      </c>
      <c r="V2634" t="str">
        <f t="shared" si="335"/>
        <v>15&lt;x&lt;=30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 t="shared" si="331"/>
        <v>41697.75</v>
      </c>
      <c r="K2635">
        <v>1390938332</v>
      </c>
      <c r="L2635" s="10">
        <f t="shared" si="332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328"/>
        <v>3.5461999999999998</v>
      </c>
      <c r="R2635" s="6">
        <f t="shared" si="329"/>
        <v>89.100502512562812</v>
      </c>
      <c r="S2635" t="str">
        <f t="shared" si="333"/>
        <v>technology</v>
      </c>
      <c r="T2635" t="str">
        <f t="shared" si="334"/>
        <v>space exploration</v>
      </c>
      <c r="U2635" s="6">
        <f t="shared" si="330"/>
        <v>30.135046296294604</v>
      </c>
      <c r="V2635" t="str">
        <f t="shared" si="335"/>
        <v>30&lt;x&lt;=45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 t="shared" si="331"/>
        <v>42642.448159722226</v>
      </c>
      <c r="K2636">
        <v>1472571921</v>
      </c>
      <c r="L2636" s="10">
        <f t="shared" si="332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328"/>
        <v>1.0602150537634409</v>
      </c>
      <c r="R2636" s="6">
        <f t="shared" si="329"/>
        <v>39.44</v>
      </c>
      <c r="S2636" t="str">
        <f t="shared" si="333"/>
        <v>technology</v>
      </c>
      <c r="T2636" t="str">
        <f t="shared" si="334"/>
        <v>space exploration</v>
      </c>
      <c r="U2636" s="6">
        <f t="shared" si="330"/>
        <v>30</v>
      </c>
      <c r="V2636" t="str">
        <f t="shared" si="335"/>
        <v>15&lt;x&lt;=30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 t="shared" si="331"/>
        <v>42072.700937499998</v>
      </c>
      <c r="K2637">
        <v>1422917361</v>
      </c>
      <c r="L2637" s="10">
        <f t="shared" si="332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328"/>
        <v>1</v>
      </c>
      <c r="R2637" s="6">
        <f t="shared" si="329"/>
        <v>136.9047619047619</v>
      </c>
      <c r="S2637" t="str">
        <f t="shared" si="333"/>
        <v>technology</v>
      </c>
      <c r="T2637" t="str">
        <f t="shared" si="334"/>
        <v>space exploration</v>
      </c>
      <c r="U2637" s="6">
        <f t="shared" si="330"/>
        <v>34.958333333328483</v>
      </c>
      <c r="V2637" t="str">
        <f t="shared" si="335"/>
        <v>30&lt;x&lt;=45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 t="shared" si="331"/>
        <v>42658.833333333336</v>
      </c>
      <c r="K2638">
        <v>1474641914</v>
      </c>
      <c r="L2638" s="10">
        <f t="shared" si="332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328"/>
        <v>1.873</v>
      </c>
      <c r="R2638" s="6">
        <f t="shared" si="329"/>
        <v>37.46</v>
      </c>
      <c r="S2638" t="str">
        <f t="shared" si="333"/>
        <v>technology</v>
      </c>
      <c r="T2638" t="str">
        <f t="shared" si="334"/>
        <v>space exploration</v>
      </c>
      <c r="U2638" s="6">
        <f t="shared" si="330"/>
        <v>22.426921296297223</v>
      </c>
      <c r="V2638" t="str">
        <f t="shared" si="335"/>
        <v>15&lt;x&lt;=30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 t="shared" si="331"/>
        <v>42655.341145833336</v>
      </c>
      <c r="K2639">
        <v>1474895475</v>
      </c>
      <c r="L2639" s="10">
        <f t="shared" si="332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328"/>
        <v>1.6619999999999999</v>
      </c>
      <c r="R2639" s="6">
        <f t="shared" si="329"/>
        <v>31.96153846153846</v>
      </c>
      <c r="S2639" t="str">
        <f t="shared" si="333"/>
        <v>technology</v>
      </c>
      <c r="T2639" t="str">
        <f t="shared" si="334"/>
        <v>space exploration</v>
      </c>
      <c r="U2639" s="6">
        <f t="shared" si="330"/>
        <v>16</v>
      </c>
      <c r="V2639" t="str">
        <f t="shared" si="335"/>
        <v>15&lt;x&lt;=30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 t="shared" si="331"/>
        <v>42019.70480324074</v>
      </c>
      <c r="K2640">
        <v>1418766895</v>
      </c>
      <c r="L2640" s="10">
        <f t="shared" si="332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328"/>
        <v>1.0172910662824208</v>
      </c>
      <c r="R2640" s="6">
        <f t="shared" si="329"/>
        <v>25.214285714285715</v>
      </c>
      <c r="S2640" t="str">
        <f t="shared" si="333"/>
        <v>technology</v>
      </c>
      <c r="T2640" t="str">
        <f t="shared" si="334"/>
        <v>space exploration</v>
      </c>
      <c r="U2640" s="6">
        <f t="shared" si="330"/>
        <v>30</v>
      </c>
      <c r="V2640" t="str">
        <f t="shared" si="335"/>
        <v>15&lt;x&lt;=30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 t="shared" si="331"/>
        <v>42054.656805555554</v>
      </c>
      <c r="K2641">
        <v>1421786748</v>
      </c>
      <c r="L2641" s="10">
        <f t="shared" si="332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328"/>
        <v>1.64</v>
      </c>
      <c r="R2641" s="6">
        <f t="shared" si="329"/>
        <v>10.040816326530612</v>
      </c>
      <c r="S2641" t="str">
        <f t="shared" si="333"/>
        <v>technology</v>
      </c>
      <c r="T2641" t="str">
        <f t="shared" si="334"/>
        <v>space exploration</v>
      </c>
      <c r="U2641" s="6">
        <f t="shared" si="330"/>
        <v>30</v>
      </c>
      <c r="V2641" t="str">
        <f t="shared" si="335"/>
        <v>15&lt;x&lt;=30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 t="shared" si="331"/>
        <v>42162.952245370368</v>
      </c>
      <c r="K2642">
        <v>1428551474</v>
      </c>
      <c r="L2642" s="10">
        <f t="shared" si="332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328"/>
        <v>1.0566666666666666</v>
      </c>
      <c r="R2642" s="6">
        <f t="shared" si="329"/>
        <v>45.94202898550725</v>
      </c>
      <c r="S2642" t="str">
        <f t="shared" si="333"/>
        <v>technology</v>
      </c>
      <c r="T2642" t="str">
        <f t="shared" si="334"/>
        <v>space exploration</v>
      </c>
      <c r="U2642" s="6">
        <f t="shared" si="330"/>
        <v>60</v>
      </c>
      <c r="V2642" t="str">
        <f t="shared" si="335"/>
        <v>45&lt;x&lt;=60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 t="shared" si="331"/>
        <v>41897.631249999999</v>
      </c>
      <c r="K2643">
        <v>1409341863</v>
      </c>
      <c r="L2643" s="10">
        <f t="shared" si="332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328"/>
        <v>0.01</v>
      </c>
      <c r="R2643" s="6">
        <f t="shared" si="329"/>
        <v>15</v>
      </c>
      <c r="S2643" t="str">
        <f t="shared" si="333"/>
        <v>technology</v>
      </c>
      <c r="T2643" t="str">
        <f t="shared" si="334"/>
        <v>space exploration</v>
      </c>
      <c r="U2643" s="6">
        <f t="shared" si="330"/>
        <v>17.012465277781303</v>
      </c>
      <c r="V2643" t="str">
        <f t="shared" si="335"/>
        <v>15&lt;x&lt;=30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 t="shared" si="331"/>
        <v>42566.081249999996</v>
      </c>
      <c r="K2644">
        <v>1465970108</v>
      </c>
      <c r="L2644" s="10">
        <f t="shared" si="332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328"/>
        <v>0</v>
      </c>
      <c r="R2644" s="6" t="e">
        <f t="shared" si="329"/>
        <v>#DIV/0!</v>
      </c>
      <c r="S2644" t="str">
        <f t="shared" si="333"/>
        <v>technology</v>
      </c>
      <c r="T2644" t="str">
        <f t="shared" si="334"/>
        <v>space exploration</v>
      </c>
      <c r="U2644" s="6">
        <f t="shared" si="330"/>
        <v>30.042962962965248</v>
      </c>
      <c r="V2644" t="str">
        <f t="shared" si="335"/>
        <v>30&lt;x&lt;=45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 t="shared" si="331"/>
        <v>42725.124305555553</v>
      </c>
      <c r="K2645">
        <v>1479218315</v>
      </c>
      <c r="L2645" s="10">
        <f t="shared" si="332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328"/>
        <v>0.33559730999999998</v>
      </c>
      <c r="R2645" s="6">
        <f t="shared" si="329"/>
        <v>223.58248500999335</v>
      </c>
      <c r="S2645" t="str">
        <f t="shared" si="333"/>
        <v>technology</v>
      </c>
      <c r="T2645" t="str">
        <f t="shared" si="334"/>
        <v>space exploration</v>
      </c>
      <c r="U2645" s="6">
        <f t="shared" si="330"/>
        <v>35.750289351854008</v>
      </c>
      <c r="V2645" t="str">
        <f t="shared" si="335"/>
        <v>30&lt;x&lt;=45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 t="shared" si="331"/>
        <v>42804.583738425928</v>
      </c>
      <c r="K2646">
        <v>1486580435</v>
      </c>
      <c r="L2646" s="10">
        <f t="shared" si="332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328"/>
        <v>2.053E-2</v>
      </c>
      <c r="R2646" s="6">
        <f t="shared" si="329"/>
        <v>39.480769230769234</v>
      </c>
      <c r="S2646" t="str">
        <f t="shared" si="333"/>
        <v>technology</v>
      </c>
      <c r="T2646" t="str">
        <f t="shared" si="334"/>
        <v>space exploration</v>
      </c>
      <c r="U2646" s="6">
        <f t="shared" si="330"/>
        <v>30</v>
      </c>
      <c r="V2646" t="str">
        <f t="shared" si="335"/>
        <v>15&lt;x&lt;=30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 t="shared" si="331"/>
        <v>41951.675960648143</v>
      </c>
      <c r="K2647">
        <v>1412885603</v>
      </c>
      <c r="L2647" s="10">
        <f t="shared" si="332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328"/>
        <v>0.105</v>
      </c>
      <c r="R2647" s="6">
        <f t="shared" si="329"/>
        <v>91.304347826086953</v>
      </c>
      <c r="S2647" t="str">
        <f t="shared" si="333"/>
        <v>technology</v>
      </c>
      <c r="T2647" t="str">
        <f t="shared" si="334"/>
        <v>space exploration</v>
      </c>
      <c r="U2647" s="6">
        <f t="shared" si="330"/>
        <v>30.041666666664241</v>
      </c>
      <c r="V2647" t="str">
        <f t="shared" si="335"/>
        <v>30&lt;x&lt;=45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 t="shared" si="331"/>
        <v>42256.10496527778</v>
      </c>
      <c r="K2648">
        <v>1439191869</v>
      </c>
      <c r="L2648" s="10">
        <f t="shared" si="332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328"/>
        <v>8.4172839999999999E-2</v>
      </c>
      <c r="R2648" s="6">
        <f t="shared" si="329"/>
        <v>78.666205607476627</v>
      </c>
      <c r="S2648" t="str">
        <f t="shared" si="333"/>
        <v>technology</v>
      </c>
      <c r="T2648" t="str">
        <f t="shared" si="334"/>
        <v>space exploration</v>
      </c>
      <c r="U2648" s="6">
        <f t="shared" si="330"/>
        <v>30</v>
      </c>
      <c r="V2648" t="str">
        <f t="shared" si="335"/>
        <v>15&lt;x&lt;=30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 t="shared" si="331"/>
        <v>42230.053460648145</v>
      </c>
      <c r="K2649">
        <v>1436941019</v>
      </c>
      <c r="L2649" s="10">
        <f t="shared" si="332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328"/>
        <v>1.44E-2</v>
      </c>
      <c r="R2649" s="6">
        <f t="shared" si="329"/>
        <v>12</v>
      </c>
      <c r="S2649" t="str">
        <f t="shared" si="333"/>
        <v>technology</v>
      </c>
      <c r="T2649" t="str">
        <f t="shared" si="334"/>
        <v>space exploration</v>
      </c>
      <c r="U2649" s="6">
        <f t="shared" si="330"/>
        <v>30</v>
      </c>
      <c r="V2649" t="str">
        <f t="shared" si="335"/>
        <v>15&lt;x&lt;=30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 t="shared" si="331"/>
        <v>42438.506481481476</v>
      </c>
      <c r="K2650">
        <v>1454951360</v>
      </c>
      <c r="L2650" s="10">
        <f t="shared" si="332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328"/>
        <v>8.8333333333333337E-3</v>
      </c>
      <c r="R2650" s="6">
        <f t="shared" si="329"/>
        <v>17.666666666666668</v>
      </c>
      <c r="S2650" t="str">
        <f t="shared" si="333"/>
        <v>technology</v>
      </c>
      <c r="T2650" t="str">
        <f t="shared" si="334"/>
        <v>space exploration</v>
      </c>
      <c r="U2650" s="6">
        <f t="shared" si="330"/>
        <v>30</v>
      </c>
      <c r="V2650" t="str">
        <f t="shared" si="335"/>
        <v>15&lt;x&lt;=30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 t="shared" si="331"/>
        <v>42401.788668981484</v>
      </c>
      <c r="K2651">
        <v>1449186941</v>
      </c>
      <c r="L2651" s="10">
        <f t="shared" si="332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328"/>
        <v>9.9200000000000004E-4</v>
      </c>
      <c r="R2651" s="6">
        <f t="shared" si="329"/>
        <v>41.333333333333336</v>
      </c>
      <c r="S2651" t="str">
        <f t="shared" si="333"/>
        <v>technology</v>
      </c>
      <c r="T2651" t="str">
        <f t="shared" si="334"/>
        <v>space exploration</v>
      </c>
      <c r="U2651" s="6">
        <f t="shared" si="330"/>
        <v>60</v>
      </c>
      <c r="V2651" t="str">
        <f t="shared" si="335"/>
        <v>45&lt;x&lt;=60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 t="shared" si="331"/>
        <v>42725.416006944441</v>
      </c>
      <c r="K2652">
        <v>1479740343</v>
      </c>
      <c r="L2652" s="10">
        <f t="shared" si="332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328"/>
        <v>5.966666666666667E-3</v>
      </c>
      <c r="R2652" s="6">
        <f t="shared" si="329"/>
        <v>71.599999999999994</v>
      </c>
      <c r="S2652" t="str">
        <f t="shared" si="333"/>
        <v>technology</v>
      </c>
      <c r="T2652" t="str">
        <f t="shared" si="334"/>
        <v>space exploration</v>
      </c>
      <c r="U2652" s="6">
        <f t="shared" si="330"/>
        <v>30</v>
      </c>
      <c r="V2652" t="str">
        <f t="shared" si="335"/>
        <v>15&lt;x&lt;=30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 t="shared" si="331"/>
        <v>42355.597326388881</v>
      </c>
      <c r="K2653">
        <v>1447960809</v>
      </c>
      <c r="L2653" s="10">
        <f t="shared" si="332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328"/>
        <v>1.8689285714285714E-2</v>
      </c>
      <c r="R2653" s="6">
        <f t="shared" si="329"/>
        <v>307.8235294117647</v>
      </c>
      <c r="S2653" t="str">
        <f t="shared" si="333"/>
        <v>technology</v>
      </c>
      <c r="T2653" t="str">
        <f t="shared" si="334"/>
        <v>space exploration</v>
      </c>
      <c r="U2653" s="6">
        <f t="shared" si="330"/>
        <v>28</v>
      </c>
      <c r="V2653" t="str">
        <f t="shared" si="335"/>
        <v>15&lt;x&lt;=30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 t="shared" si="331"/>
        <v>41982.950520833336</v>
      </c>
      <c r="K2654">
        <v>1415591325</v>
      </c>
      <c r="L2654" s="10">
        <f t="shared" si="332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328"/>
        <v>8.8500000000000002E-3</v>
      </c>
      <c r="R2654" s="6">
        <f t="shared" si="329"/>
        <v>80.454545454545453</v>
      </c>
      <c r="S2654" t="str">
        <f t="shared" si="333"/>
        <v>technology</v>
      </c>
      <c r="T2654" t="str">
        <f t="shared" si="334"/>
        <v>space exploration</v>
      </c>
      <c r="U2654" s="6">
        <f t="shared" si="330"/>
        <v>30</v>
      </c>
      <c r="V2654" t="str">
        <f t="shared" si="335"/>
        <v>15&lt;x&lt;=30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 t="shared" si="331"/>
        <v>41802.958333333328</v>
      </c>
      <c r="K2655">
        <v>1399909127</v>
      </c>
      <c r="L2655" s="10">
        <f t="shared" si="332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328"/>
        <v>0.1152156862745098</v>
      </c>
      <c r="R2655" s="6">
        <f t="shared" si="329"/>
        <v>83.942857142857136</v>
      </c>
      <c r="S2655" t="str">
        <f t="shared" si="333"/>
        <v>technology</v>
      </c>
      <c r="T2655" t="str">
        <f t="shared" si="334"/>
        <v>space exploration</v>
      </c>
      <c r="U2655" s="6">
        <f t="shared" si="330"/>
        <v>31.514733796291694</v>
      </c>
      <c r="V2655" t="str">
        <f t="shared" si="335"/>
        <v>30&lt;x&lt;=45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 t="shared" si="331"/>
        <v>42115.350995370369</v>
      </c>
      <c r="K2656">
        <v>1424442326</v>
      </c>
      <c r="L2656" s="10">
        <f t="shared" si="332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328"/>
        <v>5.1000000000000004E-4</v>
      </c>
      <c r="R2656" s="6">
        <f t="shared" si="329"/>
        <v>8.5</v>
      </c>
      <c r="S2656" t="str">
        <f t="shared" si="333"/>
        <v>technology</v>
      </c>
      <c r="T2656" t="str">
        <f t="shared" si="334"/>
        <v>space exploration</v>
      </c>
      <c r="U2656" s="6">
        <f t="shared" si="330"/>
        <v>59.958333333328483</v>
      </c>
      <c r="V2656" t="str">
        <f t="shared" si="335"/>
        <v>45&lt;x&lt;=60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 t="shared" si="331"/>
        <v>42409.624999999993</v>
      </c>
      <c r="K2657">
        <v>1452631647</v>
      </c>
      <c r="L2657" s="10">
        <f t="shared" si="332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328"/>
        <v>0.21033333333333334</v>
      </c>
      <c r="R2657" s="6">
        <f t="shared" si="329"/>
        <v>73.372093023255815</v>
      </c>
      <c r="S2657" t="str">
        <f t="shared" si="333"/>
        <v>technology</v>
      </c>
      <c r="T2657" t="str">
        <f t="shared" si="334"/>
        <v>space exploration</v>
      </c>
      <c r="U2657" s="6">
        <f t="shared" si="330"/>
        <v>27.967048611106293</v>
      </c>
      <c r="V2657" t="str">
        <f t="shared" si="335"/>
        <v>15&lt;x&lt;=30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 t="shared" si="331"/>
        <v>42806.583333333336</v>
      </c>
      <c r="K2658">
        <v>1485966688</v>
      </c>
      <c r="L2658" s="10">
        <f t="shared" si="332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328"/>
        <v>0.11436666666666667</v>
      </c>
      <c r="R2658" s="6">
        <f t="shared" si="329"/>
        <v>112.86184210526316</v>
      </c>
      <c r="S2658" t="str">
        <f t="shared" si="333"/>
        <v>technology</v>
      </c>
      <c r="T2658" t="str">
        <f t="shared" si="334"/>
        <v>space exploration</v>
      </c>
      <c r="U2658" s="6">
        <f t="shared" si="330"/>
        <v>39.103148148155014</v>
      </c>
      <c r="V2658" t="str">
        <f t="shared" si="335"/>
        <v>30&lt;x&lt;=45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 t="shared" si="331"/>
        <v>42584.854166666664</v>
      </c>
      <c r="K2659">
        <v>1467325053</v>
      </c>
      <c r="L2659" s="10">
        <f t="shared" si="332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328"/>
        <v>0.18737933333333334</v>
      </c>
      <c r="R2659" s="6">
        <f t="shared" si="329"/>
        <v>95.277627118644077</v>
      </c>
      <c r="S2659" t="str">
        <f t="shared" si="333"/>
        <v>technology</v>
      </c>
      <c r="T2659" t="str">
        <f t="shared" si="334"/>
        <v>space exploration</v>
      </c>
      <c r="U2659" s="6">
        <f t="shared" si="330"/>
        <v>33.133645833331684</v>
      </c>
      <c r="V2659" t="str">
        <f t="shared" si="335"/>
        <v>30&lt;x&lt;=45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 t="shared" si="331"/>
        <v>42581.675856481481</v>
      </c>
      <c r="K2660">
        <v>1467321194</v>
      </c>
      <c r="L2660" s="10">
        <f t="shared" si="332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328"/>
        <v>9.2857142857142856E-4</v>
      </c>
      <c r="R2660" s="6">
        <f t="shared" si="329"/>
        <v>22.75</v>
      </c>
      <c r="S2660" t="str">
        <f t="shared" si="333"/>
        <v>technology</v>
      </c>
      <c r="T2660" t="str">
        <f t="shared" si="334"/>
        <v>space exploration</v>
      </c>
      <c r="U2660" s="6">
        <f t="shared" si="330"/>
        <v>30</v>
      </c>
      <c r="V2660" t="str">
        <f t="shared" si="335"/>
        <v>15&lt;x&lt;=30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 t="shared" si="331"/>
        <v>42111.861226851855</v>
      </c>
      <c r="K2661">
        <v>1426729210</v>
      </c>
      <c r="L2661" s="10">
        <f t="shared" si="332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328"/>
        <v>2.720408163265306E-2</v>
      </c>
      <c r="R2661" s="6">
        <f t="shared" si="329"/>
        <v>133.30000000000001</v>
      </c>
      <c r="S2661" t="str">
        <f t="shared" si="333"/>
        <v>technology</v>
      </c>
      <c r="T2661" t="str">
        <f t="shared" si="334"/>
        <v>space exploration</v>
      </c>
      <c r="U2661" s="6">
        <f t="shared" si="330"/>
        <v>30</v>
      </c>
      <c r="V2661" t="str">
        <f t="shared" si="335"/>
        <v>15&lt;x&lt;=30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 t="shared" si="331"/>
        <v>42332.546504629623</v>
      </c>
      <c r="K2662">
        <v>1443200818</v>
      </c>
      <c r="L2662" s="10">
        <f t="shared" si="332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328"/>
        <v>9.5E-4</v>
      </c>
      <c r="R2662" s="6">
        <f t="shared" si="329"/>
        <v>3.8</v>
      </c>
      <c r="S2662" t="str">
        <f t="shared" si="333"/>
        <v>technology</v>
      </c>
      <c r="T2662" t="str">
        <f t="shared" si="334"/>
        <v>space exploration</v>
      </c>
      <c r="U2662" s="6">
        <f t="shared" si="330"/>
        <v>60.041666666664241</v>
      </c>
      <c r="V2662" t="str">
        <f t="shared" si="335"/>
        <v>60&lt;x&lt;=75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 t="shared" si="331"/>
        <v>41572.750115740739</v>
      </c>
      <c r="K2663">
        <v>1380150010</v>
      </c>
      <c r="L2663" s="10">
        <f t="shared" si="332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328"/>
        <v>1.0289999999999999</v>
      </c>
      <c r="R2663" s="6">
        <f t="shared" si="329"/>
        <v>85.75</v>
      </c>
      <c r="S2663" t="str">
        <f t="shared" si="333"/>
        <v>technology</v>
      </c>
      <c r="T2663" t="str">
        <f t="shared" si="334"/>
        <v>makerspaces</v>
      </c>
      <c r="U2663" s="6">
        <f t="shared" si="330"/>
        <v>30</v>
      </c>
      <c r="V2663" t="str">
        <f t="shared" si="335"/>
        <v>15&lt;x&lt;=30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 t="shared" si="331"/>
        <v>42237.538344907407</v>
      </c>
      <c r="K2664">
        <v>1437587713</v>
      </c>
      <c r="L2664" s="10">
        <f t="shared" si="332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328"/>
        <v>1.0680000000000001</v>
      </c>
      <c r="R2664" s="6">
        <f t="shared" si="329"/>
        <v>267</v>
      </c>
      <c r="S2664" t="str">
        <f t="shared" si="333"/>
        <v>technology</v>
      </c>
      <c r="T2664" t="str">
        <f t="shared" si="334"/>
        <v>makerspaces</v>
      </c>
      <c r="U2664" s="6">
        <f t="shared" si="330"/>
        <v>30</v>
      </c>
      <c r="V2664" t="str">
        <f t="shared" si="335"/>
        <v>15&lt;x&lt;=30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 t="shared" si="331"/>
        <v>42251.416666666664</v>
      </c>
      <c r="K2665">
        <v>1438873007</v>
      </c>
      <c r="L2665" s="10">
        <f t="shared" si="332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328"/>
        <v>1.0459624999999999</v>
      </c>
      <c r="R2665" s="6">
        <f t="shared" si="329"/>
        <v>373.55803571428572</v>
      </c>
      <c r="S2665" t="str">
        <f t="shared" si="333"/>
        <v>technology</v>
      </c>
      <c r="T2665" t="str">
        <f t="shared" si="334"/>
        <v>makerspaces</v>
      </c>
      <c r="U2665" s="6">
        <f t="shared" si="330"/>
        <v>29.002233796294604</v>
      </c>
      <c r="V2665" t="str">
        <f t="shared" si="335"/>
        <v>15&lt;x&lt;=30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 t="shared" si="331"/>
        <v>42347.082638888889</v>
      </c>
      <c r="K2666">
        <v>1446683797</v>
      </c>
      <c r="L2666" s="10">
        <f t="shared" si="332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328"/>
        <v>1.0342857142857143</v>
      </c>
      <c r="R2666" s="6">
        <f t="shared" si="329"/>
        <v>174.03846153846155</v>
      </c>
      <c r="S2666" t="str">
        <f t="shared" si="333"/>
        <v>technology</v>
      </c>
      <c r="T2666" t="str">
        <f t="shared" si="334"/>
        <v>makerspaces</v>
      </c>
      <c r="U2666" s="6">
        <f t="shared" si="330"/>
        <v>34.26554398148437</v>
      </c>
      <c r="V2666" t="str">
        <f t="shared" si="335"/>
        <v>30&lt;x&lt;=45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 t="shared" si="331"/>
        <v>42128.687199074069</v>
      </c>
      <c r="K2667">
        <v>1426886974</v>
      </c>
      <c r="L2667" s="10">
        <f t="shared" si="332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328"/>
        <v>1.2314285714285715</v>
      </c>
      <c r="R2667" s="6">
        <f t="shared" si="329"/>
        <v>93.695652173913047</v>
      </c>
      <c r="S2667" t="str">
        <f t="shared" si="333"/>
        <v>technology</v>
      </c>
      <c r="T2667" t="str">
        <f t="shared" si="334"/>
        <v>makerspaces</v>
      </c>
      <c r="U2667" s="6">
        <f t="shared" si="330"/>
        <v>45</v>
      </c>
      <c r="V2667" t="str">
        <f t="shared" si="335"/>
        <v>30&lt;x&lt;=45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 t="shared" si="331"/>
        <v>42272.666666666664</v>
      </c>
      <c r="K2668">
        <v>1440008439</v>
      </c>
      <c r="L2668" s="10">
        <f t="shared" si="332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328"/>
        <v>1.592951</v>
      </c>
      <c r="R2668" s="6">
        <f t="shared" si="329"/>
        <v>77.327718446601949</v>
      </c>
      <c r="S2668" t="str">
        <f t="shared" si="333"/>
        <v>technology</v>
      </c>
      <c r="T2668" t="str">
        <f t="shared" si="334"/>
        <v>makerspaces</v>
      </c>
      <c r="U2668" s="6">
        <f t="shared" si="330"/>
        <v>37.110659722224227</v>
      </c>
      <c r="V2668" t="str">
        <f t="shared" si="335"/>
        <v>30&lt;x&lt;=45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 t="shared" si="331"/>
        <v>42410.717777777776</v>
      </c>
      <c r="K2669">
        <v>1452550416</v>
      </c>
      <c r="L2669" s="10">
        <f t="shared" si="332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328"/>
        <v>1.1066666666666667</v>
      </c>
      <c r="R2669" s="6">
        <f t="shared" si="329"/>
        <v>92.222222222222229</v>
      </c>
      <c r="S2669" t="str">
        <f t="shared" si="333"/>
        <v>technology</v>
      </c>
      <c r="T2669" t="str">
        <f t="shared" si="334"/>
        <v>makerspaces</v>
      </c>
      <c r="U2669" s="6">
        <f t="shared" si="330"/>
        <v>30</v>
      </c>
      <c r="V2669" t="str">
        <f t="shared" si="335"/>
        <v>15&lt;x&lt;=30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 t="shared" si="331"/>
        <v>42317.397222222215</v>
      </c>
      <c r="K2670">
        <v>1443449265</v>
      </c>
      <c r="L2670" s="10">
        <f t="shared" si="332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328"/>
        <v>1.7070000000000001</v>
      </c>
      <c r="R2670" s="6">
        <f t="shared" si="329"/>
        <v>60.964285714285715</v>
      </c>
      <c r="S2670" t="str">
        <f t="shared" si="333"/>
        <v>technology</v>
      </c>
      <c r="T2670" t="str">
        <f t="shared" si="334"/>
        <v>makerspaces</v>
      </c>
      <c r="U2670" s="6">
        <f t="shared" si="330"/>
        <v>42.016840277778101</v>
      </c>
      <c r="V2670" t="str">
        <f t="shared" si="335"/>
        <v>30&lt;x&lt;=45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 t="shared" si="331"/>
        <v>42378.827499999999</v>
      </c>
      <c r="K2671">
        <v>1447203096</v>
      </c>
      <c r="L2671" s="10">
        <f t="shared" si="332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328"/>
        <v>1.25125</v>
      </c>
      <c r="R2671" s="6">
        <f t="shared" si="329"/>
        <v>91</v>
      </c>
      <c r="S2671" t="str">
        <f t="shared" si="333"/>
        <v>technology</v>
      </c>
      <c r="T2671" t="str">
        <f t="shared" si="334"/>
        <v>makerspaces</v>
      </c>
      <c r="U2671" s="6">
        <f t="shared" si="330"/>
        <v>60</v>
      </c>
      <c r="V2671" t="str">
        <f t="shared" si="335"/>
        <v>45&lt;x&lt;=60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 t="shared" si="331"/>
        <v>41848.812268518515</v>
      </c>
      <c r="K2672">
        <v>1404174580</v>
      </c>
      <c r="L2672" s="10">
        <f t="shared" si="332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328"/>
        <v>6.4158609339642042E-2</v>
      </c>
      <c r="R2672" s="6">
        <f t="shared" si="329"/>
        <v>41.583333333333336</v>
      </c>
      <c r="S2672" t="str">
        <f t="shared" si="333"/>
        <v>technology</v>
      </c>
      <c r="T2672" t="str">
        <f t="shared" si="334"/>
        <v>makerspaces</v>
      </c>
      <c r="U2672" s="6">
        <f t="shared" si="330"/>
        <v>28</v>
      </c>
      <c r="V2672" t="str">
        <f t="shared" si="335"/>
        <v>15&lt;x&lt;=30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 t="shared" si="331"/>
        <v>41992.609722222223</v>
      </c>
      <c r="K2673">
        <v>1416419916</v>
      </c>
      <c r="L2673" s="10">
        <f t="shared" si="332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328"/>
        <v>0.11344</v>
      </c>
      <c r="R2673" s="6">
        <f t="shared" si="329"/>
        <v>33.761904761904759</v>
      </c>
      <c r="S2673" t="str">
        <f t="shared" si="333"/>
        <v>technology</v>
      </c>
      <c r="T2673" t="str">
        <f t="shared" si="334"/>
        <v>makerspaces</v>
      </c>
      <c r="U2673" s="6">
        <f t="shared" si="330"/>
        <v>30.069027777775773</v>
      </c>
      <c r="V2673" t="str">
        <f t="shared" si="335"/>
        <v>30&lt;x&lt;=45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 t="shared" si="331"/>
        <v>42366.041666666664</v>
      </c>
      <c r="K2674">
        <v>1449436390</v>
      </c>
      <c r="L2674" s="10">
        <f t="shared" si="332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328"/>
        <v>0.33189999999999997</v>
      </c>
      <c r="R2674" s="6">
        <f t="shared" si="329"/>
        <v>70.61702127659575</v>
      </c>
      <c r="S2674" t="str">
        <f t="shared" si="333"/>
        <v>technology</v>
      </c>
      <c r="T2674" t="str">
        <f t="shared" si="334"/>
        <v>makerspaces</v>
      </c>
      <c r="U2674" s="6">
        <f t="shared" si="330"/>
        <v>21.365856481483206</v>
      </c>
      <c r="V2674" t="str">
        <f t="shared" si="335"/>
        <v>15&lt;x&lt;=30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 t="shared" si="331"/>
        <v>41941.739583333328</v>
      </c>
      <c r="K2675">
        <v>1412081999</v>
      </c>
      <c r="L2675" s="10">
        <f t="shared" si="332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328"/>
        <v>0.27579999999999999</v>
      </c>
      <c r="R2675" s="6">
        <f t="shared" si="329"/>
        <v>167.15151515151516</v>
      </c>
      <c r="S2675" t="str">
        <f t="shared" si="333"/>
        <v>technology</v>
      </c>
      <c r="T2675" t="str">
        <f t="shared" si="334"/>
        <v>makerspaces</v>
      </c>
      <c r="U2675" s="6">
        <f t="shared" si="330"/>
        <v>29.406261574069504</v>
      </c>
      <c r="V2675" t="str">
        <f t="shared" si="335"/>
        <v>15&lt;x&lt;=30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 t="shared" si="331"/>
        <v>42555.999305555553</v>
      </c>
      <c r="K2676">
        <v>1465398670</v>
      </c>
      <c r="L2676" s="10">
        <f t="shared" si="332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328"/>
        <v>0.62839999999999996</v>
      </c>
      <c r="R2676" s="6">
        <f t="shared" si="329"/>
        <v>128.61988304093566</v>
      </c>
      <c r="S2676" t="str">
        <f t="shared" si="333"/>
        <v>technology</v>
      </c>
      <c r="T2676" t="str">
        <f t="shared" si="334"/>
        <v>makerspaces</v>
      </c>
      <c r="U2676" s="6">
        <f t="shared" si="330"/>
        <v>26.574884259258397</v>
      </c>
      <c r="V2676" t="str">
        <f t="shared" si="335"/>
        <v>15&lt;x&lt;=30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 t="shared" si="331"/>
        <v>41953.690844907404</v>
      </c>
      <c r="K2677">
        <v>1413059689</v>
      </c>
      <c r="L2677" s="10">
        <f t="shared" si="332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328"/>
        <v>7.5880000000000003E-2</v>
      </c>
      <c r="R2677" s="6">
        <f t="shared" si="329"/>
        <v>65.41379310344827</v>
      </c>
      <c r="S2677" t="str">
        <f t="shared" si="333"/>
        <v>technology</v>
      </c>
      <c r="T2677" t="str">
        <f t="shared" si="334"/>
        <v>makerspaces</v>
      </c>
      <c r="U2677" s="6">
        <f t="shared" si="330"/>
        <v>30.041666666664241</v>
      </c>
      <c r="V2677" t="str">
        <f t="shared" si="335"/>
        <v>30&lt;x&lt;=45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 t="shared" si="331"/>
        <v>42512.416365740741</v>
      </c>
      <c r="K2678">
        <v>1461337174</v>
      </c>
      <c r="L2678" s="10">
        <f t="shared" si="332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328"/>
        <v>0.50380952380952382</v>
      </c>
      <c r="R2678" s="6">
        <f t="shared" si="329"/>
        <v>117.55555555555556</v>
      </c>
      <c r="S2678" t="str">
        <f t="shared" si="333"/>
        <v>technology</v>
      </c>
      <c r="T2678" t="str">
        <f t="shared" si="334"/>
        <v>makerspaces</v>
      </c>
      <c r="U2678" s="6">
        <f t="shared" si="330"/>
        <v>30</v>
      </c>
      <c r="V2678" t="str">
        <f t="shared" si="335"/>
        <v>15&lt;x&lt;=30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 t="shared" si="331"/>
        <v>41822.821099537032</v>
      </c>
      <c r="K2679">
        <v>1401756143</v>
      </c>
      <c r="L2679" s="10">
        <f t="shared" si="332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328"/>
        <v>0.17512820512820512</v>
      </c>
      <c r="R2679" s="6">
        <f t="shared" si="329"/>
        <v>126.48148148148148</v>
      </c>
      <c r="S2679" t="str">
        <f t="shared" si="333"/>
        <v>technology</v>
      </c>
      <c r="T2679" t="str">
        <f t="shared" si="334"/>
        <v>makerspaces</v>
      </c>
      <c r="U2679" s="6">
        <f t="shared" si="330"/>
        <v>30</v>
      </c>
      <c r="V2679" t="str">
        <f t="shared" si="335"/>
        <v>15&lt;x&lt;=30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 t="shared" si="331"/>
        <v>42271.589872685181</v>
      </c>
      <c r="K2680">
        <v>1440529765</v>
      </c>
      <c r="L2680" s="10">
        <f t="shared" si="332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328"/>
        <v>1.3750000000000001E-4</v>
      </c>
      <c r="R2680" s="6">
        <f t="shared" si="329"/>
        <v>550</v>
      </c>
      <c r="S2680" t="str">
        <f t="shared" si="333"/>
        <v>technology</v>
      </c>
      <c r="T2680" t="str">
        <f t="shared" si="334"/>
        <v>makerspaces</v>
      </c>
      <c r="U2680" s="6">
        <f t="shared" si="330"/>
        <v>30</v>
      </c>
      <c r="V2680" t="str">
        <f t="shared" si="335"/>
        <v>15&lt;x&lt;=30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 t="shared" si="331"/>
        <v>42062.792754629627</v>
      </c>
      <c r="K2681">
        <v>1422489694</v>
      </c>
      <c r="L2681" s="10">
        <f t="shared" si="332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328"/>
        <v>3.3E-3</v>
      </c>
      <c r="R2681" s="6">
        <f t="shared" si="329"/>
        <v>44</v>
      </c>
      <c r="S2681" t="str">
        <f t="shared" si="333"/>
        <v>technology</v>
      </c>
      <c r="T2681" t="str">
        <f t="shared" si="334"/>
        <v>makerspaces</v>
      </c>
      <c r="U2681" s="6">
        <f t="shared" si="330"/>
        <v>30</v>
      </c>
      <c r="V2681" t="str">
        <f t="shared" si="335"/>
        <v>15&lt;x&lt;=30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 t="shared" si="331"/>
        <v>42465.961701388886</v>
      </c>
      <c r="K2682">
        <v>1457327091</v>
      </c>
      <c r="L2682" s="10">
        <f t="shared" si="332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328"/>
        <v>8.6250000000000007E-3</v>
      </c>
      <c r="R2682" s="6">
        <f t="shared" si="329"/>
        <v>69</v>
      </c>
      <c r="S2682" t="str">
        <f t="shared" si="333"/>
        <v>technology</v>
      </c>
      <c r="T2682" t="str">
        <f t="shared" si="334"/>
        <v>makerspaces</v>
      </c>
      <c r="U2682" s="6">
        <f t="shared" si="330"/>
        <v>29.958333333328483</v>
      </c>
      <c r="V2682" t="str">
        <f t="shared" si="335"/>
        <v>15&lt;x&lt;=30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 t="shared" si="331"/>
        <v>41830.686921296292</v>
      </c>
      <c r="K2683">
        <v>1402867750</v>
      </c>
      <c r="L2683" s="10">
        <f t="shared" si="332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328"/>
        <v>6.875E-3</v>
      </c>
      <c r="R2683" s="6">
        <f t="shared" si="329"/>
        <v>27.5</v>
      </c>
      <c r="S2683" t="str">
        <f t="shared" si="333"/>
        <v>food</v>
      </c>
      <c r="T2683" t="str">
        <f t="shared" si="334"/>
        <v>food trucks</v>
      </c>
      <c r="U2683" s="6">
        <f t="shared" si="330"/>
        <v>25</v>
      </c>
      <c r="V2683" t="str">
        <f t="shared" si="335"/>
        <v>15&lt;x&lt;=30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 t="shared" si="331"/>
        <v>41965.040972222218</v>
      </c>
      <c r="K2684">
        <v>1413838540</v>
      </c>
      <c r="L2684" s="10">
        <f t="shared" si="332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328"/>
        <v>0.28299999999999997</v>
      </c>
      <c r="R2684" s="6">
        <f t="shared" si="329"/>
        <v>84.9</v>
      </c>
      <c r="S2684" t="str">
        <f t="shared" si="333"/>
        <v>food</v>
      </c>
      <c r="T2684" t="str">
        <f t="shared" si="334"/>
        <v>food trucks</v>
      </c>
      <c r="U2684" s="6">
        <f t="shared" si="330"/>
        <v>32.377314814810234</v>
      </c>
      <c r="V2684" t="str">
        <f t="shared" si="335"/>
        <v>30&lt;x&lt;=45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 t="shared" si="331"/>
        <v>42064.546759259254</v>
      </c>
      <c r="K2685">
        <v>1422641240</v>
      </c>
      <c r="L2685" s="10">
        <f t="shared" si="332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328"/>
        <v>2.3999999999999998E-3</v>
      </c>
      <c r="R2685" s="6">
        <f t="shared" si="329"/>
        <v>12</v>
      </c>
      <c r="S2685" t="str">
        <f t="shared" si="333"/>
        <v>food</v>
      </c>
      <c r="T2685" t="str">
        <f t="shared" si="334"/>
        <v>food trucks</v>
      </c>
      <c r="U2685" s="6">
        <f t="shared" si="330"/>
        <v>30</v>
      </c>
      <c r="V2685" t="str">
        <f t="shared" si="335"/>
        <v>15&lt;x&lt;=30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 t="shared" si="331"/>
        <v>41860.706307870365</v>
      </c>
      <c r="K2686">
        <v>1404165425</v>
      </c>
      <c r="L2686" s="10">
        <f t="shared" si="332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328"/>
        <v>1.1428571428571429E-2</v>
      </c>
      <c r="R2686" s="6">
        <f t="shared" si="329"/>
        <v>200</v>
      </c>
      <c r="S2686" t="str">
        <f t="shared" si="333"/>
        <v>food</v>
      </c>
      <c r="T2686" t="str">
        <f t="shared" si="334"/>
        <v>food trucks</v>
      </c>
      <c r="U2686" s="6">
        <f t="shared" si="330"/>
        <v>40</v>
      </c>
      <c r="V2686" t="str">
        <f t="shared" si="335"/>
        <v>30&lt;x&lt;=45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 t="shared" si="331"/>
        <v>42121.445949074077</v>
      </c>
      <c r="K2687">
        <v>1424968930</v>
      </c>
      <c r="L2687" s="10">
        <f t="shared" si="332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328"/>
        <v>2.0000000000000001E-4</v>
      </c>
      <c r="R2687" s="6">
        <f t="shared" si="329"/>
        <v>10</v>
      </c>
      <c r="S2687" t="str">
        <f t="shared" si="333"/>
        <v>food</v>
      </c>
      <c r="T2687" t="str">
        <f t="shared" si="334"/>
        <v>food trucks</v>
      </c>
      <c r="U2687" s="6">
        <f t="shared" si="330"/>
        <v>59.958333333343035</v>
      </c>
      <c r="V2687" t="str">
        <f t="shared" si="335"/>
        <v>45&lt;x&lt;=60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 t="shared" si="331"/>
        <v>41912.766469907401</v>
      </c>
      <c r="K2688">
        <v>1410391423</v>
      </c>
      <c r="L2688" s="10">
        <f t="shared" si="332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328"/>
        <v>0</v>
      </c>
      <c r="R2688" s="6" t="e">
        <f t="shared" si="329"/>
        <v>#DIV/0!</v>
      </c>
      <c r="S2688" t="str">
        <f t="shared" si="333"/>
        <v>food</v>
      </c>
      <c r="T2688" t="str">
        <f t="shared" si="334"/>
        <v>food trucks</v>
      </c>
      <c r="U2688" s="6">
        <f t="shared" si="330"/>
        <v>20</v>
      </c>
      <c r="V2688" t="str">
        <f t="shared" si="335"/>
        <v>15&lt;x&lt;=30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 t="shared" si="331"/>
        <v>42184.431921296295</v>
      </c>
      <c r="K2689">
        <v>1432999318</v>
      </c>
      <c r="L2689" s="10">
        <f t="shared" si="332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328"/>
        <v>0</v>
      </c>
      <c r="R2689" s="6" t="e">
        <f t="shared" si="329"/>
        <v>#DIV/0!</v>
      </c>
      <c r="S2689" t="str">
        <f t="shared" si="333"/>
        <v>food</v>
      </c>
      <c r="T2689" t="str">
        <f t="shared" si="334"/>
        <v>food trucks</v>
      </c>
      <c r="U2689" s="6">
        <f t="shared" si="330"/>
        <v>30</v>
      </c>
      <c r="V2689" t="str">
        <f t="shared" si="335"/>
        <v>15&lt;x&lt;=30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 t="shared" si="331"/>
        <v>42058.916666666664</v>
      </c>
      <c r="K2690">
        <v>1422067870</v>
      </c>
      <c r="L2690" s="10">
        <f t="shared" si="332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336">E2690/D2690</f>
        <v>1.48E-3</v>
      </c>
      <c r="R2690" s="6">
        <f t="shared" ref="R2690:R2753" si="337">E2690/N2690</f>
        <v>5.2857142857142856</v>
      </c>
      <c r="S2690" t="str">
        <f t="shared" si="333"/>
        <v>food</v>
      </c>
      <c r="T2690" t="str">
        <f t="shared" si="334"/>
        <v>food trucks</v>
      </c>
      <c r="U2690" s="6">
        <f t="shared" ref="U2690:U2753" si="338">J2690-L2690</f>
        <v>31.006134259252576</v>
      </c>
      <c r="V2690" t="str">
        <f t="shared" si="335"/>
        <v>30&lt;x&lt;=45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 t="shared" ref="J2691:J2754" si="339">(((I2691/60)/60)/24)+DATE(1970,1,1)+(-5/24)</f>
        <v>42581.753356481473</v>
      </c>
      <c r="K2691">
        <v>1467327890</v>
      </c>
      <c r="L2691" s="10">
        <f t="shared" ref="L2691:L2754" si="340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336"/>
        <v>2.8571428571428571E-5</v>
      </c>
      <c r="R2691" s="6">
        <f t="shared" si="337"/>
        <v>1</v>
      </c>
      <c r="S2691" t="str">
        <f t="shared" ref="S2691:S2754" si="341">TRIM(LEFT(P2691,SEARCH("/",P2691)-1))</f>
        <v>food</v>
      </c>
      <c r="T2691" t="str">
        <f t="shared" ref="T2691:T2754" si="342">TRIM(RIGHT(P2691,LEN(P2691)-SEARCH("/",P2691)))</f>
        <v>food trucks</v>
      </c>
      <c r="U2691" s="6">
        <f t="shared" si="338"/>
        <v>30</v>
      </c>
      <c r="V2691" t="str">
        <f t="shared" ref="V2691:V2754" si="343">IF(U2691&lt;=15, "&lt;=15", IF(U2691&lt;=30, "15&lt;x&lt;=30", IF(U2691&lt;=45, "30&lt;x&lt;=45", IF(U2691&lt;=60, "45&lt;x&lt;=60", IF(U2691&lt;=75, "60&lt;x&lt;=75","75&lt;x&lt;=90")))))</f>
        <v>15&lt;x&lt;=30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 t="shared" si="339"/>
        <v>42157.89671296296</v>
      </c>
      <c r="K2692">
        <v>1429410676</v>
      </c>
      <c r="L2692" s="10">
        <f t="shared" si="340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336"/>
        <v>0.107325</v>
      </c>
      <c r="R2692" s="6">
        <f t="shared" si="337"/>
        <v>72.762711864406782</v>
      </c>
      <c r="S2692" t="str">
        <f t="shared" si="341"/>
        <v>food</v>
      </c>
      <c r="T2692" t="str">
        <f t="shared" si="342"/>
        <v>food trucks</v>
      </c>
      <c r="U2692" s="6">
        <f t="shared" si="338"/>
        <v>45</v>
      </c>
      <c r="V2692" t="str">
        <f t="shared" si="343"/>
        <v>30&lt;x&lt;=45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 t="shared" si="339"/>
        <v>42134.515706018516</v>
      </c>
      <c r="K2693">
        <v>1427390557</v>
      </c>
      <c r="L2693" s="10">
        <f t="shared" si="340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336"/>
        <v>5.3846153846153844E-4</v>
      </c>
      <c r="R2693" s="6">
        <f t="shared" si="337"/>
        <v>17.5</v>
      </c>
      <c r="S2693" t="str">
        <f t="shared" si="341"/>
        <v>food</v>
      </c>
      <c r="T2693" t="str">
        <f t="shared" si="342"/>
        <v>food trucks</v>
      </c>
      <c r="U2693" s="6">
        <f t="shared" si="338"/>
        <v>45</v>
      </c>
      <c r="V2693" t="str">
        <f t="shared" si="343"/>
        <v>30&lt;x&lt;=45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 t="shared" si="339"/>
        <v>42088.084027777775</v>
      </c>
      <c r="K2694">
        <v>1424678460</v>
      </c>
      <c r="L2694" s="10">
        <f t="shared" si="340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336"/>
        <v>7.1428571428571426E-3</v>
      </c>
      <c r="R2694" s="6">
        <f t="shared" si="337"/>
        <v>25</v>
      </c>
      <c r="S2694" t="str">
        <f t="shared" si="341"/>
        <v>food</v>
      </c>
      <c r="T2694" t="str">
        <f t="shared" si="342"/>
        <v>food trucks</v>
      </c>
      <c r="U2694" s="6">
        <f t="shared" si="338"/>
        <v>29.958333333335759</v>
      </c>
      <c r="V2694" t="str">
        <f t="shared" si="343"/>
        <v>15&lt;x&lt;=30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 t="shared" si="339"/>
        <v>41863.930162037032</v>
      </c>
      <c r="K2695">
        <v>1405307966</v>
      </c>
      <c r="L2695" s="10">
        <f t="shared" si="340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336"/>
        <v>8.0000000000000002E-3</v>
      </c>
      <c r="R2695" s="6">
        <f t="shared" si="337"/>
        <v>13.333333333333334</v>
      </c>
      <c r="S2695" t="str">
        <f t="shared" si="341"/>
        <v>food</v>
      </c>
      <c r="T2695" t="str">
        <f t="shared" si="342"/>
        <v>food trucks</v>
      </c>
      <c r="U2695" s="6">
        <f t="shared" si="338"/>
        <v>30</v>
      </c>
      <c r="V2695" t="str">
        <f t="shared" si="343"/>
        <v>15&lt;x&lt;=30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 t="shared" si="339"/>
        <v>41907.932164351849</v>
      </c>
      <c r="K2696">
        <v>1409109739</v>
      </c>
      <c r="L2696" s="10">
        <f t="shared" si="340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336"/>
        <v>3.3333333333333335E-5</v>
      </c>
      <c r="R2696" s="6">
        <f t="shared" si="337"/>
        <v>1</v>
      </c>
      <c r="S2696" t="str">
        <f t="shared" si="341"/>
        <v>food</v>
      </c>
      <c r="T2696" t="str">
        <f t="shared" si="342"/>
        <v>food trucks</v>
      </c>
      <c r="U2696" s="6">
        <f t="shared" si="338"/>
        <v>30</v>
      </c>
      <c r="V2696" t="str">
        <f t="shared" si="343"/>
        <v>15&lt;x&lt;=30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 t="shared" si="339"/>
        <v>42107.931921296295</v>
      </c>
      <c r="K2697">
        <v>1423801318</v>
      </c>
      <c r="L2697" s="10">
        <f t="shared" si="340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336"/>
        <v>4.7333333333333333E-3</v>
      </c>
      <c r="R2697" s="6">
        <f t="shared" si="337"/>
        <v>23.666666666666668</v>
      </c>
      <c r="S2697" t="str">
        <f t="shared" si="341"/>
        <v>food</v>
      </c>
      <c r="T2697" t="str">
        <f t="shared" si="342"/>
        <v>food trucks</v>
      </c>
      <c r="U2697" s="6">
        <f t="shared" si="338"/>
        <v>59.958333333335759</v>
      </c>
      <c r="V2697" t="str">
        <f t="shared" si="343"/>
        <v>45&lt;x&lt;=60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 t="shared" si="339"/>
        <v>41998.636111111111</v>
      </c>
      <c r="K2698">
        <v>1416600960</v>
      </c>
      <c r="L2698" s="10">
        <f t="shared" si="340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336"/>
        <v>5.6500000000000002E-2</v>
      </c>
      <c r="R2698" s="6">
        <f t="shared" si="337"/>
        <v>89.21052631578948</v>
      </c>
      <c r="S2698" t="str">
        <f t="shared" si="341"/>
        <v>food</v>
      </c>
      <c r="T2698" t="str">
        <f t="shared" si="342"/>
        <v>food trucks</v>
      </c>
      <c r="U2698" s="6">
        <f t="shared" si="338"/>
        <v>34</v>
      </c>
      <c r="V2698" t="str">
        <f t="shared" si="343"/>
        <v>30&lt;x&lt;=45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 t="shared" si="339"/>
        <v>42218.708333333336</v>
      </c>
      <c r="K2699">
        <v>1435876423</v>
      </c>
      <c r="L2699" s="10">
        <f t="shared" si="340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336"/>
        <v>0.26352173913043481</v>
      </c>
      <c r="R2699" s="6">
        <f t="shared" si="337"/>
        <v>116.55769230769231</v>
      </c>
      <c r="S2699" t="str">
        <f t="shared" si="341"/>
        <v>food</v>
      </c>
      <c r="T2699" t="str">
        <f t="shared" si="342"/>
        <v>food trucks</v>
      </c>
      <c r="U2699" s="6">
        <f t="shared" si="338"/>
        <v>30.976585648153559</v>
      </c>
      <c r="V2699" t="str">
        <f t="shared" si="343"/>
        <v>30&lt;x&lt;=45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 t="shared" si="339"/>
        <v>41817.689907407403</v>
      </c>
      <c r="K2700">
        <v>1401312808</v>
      </c>
      <c r="L2700" s="10">
        <f t="shared" si="340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336"/>
        <v>3.2512500000000002E-3</v>
      </c>
      <c r="R2700" s="6">
        <f t="shared" si="337"/>
        <v>13.005000000000001</v>
      </c>
      <c r="S2700" t="str">
        <f t="shared" si="341"/>
        <v>food</v>
      </c>
      <c r="T2700" t="str">
        <f t="shared" si="342"/>
        <v>food trucks</v>
      </c>
      <c r="U2700" s="6">
        <f t="shared" si="338"/>
        <v>30</v>
      </c>
      <c r="V2700" t="str">
        <f t="shared" si="343"/>
        <v>15&lt;x&lt;=30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 t="shared" si="339"/>
        <v>41859.688229166662</v>
      </c>
      <c r="K2701">
        <v>1404941463</v>
      </c>
      <c r="L2701" s="10">
        <f t="shared" si="340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336"/>
        <v>0</v>
      </c>
      <c r="R2701" s="6" t="e">
        <f t="shared" si="337"/>
        <v>#DIV/0!</v>
      </c>
      <c r="S2701" t="str">
        <f t="shared" si="341"/>
        <v>food</v>
      </c>
      <c r="T2701" t="str">
        <f t="shared" si="342"/>
        <v>food trucks</v>
      </c>
      <c r="U2701" s="6">
        <f t="shared" si="338"/>
        <v>30</v>
      </c>
      <c r="V2701" t="str">
        <f t="shared" si="343"/>
        <v>15&lt;x&lt;=30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 t="shared" si="339"/>
        <v>41900.666342592594</v>
      </c>
      <c r="K2702">
        <v>1408481972</v>
      </c>
      <c r="L2702" s="10">
        <f t="shared" si="340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336"/>
        <v>7.0007000700070005E-3</v>
      </c>
      <c r="R2702" s="6">
        <f t="shared" si="337"/>
        <v>17.5</v>
      </c>
      <c r="S2702" t="str">
        <f t="shared" si="341"/>
        <v>food</v>
      </c>
      <c r="T2702" t="str">
        <f t="shared" si="342"/>
        <v>food trucks</v>
      </c>
      <c r="U2702" s="6">
        <f t="shared" si="338"/>
        <v>30</v>
      </c>
      <c r="V2702" t="str">
        <f t="shared" si="343"/>
        <v>15&lt;x&lt;=30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 t="shared" si="339"/>
        <v>42832.524699074071</v>
      </c>
      <c r="K2703">
        <v>1488911734</v>
      </c>
      <c r="L2703" s="10">
        <f t="shared" si="340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336"/>
        <v>0.46176470588235297</v>
      </c>
      <c r="R2703" s="6">
        <f t="shared" si="337"/>
        <v>34.130434782608695</v>
      </c>
      <c r="S2703" t="str">
        <f t="shared" si="341"/>
        <v>theater</v>
      </c>
      <c r="T2703" t="str">
        <f t="shared" si="342"/>
        <v>spaces</v>
      </c>
      <c r="U2703" s="6">
        <f t="shared" si="338"/>
        <v>30.958333333335759</v>
      </c>
      <c r="V2703" t="str">
        <f t="shared" si="343"/>
        <v>30&lt;x&lt;=45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 t="shared" si="339"/>
        <v>42830.551817129628</v>
      </c>
      <c r="K2704">
        <v>1488827677</v>
      </c>
      <c r="L2704" s="10">
        <f t="shared" si="340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336"/>
        <v>0.34410000000000002</v>
      </c>
      <c r="R2704" s="6">
        <f t="shared" si="337"/>
        <v>132.34615384615384</v>
      </c>
      <c r="S2704" t="str">
        <f t="shared" si="341"/>
        <v>theater</v>
      </c>
      <c r="T2704" t="str">
        <f t="shared" si="342"/>
        <v>spaces</v>
      </c>
      <c r="U2704" s="6">
        <f t="shared" si="338"/>
        <v>29.958333333335759</v>
      </c>
      <c r="V2704" t="str">
        <f t="shared" si="343"/>
        <v>15&lt;x&lt;=30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 t="shared" si="339"/>
        <v>42816.440162037034</v>
      </c>
      <c r="K2705">
        <v>1485016430</v>
      </c>
      <c r="L2705" s="10">
        <f t="shared" si="340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336"/>
        <v>1.0375000000000001</v>
      </c>
      <c r="R2705" s="6">
        <f t="shared" si="337"/>
        <v>922.22222222222217</v>
      </c>
      <c r="S2705" t="str">
        <f t="shared" si="341"/>
        <v>theater</v>
      </c>
      <c r="T2705" t="str">
        <f t="shared" si="342"/>
        <v>spaces</v>
      </c>
      <c r="U2705" s="6">
        <f t="shared" si="338"/>
        <v>59.958333333335759</v>
      </c>
      <c r="V2705" t="str">
        <f t="shared" si="343"/>
        <v>45&lt;x&lt;=60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 t="shared" si="339"/>
        <v>42830.61243055555</v>
      </c>
      <c r="K2706">
        <v>1487709714</v>
      </c>
      <c r="L2706" s="10">
        <f t="shared" si="340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336"/>
        <v>6.0263157894736845E-2</v>
      </c>
      <c r="R2706" s="6">
        <f t="shared" si="337"/>
        <v>163.57142857142858</v>
      </c>
      <c r="S2706" t="str">
        <f t="shared" si="341"/>
        <v>theater</v>
      </c>
      <c r="T2706" t="str">
        <f t="shared" si="342"/>
        <v>spaces</v>
      </c>
      <c r="U2706" s="6">
        <f t="shared" si="338"/>
        <v>42.958333333328483</v>
      </c>
      <c r="V2706" t="str">
        <f t="shared" si="343"/>
        <v>30&lt;x&lt;=45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 t="shared" si="339"/>
        <v>42818.666180555556</v>
      </c>
      <c r="K2707">
        <v>1486504758</v>
      </c>
      <c r="L2707" s="10">
        <f t="shared" si="340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336"/>
        <v>0.10539393939393939</v>
      </c>
      <c r="R2707" s="6">
        <f t="shared" si="337"/>
        <v>217.375</v>
      </c>
      <c r="S2707" t="str">
        <f t="shared" si="341"/>
        <v>theater</v>
      </c>
      <c r="T2707" t="str">
        <f t="shared" si="342"/>
        <v>spaces</v>
      </c>
      <c r="U2707" s="6">
        <f t="shared" si="338"/>
        <v>44.958333333335759</v>
      </c>
      <c r="V2707" t="str">
        <f t="shared" si="343"/>
        <v>30&lt;x&lt;=45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 t="shared" si="339"/>
        <v>41928.082638888889</v>
      </c>
      <c r="K2708">
        <v>1410937483</v>
      </c>
      <c r="L2708" s="10">
        <f t="shared" si="340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336"/>
        <v>1.1229714285714285</v>
      </c>
      <c r="R2708" s="6">
        <f t="shared" si="337"/>
        <v>149.44486692015209</v>
      </c>
      <c r="S2708" t="str">
        <f t="shared" si="341"/>
        <v>theater</v>
      </c>
      <c r="T2708" t="str">
        <f t="shared" si="342"/>
        <v>spaces</v>
      </c>
      <c r="U2708" s="6">
        <f t="shared" si="338"/>
        <v>28.996030092595902</v>
      </c>
      <c r="V2708" t="str">
        <f t="shared" si="343"/>
        <v>15&lt;x&lt;=30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 t="shared" si="339"/>
        <v>41421.082638888889</v>
      </c>
      <c r="K2709">
        <v>1367088443</v>
      </c>
      <c r="L2709" s="10">
        <f t="shared" si="340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336"/>
        <v>3.50844625</v>
      </c>
      <c r="R2709" s="6">
        <f t="shared" si="337"/>
        <v>71.237487309644663</v>
      </c>
      <c r="S2709" t="str">
        <f t="shared" si="341"/>
        <v>theater</v>
      </c>
      <c r="T2709" t="str">
        <f t="shared" si="342"/>
        <v>spaces</v>
      </c>
      <c r="U2709" s="6">
        <f t="shared" si="338"/>
        <v>29.508067129630945</v>
      </c>
      <c r="V2709" t="str">
        <f t="shared" si="343"/>
        <v>15&lt;x&lt;=30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 t="shared" si="339"/>
        <v>42572.489884259259</v>
      </c>
      <c r="K2710">
        <v>1463935526</v>
      </c>
      <c r="L2710" s="10">
        <f t="shared" si="340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336"/>
        <v>2.3321535</v>
      </c>
      <c r="R2710" s="6">
        <f t="shared" si="337"/>
        <v>44.464318398474738</v>
      </c>
      <c r="S2710" t="str">
        <f t="shared" si="341"/>
        <v>theater</v>
      </c>
      <c r="T2710" t="str">
        <f t="shared" si="342"/>
        <v>spaces</v>
      </c>
      <c r="U2710" s="6">
        <f t="shared" si="338"/>
        <v>60</v>
      </c>
      <c r="V2710" t="str">
        <f t="shared" si="343"/>
        <v>45&lt;x&lt;=60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 t="shared" si="339"/>
        <v>42646.957638888889</v>
      </c>
      <c r="K2711">
        <v>1472528141</v>
      </c>
      <c r="L2711" s="10">
        <f t="shared" si="340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336"/>
        <v>1.01606</v>
      </c>
      <c r="R2711" s="6">
        <f t="shared" si="337"/>
        <v>164.94480519480518</v>
      </c>
      <c r="S2711" t="str">
        <f t="shared" si="341"/>
        <v>theater</v>
      </c>
      <c r="T2711" t="str">
        <f t="shared" si="342"/>
        <v>spaces</v>
      </c>
      <c r="U2711" s="6">
        <f t="shared" si="338"/>
        <v>35.016192129631236</v>
      </c>
      <c r="V2711" t="str">
        <f t="shared" si="343"/>
        <v>30&lt;x&lt;=45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 t="shared" si="339"/>
        <v>41859.875</v>
      </c>
      <c r="K2712">
        <v>1404797428</v>
      </c>
      <c r="L2712" s="10">
        <f t="shared" si="340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336"/>
        <v>1.5390035000000002</v>
      </c>
      <c r="R2712" s="6">
        <f t="shared" si="337"/>
        <v>84.871516544117654</v>
      </c>
      <c r="S2712" t="str">
        <f t="shared" si="341"/>
        <v>theater</v>
      </c>
      <c r="T2712" t="str">
        <f t="shared" si="342"/>
        <v>spaces</v>
      </c>
      <c r="U2712" s="6">
        <f t="shared" si="338"/>
        <v>31.853842592594447</v>
      </c>
      <c r="V2712" t="str">
        <f t="shared" si="343"/>
        <v>30&lt;x&lt;=45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 t="shared" si="339"/>
        <v>41810.709027777775</v>
      </c>
      <c r="K2713">
        <v>1400694790</v>
      </c>
      <c r="L2713" s="10">
        <f t="shared" si="340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336"/>
        <v>1.007161125319693</v>
      </c>
      <c r="R2713" s="6">
        <f t="shared" si="337"/>
        <v>53.945205479452056</v>
      </c>
      <c r="S2713" t="str">
        <f t="shared" si="341"/>
        <v>theater</v>
      </c>
      <c r="T2713" t="str">
        <f t="shared" si="342"/>
        <v>spaces</v>
      </c>
      <c r="U2713" s="6">
        <f t="shared" si="338"/>
        <v>30.172106481477385</v>
      </c>
      <c r="V2713" t="str">
        <f t="shared" si="343"/>
        <v>30&lt;x&lt;=45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 t="shared" si="339"/>
        <v>41468.541666666664</v>
      </c>
      <c r="K2714">
        <v>1370568560</v>
      </c>
      <c r="L2714" s="10">
        <f t="shared" si="340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336"/>
        <v>1.3138181818181818</v>
      </c>
      <c r="R2714" s="6">
        <f t="shared" si="337"/>
        <v>50.531468531468533</v>
      </c>
      <c r="S2714" t="str">
        <f t="shared" si="341"/>
        <v>theater</v>
      </c>
      <c r="T2714" t="str">
        <f t="shared" si="342"/>
        <v>spaces</v>
      </c>
      <c r="U2714" s="6">
        <f t="shared" si="338"/>
        <v>36.687962962962047</v>
      </c>
      <c r="V2714" t="str">
        <f t="shared" si="343"/>
        <v>30&lt;x&lt;=45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 t="shared" si="339"/>
        <v>42362.445416666662</v>
      </c>
      <c r="K2715">
        <v>1447515684</v>
      </c>
      <c r="L2715" s="10">
        <f t="shared" si="340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336"/>
        <v>1.0224133333333334</v>
      </c>
      <c r="R2715" s="6">
        <f t="shared" si="337"/>
        <v>108.00140845070422</v>
      </c>
      <c r="S2715" t="str">
        <f t="shared" si="341"/>
        <v>theater</v>
      </c>
      <c r="T2715" t="str">
        <f t="shared" si="342"/>
        <v>spaces</v>
      </c>
      <c r="U2715" s="6">
        <f t="shared" si="338"/>
        <v>40</v>
      </c>
      <c r="V2715" t="str">
        <f t="shared" si="343"/>
        <v>30&lt;x&lt;=45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 t="shared" si="339"/>
        <v>42657.749999999993</v>
      </c>
      <c r="K2716">
        <v>1474040596</v>
      </c>
      <c r="L2716" s="10">
        <f t="shared" si="340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336"/>
        <v>1.1635599999999999</v>
      </c>
      <c r="R2716" s="6">
        <f t="shared" si="337"/>
        <v>95.373770491803285</v>
      </c>
      <c r="S2716" t="str">
        <f t="shared" si="341"/>
        <v>theater</v>
      </c>
      <c r="T2716" t="str">
        <f t="shared" si="342"/>
        <v>spaces</v>
      </c>
      <c r="U2716" s="6">
        <f t="shared" si="338"/>
        <v>28.30328703703708</v>
      </c>
      <c r="V2716" t="str">
        <f t="shared" si="343"/>
        <v>15&lt;x&lt;=30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 t="shared" si="339"/>
        <v>42421.190138888887</v>
      </c>
      <c r="K2717">
        <v>1453109628</v>
      </c>
      <c r="L2717" s="10">
        <f t="shared" si="340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336"/>
        <v>2.6462241666666664</v>
      </c>
      <c r="R2717" s="6">
        <f t="shared" si="337"/>
        <v>57.631016333938291</v>
      </c>
      <c r="S2717" t="str">
        <f t="shared" si="341"/>
        <v>theater</v>
      </c>
      <c r="T2717" t="str">
        <f t="shared" si="342"/>
        <v>spaces</v>
      </c>
      <c r="U2717" s="6">
        <f t="shared" si="338"/>
        <v>34</v>
      </c>
      <c r="V2717" t="str">
        <f t="shared" si="343"/>
        <v>30&lt;x&lt;=45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 t="shared" si="339"/>
        <v>42285.124918981477</v>
      </c>
      <c r="K2718">
        <v>1441699193</v>
      </c>
      <c r="L2718" s="10">
        <f t="shared" si="340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336"/>
        <v>1.1998010000000001</v>
      </c>
      <c r="R2718" s="6">
        <f t="shared" si="337"/>
        <v>64.160481283422456</v>
      </c>
      <c r="S2718" t="str">
        <f t="shared" si="341"/>
        <v>theater</v>
      </c>
      <c r="T2718" t="str">
        <f t="shared" si="342"/>
        <v>spaces</v>
      </c>
      <c r="U2718" s="6">
        <f t="shared" si="338"/>
        <v>30</v>
      </c>
      <c r="V2718" t="str">
        <f t="shared" si="343"/>
        <v>15&lt;x&lt;=30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 t="shared" si="339"/>
        <v>41979.748252314814</v>
      </c>
      <c r="K2719">
        <v>1414015049</v>
      </c>
      <c r="L2719" s="10">
        <f t="shared" si="340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336"/>
        <v>1.2010400000000001</v>
      </c>
      <c r="R2719" s="6">
        <f t="shared" si="337"/>
        <v>92.387692307692305</v>
      </c>
      <c r="S2719" t="str">
        <f t="shared" si="341"/>
        <v>theater</v>
      </c>
      <c r="T2719" t="str">
        <f t="shared" si="342"/>
        <v>spaces</v>
      </c>
      <c r="U2719" s="6">
        <f t="shared" si="338"/>
        <v>45.041666666664241</v>
      </c>
      <c r="V2719" t="str">
        <f t="shared" si="343"/>
        <v>45&lt;x&lt;=60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 t="shared" si="339"/>
        <v>42493.749999999993</v>
      </c>
      <c r="K2720">
        <v>1459865945</v>
      </c>
      <c r="L2720" s="10">
        <f t="shared" si="340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336"/>
        <v>1.0358333333333334</v>
      </c>
      <c r="R2720" s="6">
        <f t="shared" si="337"/>
        <v>125.97972972972973</v>
      </c>
      <c r="S2720" t="str">
        <f t="shared" si="341"/>
        <v>theater</v>
      </c>
      <c r="T2720" t="str">
        <f t="shared" si="342"/>
        <v>spaces</v>
      </c>
      <c r="U2720" s="6">
        <f t="shared" si="338"/>
        <v>28.36174768517958</v>
      </c>
      <c r="V2720" t="str">
        <f t="shared" si="343"/>
        <v>15&lt;x&lt;=30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 t="shared" si="339"/>
        <v>42477.781180555547</v>
      </c>
      <c r="K2721">
        <v>1455756294</v>
      </c>
      <c r="L2721" s="10">
        <f t="shared" si="340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336"/>
        <v>1.0883333333333334</v>
      </c>
      <c r="R2721" s="6">
        <f t="shared" si="337"/>
        <v>94.637681159420296</v>
      </c>
      <c r="S2721" t="str">
        <f t="shared" si="341"/>
        <v>theater</v>
      </c>
      <c r="T2721" t="str">
        <f t="shared" si="342"/>
        <v>spaces</v>
      </c>
      <c r="U2721" s="6">
        <f t="shared" si="338"/>
        <v>59.958333333328483</v>
      </c>
      <c r="V2721" t="str">
        <f t="shared" si="343"/>
        <v>45&lt;x&lt;=60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 t="shared" si="339"/>
        <v>42685.299224537033</v>
      </c>
      <c r="K2722">
        <v>1476270653</v>
      </c>
      <c r="L2722" s="10">
        <f t="shared" si="340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336"/>
        <v>1.1812400000000001</v>
      </c>
      <c r="R2722" s="6">
        <f t="shared" si="337"/>
        <v>170.69942196531792</v>
      </c>
      <c r="S2722" t="str">
        <f t="shared" si="341"/>
        <v>theater</v>
      </c>
      <c r="T2722" t="str">
        <f t="shared" si="342"/>
        <v>spaces</v>
      </c>
      <c r="U2722" s="6">
        <f t="shared" si="338"/>
        <v>30.041666666671517</v>
      </c>
      <c r="V2722" t="str">
        <f t="shared" si="343"/>
        <v>30&lt;x&lt;=45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 t="shared" si="339"/>
        <v>41523.583333333328</v>
      </c>
      <c r="K2723">
        <v>1375880598</v>
      </c>
      <c r="L2723" s="10">
        <f t="shared" si="340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336"/>
        <v>14.62</v>
      </c>
      <c r="R2723" s="6">
        <f t="shared" si="337"/>
        <v>40.762081784386616</v>
      </c>
      <c r="S2723" t="str">
        <f t="shared" si="341"/>
        <v>technology</v>
      </c>
      <c r="T2723" t="str">
        <f t="shared" si="342"/>
        <v>hardware</v>
      </c>
      <c r="U2723" s="6">
        <f t="shared" si="338"/>
        <v>30.247708333328774</v>
      </c>
      <c r="V2723" t="str">
        <f t="shared" si="343"/>
        <v>30&lt;x&lt;=45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 t="shared" si="339"/>
        <v>42764.64876157407</v>
      </c>
      <c r="K2724">
        <v>1480538053</v>
      </c>
      <c r="L2724" s="10">
        <f t="shared" si="340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336"/>
        <v>2.5253999999999999</v>
      </c>
      <c r="R2724" s="6">
        <f t="shared" si="337"/>
        <v>68.254054054054052</v>
      </c>
      <c r="S2724" t="str">
        <f t="shared" si="341"/>
        <v>technology</v>
      </c>
      <c r="T2724" t="str">
        <f t="shared" si="342"/>
        <v>hardware</v>
      </c>
      <c r="U2724" s="6">
        <f t="shared" si="338"/>
        <v>60</v>
      </c>
      <c r="V2724" t="str">
        <f t="shared" si="343"/>
        <v>45&lt;x&lt;=60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 t="shared" si="339"/>
        <v>42004.672314814808</v>
      </c>
      <c r="K2725">
        <v>1414872488</v>
      </c>
      <c r="L2725" s="10">
        <f t="shared" si="340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336"/>
        <v>1.4005000000000001</v>
      </c>
      <c r="R2725" s="6">
        <f t="shared" si="337"/>
        <v>95.48863636363636</v>
      </c>
      <c r="S2725" t="str">
        <f t="shared" si="341"/>
        <v>technology</v>
      </c>
      <c r="T2725" t="str">
        <f t="shared" si="342"/>
        <v>hardware</v>
      </c>
      <c r="U2725" s="6">
        <f t="shared" si="338"/>
        <v>60.041666666664241</v>
      </c>
      <c r="V2725" t="str">
        <f t="shared" si="343"/>
        <v>60&lt;x&lt;=75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 t="shared" si="339"/>
        <v>42231.118738425925</v>
      </c>
      <c r="K2726">
        <v>1436860259</v>
      </c>
      <c r="L2726" s="10">
        <f t="shared" si="340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336"/>
        <v>2.9687520259319289</v>
      </c>
      <c r="R2726" s="6">
        <f t="shared" si="337"/>
        <v>7.1902649656526005</v>
      </c>
      <c r="S2726" t="str">
        <f t="shared" si="341"/>
        <v>technology</v>
      </c>
      <c r="T2726" t="str">
        <f t="shared" si="342"/>
        <v>hardware</v>
      </c>
      <c r="U2726" s="6">
        <f t="shared" si="338"/>
        <v>32</v>
      </c>
      <c r="V2726" t="str">
        <f t="shared" si="343"/>
        <v>30&lt;x&lt;=45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 t="shared" si="339"/>
        <v>42795.53628472222</v>
      </c>
      <c r="K2727">
        <v>1484070735</v>
      </c>
      <c r="L2727" s="10">
        <f t="shared" si="340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336"/>
        <v>1.445425</v>
      </c>
      <c r="R2727" s="6">
        <f t="shared" si="337"/>
        <v>511.65486725663715</v>
      </c>
      <c r="S2727" t="str">
        <f t="shared" si="341"/>
        <v>technology</v>
      </c>
      <c r="T2727" t="str">
        <f t="shared" si="342"/>
        <v>hardware</v>
      </c>
      <c r="U2727" s="6">
        <f t="shared" si="338"/>
        <v>50</v>
      </c>
      <c r="V2727" t="str">
        <f t="shared" si="343"/>
        <v>45&lt;x&lt;=60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 t="shared" si="339"/>
        <v>42482.371655092589</v>
      </c>
      <c r="K2728">
        <v>1458741311</v>
      </c>
      <c r="L2728" s="10">
        <f t="shared" si="340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336"/>
        <v>1.05745</v>
      </c>
      <c r="R2728" s="6">
        <f t="shared" si="337"/>
        <v>261.74504950495049</v>
      </c>
      <c r="S2728" t="str">
        <f t="shared" si="341"/>
        <v>technology</v>
      </c>
      <c r="T2728" t="str">
        <f t="shared" si="342"/>
        <v>hardware</v>
      </c>
      <c r="U2728" s="6">
        <f t="shared" si="338"/>
        <v>30</v>
      </c>
      <c r="V2728" t="str">
        <f t="shared" si="343"/>
        <v>15&lt;x&lt;=30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 t="shared" si="339"/>
        <v>42223.468321759261</v>
      </c>
      <c r="K2729">
        <v>1436804063</v>
      </c>
      <c r="L2729" s="10">
        <f t="shared" si="340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336"/>
        <v>4.9321000000000002</v>
      </c>
      <c r="R2729" s="6">
        <f t="shared" si="337"/>
        <v>69.760961810466767</v>
      </c>
      <c r="S2729" t="str">
        <f t="shared" si="341"/>
        <v>technology</v>
      </c>
      <c r="T2729" t="str">
        <f t="shared" si="342"/>
        <v>hardware</v>
      </c>
      <c r="U2729" s="6">
        <f t="shared" si="338"/>
        <v>25</v>
      </c>
      <c r="V2729" t="str">
        <f t="shared" si="343"/>
        <v>15&lt;x&lt;=30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 t="shared" si="339"/>
        <v>42368.391597222224</v>
      </c>
      <c r="K2730">
        <v>1448461434</v>
      </c>
      <c r="L2730" s="10">
        <f t="shared" si="340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336"/>
        <v>2.0182666666666669</v>
      </c>
      <c r="R2730" s="6">
        <f t="shared" si="337"/>
        <v>77.229591836734699</v>
      </c>
      <c r="S2730" t="str">
        <f t="shared" si="341"/>
        <v>technology</v>
      </c>
      <c r="T2730" t="str">
        <f t="shared" si="342"/>
        <v>hardware</v>
      </c>
      <c r="U2730" s="6">
        <f t="shared" si="338"/>
        <v>35</v>
      </c>
      <c r="V2730" t="str">
        <f t="shared" si="343"/>
        <v>30&lt;x&lt;=45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 t="shared" si="339"/>
        <v>42125.032372685186</v>
      </c>
      <c r="K2731">
        <v>1427867197</v>
      </c>
      <c r="L2731" s="10">
        <f t="shared" si="340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336"/>
        <v>1.0444</v>
      </c>
      <c r="R2731" s="6">
        <f t="shared" si="337"/>
        <v>340.56521739130437</v>
      </c>
      <c r="S2731" t="str">
        <f t="shared" si="341"/>
        <v>technology</v>
      </c>
      <c r="T2731" t="str">
        <f t="shared" si="342"/>
        <v>hardware</v>
      </c>
      <c r="U2731" s="6">
        <f t="shared" si="338"/>
        <v>30</v>
      </c>
      <c r="V2731" t="str">
        <f t="shared" si="343"/>
        <v>15&lt;x&lt;=30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 t="shared" si="339"/>
        <v>41386.333043981482</v>
      </c>
      <c r="K2732">
        <v>1363611575</v>
      </c>
      <c r="L2732" s="10">
        <f t="shared" si="340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336"/>
        <v>1.7029262962962963</v>
      </c>
      <c r="R2732" s="6">
        <f t="shared" si="337"/>
        <v>67.417903225806455</v>
      </c>
      <c r="S2732" t="str">
        <f t="shared" si="341"/>
        <v>technology</v>
      </c>
      <c r="T2732" t="str">
        <f t="shared" si="342"/>
        <v>hardware</v>
      </c>
      <c r="U2732" s="6">
        <f t="shared" si="338"/>
        <v>35</v>
      </c>
      <c r="V2732" t="str">
        <f t="shared" si="343"/>
        <v>30&lt;x&lt;=45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 t="shared" si="339"/>
        <v>41929.958333333328</v>
      </c>
      <c r="K2733">
        <v>1408624622</v>
      </c>
      <c r="L2733" s="10">
        <f t="shared" si="340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336"/>
        <v>1.0430333333333333</v>
      </c>
      <c r="R2733" s="6">
        <f t="shared" si="337"/>
        <v>845.70270270270271</v>
      </c>
      <c r="S2733" t="str">
        <f t="shared" si="341"/>
        <v>technology</v>
      </c>
      <c r="T2733" t="str">
        <f t="shared" si="342"/>
        <v>hardware</v>
      </c>
      <c r="U2733" s="6">
        <f t="shared" si="338"/>
        <v>57.640949074069795</v>
      </c>
      <c r="V2733" t="str">
        <f t="shared" si="343"/>
        <v>45&lt;x&lt;=60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 t="shared" si="339"/>
        <v>41421.791666666664</v>
      </c>
      <c r="K2734">
        <v>1366917828</v>
      </c>
      <c r="L2734" s="10">
        <f t="shared" si="340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336"/>
        <v>1.1825000000000001</v>
      </c>
      <c r="R2734" s="6">
        <f t="shared" si="337"/>
        <v>97.191780821917803</v>
      </c>
      <c r="S2734" t="str">
        <f t="shared" si="341"/>
        <v>technology</v>
      </c>
      <c r="T2734" t="str">
        <f t="shared" si="342"/>
        <v>hardware</v>
      </c>
      <c r="U2734" s="6">
        <f t="shared" si="338"/>
        <v>32.191805555557949</v>
      </c>
      <c r="V2734" t="str">
        <f t="shared" si="343"/>
        <v>30&lt;x&lt;=45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 t="shared" si="339"/>
        <v>42104.022847222215</v>
      </c>
      <c r="K2735">
        <v>1423463574</v>
      </c>
      <c r="L2735" s="10">
        <f t="shared" si="340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336"/>
        <v>1.07538</v>
      </c>
      <c r="R2735" s="6">
        <f t="shared" si="337"/>
        <v>451.84033613445376</v>
      </c>
      <c r="S2735" t="str">
        <f t="shared" si="341"/>
        <v>technology</v>
      </c>
      <c r="T2735" t="str">
        <f t="shared" si="342"/>
        <v>hardware</v>
      </c>
      <c r="U2735" s="6">
        <f t="shared" si="338"/>
        <v>59.958333333328483</v>
      </c>
      <c r="V2735" t="str">
        <f t="shared" si="343"/>
        <v>45&lt;x&lt;=60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 t="shared" si="339"/>
        <v>42656.707638888889</v>
      </c>
      <c r="K2736">
        <v>1473782592</v>
      </c>
      <c r="L2736" s="10">
        <f t="shared" si="340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336"/>
        <v>22603</v>
      </c>
      <c r="R2736" s="6">
        <f t="shared" si="337"/>
        <v>138.66871165644173</v>
      </c>
      <c r="S2736" t="str">
        <f t="shared" si="341"/>
        <v>technology</v>
      </c>
      <c r="T2736" t="str">
        <f t="shared" si="342"/>
        <v>hardware</v>
      </c>
      <c r="U2736" s="6">
        <f t="shared" si="338"/>
        <v>30.247083333335468</v>
      </c>
      <c r="V2736" t="str">
        <f t="shared" si="343"/>
        <v>30&lt;x&lt;=45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 t="shared" si="339"/>
        <v>41346.625</v>
      </c>
      <c r="K2737">
        <v>1360551250</v>
      </c>
      <c r="L2737" s="10">
        <f t="shared" si="340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336"/>
        <v>9.7813466666666677</v>
      </c>
      <c r="R2737" s="6">
        <f t="shared" si="337"/>
        <v>21.640147492625371</v>
      </c>
      <c r="S2737" t="str">
        <f t="shared" si="341"/>
        <v>technology</v>
      </c>
      <c r="T2737" t="str">
        <f t="shared" si="342"/>
        <v>hardware</v>
      </c>
      <c r="U2737" s="6">
        <f t="shared" si="338"/>
        <v>30.712384259262762</v>
      </c>
      <c r="V2737" t="str">
        <f t="shared" si="343"/>
        <v>30&lt;x&lt;=45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 t="shared" si="339"/>
        <v>41752.458020833328</v>
      </c>
      <c r="K2738">
        <v>1395676773</v>
      </c>
      <c r="L2738" s="10">
        <f t="shared" si="340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336"/>
        <v>1.2290000000000001</v>
      </c>
      <c r="R2738" s="6">
        <f t="shared" si="337"/>
        <v>169.51724137931035</v>
      </c>
      <c r="S2738" t="str">
        <f t="shared" si="341"/>
        <v>technology</v>
      </c>
      <c r="T2738" t="str">
        <f t="shared" si="342"/>
        <v>hardware</v>
      </c>
      <c r="U2738" s="6">
        <f t="shared" si="338"/>
        <v>30</v>
      </c>
      <c r="V2738" t="str">
        <f t="shared" si="343"/>
        <v>15&lt;x&lt;=30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 t="shared" si="339"/>
        <v>41654.583333333328</v>
      </c>
      <c r="K2739">
        <v>1386108087</v>
      </c>
      <c r="L2739" s="10">
        <f t="shared" si="340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336"/>
        <v>2.4606080000000001</v>
      </c>
      <c r="R2739" s="6">
        <f t="shared" si="337"/>
        <v>161.88210526315791</v>
      </c>
      <c r="S2739" t="str">
        <f t="shared" si="341"/>
        <v>technology</v>
      </c>
      <c r="T2739" t="str">
        <f t="shared" si="342"/>
        <v>hardware</v>
      </c>
      <c r="U2739" s="6">
        <f t="shared" si="338"/>
        <v>42.873993055553001</v>
      </c>
      <c r="V2739" t="str">
        <f t="shared" si="343"/>
        <v>30&lt;x&lt;=45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 t="shared" si="339"/>
        <v>42679.935231481482</v>
      </c>
      <c r="K2740">
        <v>1473218804</v>
      </c>
      <c r="L2740" s="10">
        <f t="shared" si="340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336"/>
        <v>1.4794</v>
      </c>
      <c r="R2740" s="6">
        <f t="shared" si="337"/>
        <v>493.13333333333333</v>
      </c>
      <c r="S2740" t="str">
        <f t="shared" si="341"/>
        <v>technology</v>
      </c>
      <c r="T2740" t="str">
        <f t="shared" si="342"/>
        <v>hardware</v>
      </c>
      <c r="U2740" s="6">
        <f t="shared" si="338"/>
        <v>60</v>
      </c>
      <c r="V2740" t="str">
        <f t="shared" si="343"/>
        <v>45&lt;x&lt;=60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 t="shared" si="339"/>
        <v>41764.679594907408</v>
      </c>
      <c r="K2741">
        <v>1395436717</v>
      </c>
      <c r="L2741" s="10">
        <f t="shared" si="340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336"/>
        <v>3.8409090909090908</v>
      </c>
      <c r="R2741" s="6">
        <f t="shared" si="337"/>
        <v>22.120418848167539</v>
      </c>
      <c r="S2741" t="str">
        <f t="shared" si="341"/>
        <v>technology</v>
      </c>
      <c r="T2741" t="str">
        <f t="shared" si="342"/>
        <v>hardware</v>
      </c>
      <c r="U2741" s="6">
        <f t="shared" si="338"/>
        <v>45</v>
      </c>
      <c r="V2741" t="str">
        <f t="shared" si="343"/>
        <v>30&lt;x&lt;=45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 t="shared" si="339"/>
        <v>42074.781851851854</v>
      </c>
      <c r="K2742">
        <v>1423529152</v>
      </c>
      <c r="L2742" s="10">
        <f t="shared" si="340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336"/>
        <v>1.0333333333333334</v>
      </c>
      <c r="R2742" s="6">
        <f t="shared" si="337"/>
        <v>18.235294117647058</v>
      </c>
      <c r="S2742" t="str">
        <f t="shared" si="341"/>
        <v>technology</v>
      </c>
      <c r="T2742" t="str">
        <f t="shared" si="342"/>
        <v>hardware</v>
      </c>
      <c r="U2742" s="6">
        <f t="shared" si="338"/>
        <v>29.958333333343035</v>
      </c>
      <c r="V2742" t="str">
        <f t="shared" si="343"/>
        <v>15&lt;x&lt;=30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 t="shared" si="339"/>
        <v>41931.879861111105</v>
      </c>
      <c r="K2743">
        <v>1412005602</v>
      </c>
      <c r="L2743" s="10">
        <f t="shared" si="340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336"/>
        <v>4.3750000000000004E-3</v>
      </c>
      <c r="R2743" s="6">
        <f t="shared" si="337"/>
        <v>8.75</v>
      </c>
      <c r="S2743" t="str">
        <f t="shared" si="341"/>
        <v>publishing</v>
      </c>
      <c r="T2743" t="str">
        <f t="shared" si="342"/>
        <v>children's books</v>
      </c>
      <c r="U2743" s="6">
        <f t="shared" si="338"/>
        <v>20.430763888885849</v>
      </c>
      <c r="V2743" t="str">
        <f t="shared" si="343"/>
        <v>15&lt;x&lt;=30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 t="shared" si="339"/>
        <v>41044.511423611111</v>
      </c>
      <c r="K2744">
        <v>1335892587</v>
      </c>
      <c r="L2744" s="10">
        <f t="shared" si="340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336"/>
        <v>0.29239999999999999</v>
      </c>
      <c r="R2744" s="6">
        <f t="shared" si="337"/>
        <v>40.611111111111114</v>
      </c>
      <c r="S2744" t="str">
        <f t="shared" si="341"/>
        <v>publishing</v>
      </c>
      <c r="T2744" t="str">
        <f t="shared" si="342"/>
        <v>children's books</v>
      </c>
      <c r="U2744" s="6">
        <f t="shared" si="338"/>
        <v>14</v>
      </c>
      <c r="V2744" t="str">
        <f t="shared" si="343"/>
        <v>&lt;=15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 t="shared" si="339"/>
        <v>42662.120451388888</v>
      </c>
      <c r="K2745">
        <v>1474271607</v>
      </c>
      <c r="L2745" s="10">
        <f t="shared" si="340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336"/>
        <v>0</v>
      </c>
      <c r="R2745" s="6" t="e">
        <f t="shared" si="337"/>
        <v>#DIV/0!</v>
      </c>
      <c r="S2745" t="str">
        <f t="shared" si="341"/>
        <v>publishing</v>
      </c>
      <c r="T2745" t="str">
        <f t="shared" si="342"/>
        <v>children's books</v>
      </c>
      <c r="U2745" s="6">
        <f t="shared" si="338"/>
        <v>30</v>
      </c>
      <c r="V2745" t="str">
        <f t="shared" si="343"/>
        <v>15&lt;x&lt;=30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 t="shared" si="339"/>
        <v>40967.854143518518</v>
      </c>
      <c r="K2746">
        <v>1327886998</v>
      </c>
      <c r="L2746" s="10">
        <f t="shared" si="340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336"/>
        <v>5.2187499999999998E-2</v>
      </c>
      <c r="R2746" s="6">
        <f t="shared" si="337"/>
        <v>37.954545454545453</v>
      </c>
      <c r="S2746" t="str">
        <f t="shared" si="341"/>
        <v>publishing</v>
      </c>
      <c r="T2746" t="str">
        <f t="shared" si="342"/>
        <v>children's books</v>
      </c>
      <c r="U2746" s="6">
        <f t="shared" si="338"/>
        <v>30</v>
      </c>
      <c r="V2746" t="str">
        <f t="shared" si="343"/>
        <v>15&lt;x&lt;=30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 t="shared" si="339"/>
        <v>41104.779722222222</v>
      </c>
      <c r="K2747">
        <v>1337125368</v>
      </c>
      <c r="L2747" s="10">
        <f t="shared" si="340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336"/>
        <v>0.21887499999999999</v>
      </c>
      <c r="R2747" s="6">
        <f t="shared" si="337"/>
        <v>35.734693877551024</v>
      </c>
      <c r="S2747" t="str">
        <f t="shared" si="341"/>
        <v>publishing</v>
      </c>
      <c r="T2747" t="str">
        <f t="shared" si="342"/>
        <v>children's books</v>
      </c>
      <c r="U2747" s="6">
        <f t="shared" si="338"/>
        <v>60</v>
      </c>
      <c r="V2747" t="str">
        <f t="shared" si="343"/>
        <v>45&lt;x&lt;=60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 t="shared" si="339"/>
        <v>41880.57304398148</v>
      </c>
      <c r="K2748">
        <v>1406745911</v>
      </c>
      <c r="L2748" s="10">
        <f t="shared" si="340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336"/>
        <v>0.26700000000000002</v>
      </c>
      <c r="R2748" s="6">
        <f t="shared" si="337"/>
        <v>42.157894736842103</v>
      </c>
      <c r="S2748" t="str">
        <f t="shared" si="341"/>
        <v>publishing</v>
      </c>
      <c r="T2748" t="str">
        <f t="shared" si="342"/>
        <v>children's books</v>
      </c>
      <c r="U2748" s="6">
        <f t="shared" si="338"/>
        <v>30</v>
      </c>
      <c r="V2748" t="str">
        <f t="shared" si="343"/>
        <v>15&lt;x&lt;=30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 t="shared" si="339"/>
        <v>41075.923611111109</v>
      </c>
      <c r="K2749">
        <v>1337095997</v>
      </c>
      <c r="L2749" s="10">
        <f t="shared" si="340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336"/>
        <v>0.28000000000000003</v>
      </c>
      <c r="R2749" s="6">
        <f t="shared" si="337"/>
        <v>35</v>
      </c>
      <c r="S2749" t="str">
        <f t="shared" si="341"/>
        <v>publishing</v>
      </c>
      <c r="T2749" t="str">
        <f t="shared" si="342"/>
        <v>children's books</v>
      </c>
      <c r="U2749" s="6">
        <f t="shared" si="338"/>
        <v>31.483831018515048</v>
      </c>
      <c r="V2749" t="str">
        <f t="shared" si="343"/>
        <v>30&lt;x&lt;=45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 t="shared" si="339"/>
        <v>42615.502337962964</v>
      </c>
      <c r="K2750">
        <v>1470243802</v>
      </c>
      <c r="L2750" s="10">
        <f t="shared" si="340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336"/>
        <v>1.06E-2</v>
      </c>
      <c r="R2750" s="6">
        <f t="shared" si="337"/>
        <v>13.25</v>
      </c>
      <c r="S2750" t="str">
        <f t="shared" si="341"/>
        <v>publishing</v>
      </c>
      <c r="T2750" t="str">
        <f t="shared" si="342"/>
        <v>children's books</v>
      </c>
      <c r="U2750" s="6">
        <f t="shared" si="338"/>
        <v>30</v>
      </c>
      <c r="V2750" t="str">
        <f t="shared" si="343"/>
        <v>15&lt;x&lt;=30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 t="shared" si="339"/>
        <v>42098.549039351848</v>
      </c>
      <c r="K2751">
        <v>1425582637</v>
      </c>
      <c r="L2751" s="10">
        <f t="shared" si="340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336"/>
        <v>1.0999999999999999E-2</v>
      </c>
      <c r="R2751" s="6">
        <f t="shared" si="337"/>
        <v>55</v>
      </c>
      <c r="S2751" t="str">
        <f t="shared" si="341"/>
        <v>publishing</v>
      </c>
      <c r="T2751" t="str">
        <f t="shared" si="342"/>
        <v>children's books</v>
      </c>
      <c r="U2751" s="6">
        <f t="shared" si="338"/>
        <v>29.958333333328483</v>
      </c>
      <c r="V2751" t="str">
        <f t="shared" si="343"/>
        <v>15&lt;x&lt;=30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 t="shared" si="339"/>
        <v>41090.625</v>
      </c>
      <c r="K2752">
        <v>1340055345</v>
      </c>
      <c r="L2752" s="10">
        <f t="shared" si="340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336"/>
        <v>0</v>
      </c>
      <c r="R2752" s="6" t="e">
        <f t="shared" si="337"/>
        <v>#DIV/0!</v>
      </c>
      <c r="S2752" t="str">
        <f t="shared" si="341"/>
        <v>publishing</v>
      </c>
      <c r="T2752" t="str">
        <f t="shared" si="342"/>
        <v>children's books</v>
      </c>
      <c r="U2752" s="6">
        <f t="shared" si="338"/>
        <v>11.933506944449618</v>
      </c>
      <c r="V2752" t="str">
        <f t="shared" si="343"/>
        <v>&lt;=15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 t="shared" si="339"/>
        <v>41807.678726851853</v>
      </c>
      <c r="K2753">
        <v>1397855842</v>
      </c>
      <c r="L2753" s="10">
        <f t="shared" si="340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336"/>
        <v>0</v>
      </c>
      <c r="R2753" s="6" t="e">
        <f t="shared" si="337"/>
        <v>#DIV/0!</v>
      </c>
      <c r="S2753" t="str">
        <f t="shared" si="341"/>
        <v>publishing</v>
      </c>
      <c r="T2753" t="str">
        <f t="shared" si="342"/>
        <v>children's books</v>
      </c>
      <c r="U2753" s="6">
        <f t="shared" si="338"/>
        <v>60</v>
      </c>
      <c r="V2753" t="str">
        <f t="shared" si="343"/>
        <v>45&lt;x&lt;=60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 t="shared" si="339"/>
        <v>40895.556759259256</v>
      </c>
      <c r="K2754">
        <v>1320776504</v>
      </c>
      <c r="L2754" s="10">
        <f t="shared" si="340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344">E2754/D2754</f>
        <v>0.11458333333333333</v>
      </c>
      <c r="R2754" s="6">
        <f t="shared" ref="R2754:R2817" si="345">E2754/N2754</f>
        <v>39.285714285714285</v>
      </c>
      <c r="S2754" t="str">
        <f t="shared" si="341"/>
        <v>publishing</v>
      </c>
      <c r="T2754" t="str">
        <f t="shared" si="342"/>
        <v>children's books</v>
      </c>
      <c r="U2754" s="6">
        <f t="shared" ref="U2754:U2817" si="346">J2754-L2754</f>
        <v>40</v>
      </c>
      <c r="V2754" t="str">
        <f t="shared" si="343"/>
        <v>30&lt;x&lt;=45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 t="shared" ref="J2755:J2818" si="347">(((I2755/60)/60)/24)+DATE(1970,1,1)+(-5/24)</f>
        <v>41147.692395833328</v>
      </c>
      <c r="K2755">
        <v>1343425023</v>
      </c>
      <c r="L2755" s="10">
        <f t="shared" ref="L2755:L2818" si="348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344"/>
        <v>0.19</v>
      </c>
      <c r="R2755" s="6">
        <f t="shared" si="345"/>
        <v>47.5</v>
      </c>
      <c r="S2755" t="str">
        <f t="shared" ref="S2755:S2818" si="349">TRIM(LEFT(P2755,SEARCH("/",P2755)-1))</f>
        <v>publishing</v>
      </c>
      <c r="T2755" t="str">
        <f t="shared" ref="T2755:T2818" si="350">TRIM(RIGHT(P2755,LEN(P2755)-SEARCH("/",P2755)))</f>
        <v>children's books</v>
      </c>
      <c r="U2755" s="6">
        <f t="shared" si="346"/>
        <v>30</v>
      </c>
      <c r="V2755" t="str">
        <f t="shared" ref="V2755:V2818" si="351">IF(U2755&lt;=15, "&lt;=15", IF(U2755&lt;=30, "15&lt;x&lt;=30", IF(U2755&lt;=45, "30&lt;x&lt;=45", IF(U2755&lt;=60, "45&lt;x&lt;=60", IF(U2755&lt;=75, "60&lt;x&lt;=75","75&lt;x&lt;=90")))))</f>
        <v>15&lt;x&lt;=30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 t="shared" si="347"/>
        <v>41893.427673611113</v>
      </c>
      <c r="K2756">
        <v>1407856551</v>
      </c>
      <c r="L2756" s="10">
        <f t="shared" si="348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344"/>
        <v>0</v>
      </c>
      <c r="R2756" s="6" t="e">
        <f t="shared" si="345"/>
        <v>#DIV/0!</v>
      </c>
      <c r="S2756" t="str">
        <f t="shared" si="349"/>
        <v>publishing</v>
      </c>
      <c r="T2756" t="str">
        <f t="shared" si="350"/>
        <v>children's books</v>
      </c>
      <c r="U2756" s="6">
        <f t="shared" si="346"/>
        <v>30</v>
      </c>
      <c r="V2756" t="str">
        <f t="shared" si="351"/>
        <v>15&lt;x&lt;=30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 t="shared" si="347"/>
        <v>42102.582488425927</v>
      </c>
      <c r="K2757">
        <v>1425927527</v>
      </c>
      <c r="L2757" s="10">
        <f t="shared" si="348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344"/>
        <v>0.52</v>
      </c>
      <c r="R2757" s="6">
        <f t="shared" si="345"/>
        <v>17.333333333333332</v>
      </c>
      <c r="S2757" t="str">
        <f t="shared" si="349"/>
        <v>publishing</v>
      </c>
      <c r="T2757" t="str">
        <f t="shared" si="350"/>
        <v>children's books</v>
      </c>
      <c r="U2757" s="6">
        <f t="shared" si="346"/>
        <v>30</v>
      </c>
      <c r="V2757" t="str">
        <f t="shared" si="351"/>
        <v>15&lt;x&lt;=30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 t="shared" si="347"/>
        <v>41650.692141203705</v>
      </c>
      <c r="K2758">
        <v>1386884201</v>
      </c>
      <c r="L2758" s="10">
        <f t="shared" si="348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344"/>
        <v>0.1048</v>
      </c>
      <c r="R2758" s="6">
        <f t="shared" si="345"/>
        <v>31.757575757575758</v>
      </c>
      <c r="S2758" t="str">
        <f t="shared" si="349"/>
        <v>publishing</v>
      </c>
      <c r="T2758" t="str">
        <f t="shared" si="350"/>
        <v>children's books</v>
      </c>
      <c r="U2758" s="6">
        <f t="shared" si="346"/>
        <v>30</v>
      </c>
      <c r="V2758" t="str">
        <f t="shared" si="351"/>
        <v>15&lt;x&lt;=30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 t="shared" si="347"/>
        <v>42588.448287037034</v>
      </c>
      <c r="K2759">
        <v>1469202332</v>
      </c>
      <c r="L2759" s="10">
        <f t="shared" si="348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344"/>
        <v>6.6666666666666671E-3</v>
      </c>
      <c r="R2759" s="6">
        <f t="shared" si="345"/>
        <v>5</v>
      </c>
      <c r="S2759" t="str">
        <f t="shared" si="349"/>
        <v>publishing</v>
      </c>
      <c r="T2759" t="str">
        <f t="shared" si="350"/>
        <v>children's books</v>
      </c>
      <c r="U2759" s="6">
        <f t="shared" si="346"/>
        <v>15</v>
      </c>
      <c r="V2759" t="str">
        <f t="shared" si="351"/>
        <v>&lt;=15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 t="shared" si="347"/>
        <v>42653.23359953703</v>
      </c>
      <c r="K2760">
        <v>1474886183</v>
      </c>
      <c r="L2760" s="10">
        <f t="shared" si="348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344"/>
        <v>0.11700000000000001</v>
      </c>
      <c r="R2760" s="6">
        <f t="shared" si="345"/>
        <v>39</v>
      </c>
      <c r="S2760" t="str">
        <f t="shared" si="349"/>
        <v>publishing</v>
      </c>
      <c r="T2760" t="str">
        <f t="shared" si="350"/>
        <v>children's books</v>
      </c>
      <c r="U2760" s="6">
        <f t="shared" si="346"/>
        <v>14</v>
      </c>
      <c r="V2760" t="str">
        <f t="shared" si="351"/>
        <v>&lt;=15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 t="shared" si="347"/>
        <v>42567.158171296294</v>
      </c>
      <c r="K2761">
        <v>1464943666</v>
      </c>
      <c r="L2761" s="10">
        <f t="shared" si="348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344"/>
        <v>0.105</v>
      </c>
      <c r="R2761" s="6">
        <f t="shared" si="345"/>
        <v>52.5</v>
      </c>
      <c r="S2761" t="str">
        <f t="shared" si="349"/>
        <v>publishing</v>
      </c>
      <c r="T2761" t="str">
        <f t="shared" si="350"/>
        <v>children's books</v>
      </c>
      <c r="U2761" s="6">
        <f t="shared" si="346"/>
        <v>43</v>
      </c>
      <c r="V2761" t="str">
        <f t="shared" si="351"/>
        <v>30&lt;x&lt;=45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 t="shared" si="347"/>
        <v>41445.252986111111</v>
      </c>
      <c r="K2762">
        <v>1369134258</v>
      </c>
      <c r="L2762" s="10">
        <f t="shared" si="348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344"/>
        <v>0</v>
      </c>
      <c r="R2762" s="6" t="e">
        <f t="shared" si="345"/>
        <v>#DIV/0!</v>
      </c>
      <c r="S2762" t="str">
        <f t="shared" si="349"/>
        <v>publishing</v>
      </c>
      <c r="T2762" t="str">
        <f t="shared" si="350"/>
        <v>children's books</v>
      </c>
      <c r="U2762" s="6">
        <f t="shared" si="346"/>
        <v>30</v>
      </c>
      <c r="V2762" t="str">
        <f t="shared" si="351"/>
        <v>15&lt;x&lt;=30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 t="shared" si="347"/>
        <v>41276.85524305555</v>
      </c>
      <c r="K2763">
        <v>1354584693</v>
      </c>
      <c r="L2763" s="10">
        <f t="shared" si="348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344"/>
        <v>7.1999999999999998E-3</v>
      </c>
      <c r="R2763" s="6">
        <f t="shared" si="345"/>
        <v>9</v>
      </c>
      <c r="S2763" t="str">
        <f t="shared" si="349"/>
        <v>publishing</v>
      </c>
      <c r="T2763" t="str">
        <f t="shared" si="350"/>
        <v>children's books</v>
      </c>
      <c r="U2763" s="6">
        <f t="shared" si="346"/>
        <v>30</v>
      </c>
      <c r="V2763" t="str">
        <f t="shared" si="351"/>
        <v>15&lt;x&lt;=30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 t="shared" si="347"/>
        <v>40986.786979166667</v>
      </c>
      <c r="K2764">
        <v>1326934395</v>
      </c>
      <c r="L2764" s="10">
        <f t="shared" si="348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344"/>
        <v>7.6923076923076927E-3</v>
      </c>
      <c r="R2764" s="6">
        <f t="shared" si="345"/>
        <v>25</v>
      </c>
      <c r="S2764" t="str">
        <f t="shared" si="349"/>
        <v>publishing</v>
      </c>
      <c r="T2764" t="str">
        <f t="shared" si="350"/>
        <v>children's books</v>
      </c>
      <c r="U2764" s="6">
        <f t="shared" si="346"/>
        <v>59.958333333335759</v>
      </c>
      <c r="V2764" t="str">
        <f t="shared" si="351"/>
        <v>45&lt;x&lt;=60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 t="shared" si="347"/>
        <v>41418.371342592589</v>
      </c>
      <c r="K2765">
        <v>1365515684</v>
      </c>
      <c r="L2765" s="10">
        <f t="shared" si="348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344"/>
        <v>2.2842639593908631E-3</v>
      </c>
      <c r="R2765" s="6">
        <f t="shared" si="345"/>
        <v>30</v>
      </c>
      <c r="S2765" t="str">
        <f t="shared" si="349"/>
        <v>publishing</v>
      </c>
      <c r="T2765" t="str">
        <f t="shared" si="350"/>
        <v>children's books</v>
      </c>
      <c r="U2765" s="6">
        <f t="shared" si="346"/>
        <v>45</v>
      </c>
      <c r="V2765" t="str">
        <f t="shared" si="351"/>
        <v>30&lt;x&lt;=45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 t="shared" si="347"/>
        <v>41059.583333333328</v>
      </c>
      <c r="K2766">
        <v>1335855631</v>
      </c>
      <c r="L2766" s="10">
        <f t="shared" si="348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344"/>
        <v>1.125E-2</v>
      </c>
      <c r="R2766" s="6">
        <f t="shared" si="345"/>
        <v>11.25</v>
      </c>
      <c r="S2766" t="str">
        <f t="shared" si="349"/>
        <v>publishing</v>
      </c>
      <c r="T2766" t="str">
        <f t="shared" si="350"/>
        <v>children's books</v>
      </c>
      <c r="U2766" s="6">
        <f t="shared" si="346"/>
        <v>29.499641203699866</v>
      </c>
      <c r="V2766" t="str">
        <f t="shared" si="351"/>
        <v>15&lt;x&lt;=30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 t="shared" si="347"/>
        <v>41210.370694444442</v>
      </c>
      <c r="K2767">
        <v>1350050028</v>
      </c>
      <c r="L2767" s="10">
        <f t="shared" si="348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344"/>
        <v>0</v>
      </c>
      <c r="R2767" s="6" t="e">
        <f t="shared" si="345"/>
        <v>#DIV/0!</v>
      </c>
      <c r="S2767" t="str">
        <f t="shared" si="349"/>
        <v>publishing</v>
      </c>
      <c r="T2767" t="str">
        <f t="shared" si="350"/>
        <v>children's books</v>
      </c>
      <c r="U2767" s="6">
        <f t="shared" si="346"/>
        <v>16</v>
      </c>
      <c r="V2767" t="str">
        <f t="shared" si="351"/>
        <v>15&lt;x&lt;=30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 t="shared" si="347"/>
        <v>40766.459699074068</v>
      </c>
      <c r="K2768">
        <v>1310486518</v>
      </c>
      <c r="L2768" s="10">
        <f t="shared" si="348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344"/>
        <v>0.02</v>
      </c>
      <c r="R2768" s="6">
        <f t="shared" si="345"/>
        <v>25</v>
      </c>
      <c r="S2768" t="str">
        <f t="shared" si="349"/>
        <v>publishing</v>
      </c>
      <c r="T2768" t="str">
        <f t="shared" si="350"/>
        <v>children's books</v>
      </c>
      <c r="U2768" s="6">
        <f t="shared" si="346"/>
        <v>30</v>
      </c>
      <c r="V2768" t="str">
        <f t="shared" si="351"/>
        <v>15&lt;x&lt;=30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 t="shared" si="347"/>
        <v>42232.750578703701</v>
      </c>
      <c r="K2769">
        <v>1434582050</v>
      </c>
      <c r="L2769" s="10">
        <f t="shared" si="348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344"/>
        <v>8.5000000000000006E-3</v>
      </c>
      <c r="R2769" s="6">
        <f t="shared" si="345"/>
        <v>11.333333333333334</v>
      </c>
      <c r="S2769" t="str">
        <f t="shared" si="349"/>
        <v>publishing</v>
      </c>
      <c r="T2769" t="str">
        <f t="shared" si="350"/>
        <v>children's books</v>
      </c>
      <c r="U2769" s="6">
        <f t="shared" si="346"/>
        <v>60</v>
      </c>
      <c r="V2769" t="str">
        <f t="shared" si="351"/>
        <v>45&lt;x&lt;=60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 t="shared" si="347"/>
        <v>40997.364849537036</v>
      </c>
      <c r="K2770">
        <v>1330440323</v>
      </c>
      <c r="L2770" s="10">
        <f t="shared" si="348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344"/>
        <v>0.14314285714285716</v>
      </c>
      <c r="R2770" s="6">
        <f t="shared" si="345"/>
        <v>29.470588235294116</v>
      </c>
      <c r="S2770" t="str">
        <f t="shared" si="349"/>
        <v>publishing</v>
      </c>
      <c r="T2770" t="str">
        <f t="shared" si="350"/>
        <v>children's books</v>
      </c>
      <c r="U2770" s="6">
        <f t="shared" si="346"/>
        <v>29.958333333335759</v>
      </c>
      <c r="V2770" t="str">
        <f t="shared" si="351"/>
        <v>15&lt;x&lt;=30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 t="shared" si="347"/>
        <v>41795.617939814809</v>
      </c>
      <c r="K2771">
        <v>1397677790</v>
      </c>
      <c r="L2771" s="10">
        <f t="shared" si="348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344"/>
        <v>2.5000000000000001E-3</v>
      </c>
      <c r="R2771" s="6">
        <f t="shared" si="345"/>
        <v>1</v>
      </c>
      <c r="S2771" t="str">
        <f t="shared" si="349"/>
        <v>publishing</v>
      </c>
      <c r="T2771" t="str">
        <f t="shared" si="350"/>
        <v>children's books</v>
      </c>
      <c r="U2771" s="6">
        <f t="shared" si="346"/>
        <v>50</v>
      </c>
      <c r="V2771" t="str">
        <f t="shared" si="351"/>
        <v>45&lt;x&lt;=60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 t="shared" si="347"/>
        <v>41716.455208333333</v>
      </c>
      <c r="K2772">
        <v>1392569730</v>
      </c>
      <c r="L2772" s="10">
        <f t="shared" si="348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344"/>
        <v>0.1041125</v>
      </c>
      <c r="R2772" s="6">
        <f t="shared" si="345"/>
        <v>63.098484848484851</v>
      </c>
      <c r="S2772" t="str">
        <f t="shared" si="349"/>
        <v>publishing</v>
      </c>
      <c r="T2772" t="str">
        <f t="shared" si="350"/>
        <v>children's books</v>
      </c>
      <c r="U2772" s="6">
        <f t="shared" si="346"/>
        <v>29.958333333335759</v>
      </c>
      <c r="V2772" t="str">
        <f t="shared" si="351"/>
        <v>15&lt;x&lt;=30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 t="shared" si="347"/>
        <v>41306.5</v>
      </c>
      <c r="K2773">
        <v>1355489140</v>
      </c>
      <c r="L2773" s="10">
        <f t="shared" si="348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344"/>
        <v>0</v>
      </c>
      <c r="R2773" s="6" t="e">
        <f t="shared" si="345"/>
        <v>#DIV/0!</v>
      </c>
      <c r="S2773" t="str">
        <f t="shared" si="349"/>
        <v>publishing</v>
      </c>
      <c r="T2773" t="str">
        <f t="shared" si="350"/>
        <v>children's books</v>
      </c>
      <c r="U2773" s="6">
        <f t="shared" si="346"/>
        <v>49.176620370373712</v>
      </c>
      <c r="V2773" t="str">
        <f t="shared" si="351"/>
        <v>45&lt;x&lt;=60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 t="shared" si="347"/>
        <v>41552.660810185182</v>
      </c>
      <c r="K2774">
        <v>1379710294</v>
      </c>
      <c r="L2774" s="10">
        <f t="shared" si="348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344"/>
        <v>0</v>
      </c>
      <c r="R2774" s="6" t="e">
        <f t="shared" si="345"/>
        <v>#DIV/0!</v>
      </c>
      <c r="S2774" t="str">
        <f t="shared" si="349"/>
        <v>publishing</v>
      </c>
      <c r="T2774" t="str">
        <f t="shared" si="350"/>
        <v>children's books</v>
      </c>
      <c r="U2774" s="6">
        <f t="shared" si="346"/>
        <v>15</v>
      </c>
      <c r="V2774" t="str">
        <f t="shared" si="351"/>
        <v>&lt;=15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 t="shared" si="347"/>
        <v>42484.656493055554</v>
      </c>
      <c r="K2775">
        <v>1460666721</v>
      </c>
      <c r="L2775" s="10">
        <f t="shared" si="348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344"/>
        <v>1.8867924528301887E-3</v>
      </c>
      <c r="R2775" s="6">
        <f t="shared" si="345"/>
        <v>1</v>
      </c>
      <c r="S2775" t="str">
        <f t="shared" si="349"/>
        <v>publishing</v>
      </c>
      <c r="T2775" t="str">
        <f t="shared" si="350"/>
        <v>children's books</v>
      </c>
      <c r="U2775" s="6">
        <f t="shared" si="346"/>
        <v>10</v>
      </c>
      <c r="V2775" t="str">
        <f t="shared" si="351"/>
        <v>&lt;=15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 t="shared" si="347"/>
        <v>41340.918148148143</v>
      </c>
      <c r="K2776">
        <v>1360119728</v>
      </c>
      <c r="L2776" s="10">
        <f t="shared" si="348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344"/>
        <v>0.14249999999999999</v>
      </c>
      <c r="R2776" s="6">
        <f t="shared" si="345"/>
        <v>43.846153846153847</v>
      </c>
      <c r="S2776" t="str">
        <f t="shared" si="349"/>
        <v>publishing</v>
      </c>
      <c r="T2776" t="str">
        <f t="shared" si="350"/>
        <v>children's books</v>
      </c>
      <c r="U2776" s="6">
        <f t="shared" si="346"/>
        <v>30</v>
      </c>
      <c r="V2776" t="str">
        <f t="shared" si="351"/>
        <v>15&lt;x&lt;=30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 t="shared" si="347"/>
        <v>40892.805023148147</v>
      </c>
      <c r="K2777">
        <v>1321402754</v>
      </c>
      <c r="L2777" s="10">
        <f t="shared" si="348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344"/>
        <v>0.03</v>
      </c>
      <c r="R2777" s="6">
        <f t="shared" si="345"/>
        <v>75</v>
      </c>
      <c r="S2777" t="str">
        <f t="shared" si="349"/>
        <v>publishing</v>
      </c>
      <c r="T2777" t="str">
        <f t="shared" si="350"/>
        <v>children's books</v>
      </c>
      <c r="U2777" s="6">
        <f t="shared" si="346"/>
        <v>30</v>
      </c>
      <c r="V2777" t="str">
        <f t="shared" si="351"/>
        <v>15&lt;x&lt;=30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 t="shared" si="347"/>
        <v>42167.088842592588</v>
      </c>
      <c r="K2778">
        <v>1431414476</v>
      </c>
      <c r="L2778" s="10">
        <f t="shared" si="348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344"/>
        <v>7.8809523809523815E-2</v>
      </c>
      <c r="R2778" s="6">
        <f t="shared" si="345"/>
        <v>45.972222222222221</v>
      </c>
      <c r="S2778" t="str">
        <f t="shared" si="349"/>
        <v>publishing</v>
      </c>
      <c r="T2778" t="str">
        <f t="shared" si="350"/>
        <v>children's books</v>
      </c>
      <c r="U2778" s="6">
        <f t="shared" si="346"/>
        <v>31</v>
      </c>
      <c r="V2778" t="str">
        <f t="shared" si="351"/>
        <v>30&lt;x&lt;=45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 t="shared" si="347"/>
        <v>42202.460694444446</v>
      </c>
      <c r="K2779">
        <v>1434557004</v>
      </c>
      <c r="L2779" s="10">
        <f t="shared" si="348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344"/>
        <v>3.3333333333333335E-3</v>
      </c>
      <c r="R2779" s="6">
        <f t="shared" si="345"/>
        <v>10</v>
      </c>
      <c r="S2779" t="str">
        <f t="shared" si="349"/>
        <v>publishing</v>
      </c>
      <c r="T2779" t="str">
        <f t="shared" si="350"/>
        <v>children's books</v>
      </c>
      <c r="U2779" s="6">
        <f t="shared" si="346"/>
        <v>30</v>
      </c>
      <c r="V2779" t="str">
        <f t="shared" si="351"/>
        <v>15&lt;x&lt;=30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 t="shared" si="347"/>
        <v>41876.769745370366</v>
      </c>
      <c r="K2780">
        <v>1406417306</v>
      </c>
      <c r="L2780" s="10">
        <f t="shared" si="348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344"/>
        <v>0.25545454545454543</v>
      </c>
      <c r="R2780" s="6">
        <f t="shared" si="345"/>
        <v>93.666666666666671</v>
      </c>
      <c r="S2780" t="str">
        <f t="shared" si="349"/>
        <v>publishing</v>
      </c>
      <c r="T2780" t="str">
        <f t="shared" si="350"/>
        <v>children's books</v>
      </c>
      <c r="U2780" s="6">
        <f t="shared" si="346"/>
        <v>30</v>
      </c>
      <c r="V2780" t="str">
        <f t="shared" si="351"/>
        <v>15&lt;x&lt;=30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 t="shared" si="347"/>
        <v>42330.419224537036</v>
      </c>
      <c r="K2781">
        <v>1445609021</v>
      </c>
      <c r="L2781" s="10">
        <f t="shared" si="348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344"/>
        <v>2.12E-2</v>
      </c>
      <c r="R2781" s="6">
        <f t="shared" si="345"/>
        <v>53</v>
      </c>
      <c r="S2781" t="str">
        <f t="shared" si="349"/>
        <v>publishing</v>
      </c>
      <c r="T2781" t="str">
        <f t="shared" si="350"/>
        <v>children's books</v>
      </c>
      <c r="U2781" s="6">
        <f t="shared" si="346"/>
        <v>30.041666666664241</v>
      </c>
      <c r="V2781" t="str">
        <f t="shared" si="351"/>
        <v>30&lt;x&lt;=45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 t="shared" si="347"/>
        <v>42804.239444444444</v>
      </c>
      <c r="K2782">
        <v>1486550688</v>
      </c>
      <c r="L2782" s="10">
        <f t="shared" si="348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344"/>
        <v>0</v>
      </c>
      <c r="R2782" s="6" t="e">
        <f t="shared" si="345"/>
        <v>#DIV/0!</v>
      </c>
      <c r="S2782" t="str">
        <f t="shared" si="349"/>
        <v>publishing</v>
      </c>
      <c r="T2782" t="str">
        <f t="shared" si="350"/>
        <v>children's books</v>
      </c>
      <c r="U2782" s="6">
        <f t="shared" si="346"/>
        <v>30</v>
      </c>
      <c r="V2782" t="str">
        <f t="shared" si="351"/>
        <v>15&lt;x&lt;=30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 t="shared" si="347"/>
        <v>42047.083333333336</v>
      </c>
      <c r="K2783">
        <v>1421274954</v>
      </c>
      <c r="L2783" s="10">
        <f t="shared" si="348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344"/>
        <v>1.0528</v>
      </c>
      <c r="R2783" s="6">
        <f t="shared" si="345"/>
        <v>47</v>
      </c>
      <c r="S2783" t="str">
        <f t="shared" si="349"/>
        <v>theater</v>
      </c>
      <c r="T2783" t="str">
        <f t="shared" si="350"/>
        <v>plays</v>
      </c>
      <c r="U2783" s="6">
        <f t="shared" si="346"/>
        <v>28.350069444451947</v>
      </c>
      <c r="V2783" t="str">
        <f t="shared" si="351"/>
        <v>15&lt;x&lt;=30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 t="shared" si="347"/>
        <v>42051.999305555553</v>
      </c>
      <c r="K2784">
        <v>1421964718</v>
      </c>
      <c r="L2784" s="10">
        <f t="shared" si="348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344"/>
        <v>1.2</v>
      </c>
      <c r="R2784" s="6">
        <f t="shared" si="345"/>
        <v>66.666666666666671</v>
      </c>
      <c r="S2784" t="str">
        <f t="shared" si="349"/>
        <v>theater</v>
      </c>
      <c r="T2784" t="str">
        <f t="shared" si="350"/>
        <v>plays</v>
      </c>
      <c r="U2784" s="6">
        <f t="shared" si="346"/>
        <v>25.282662037039699</v>
      </c>
      <c r="V2784" t="str">
        <f t="shared" si="351"/>
        <v>15&lt;x&lt;=30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 t="shared" si="347"/>
        <v>42117.326921296299</v>
      </c>
      <c r="K2785">
        <v>1428583846</v>
      </c>
      <c r="L2785" s="10">
        <f t="shared" si="348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344"/>
        <v>1.145</v>
      </c>
      <c r="R2785" s="6">
        <f t="shared" si="345"/>
        <v>18.770491803278688</v>
      </c>
      <c r="S2785" t="str">
        <f t="shared" si="349"/>
        <v>theater</v>
      </c>
      <c r="T2785" t="str">
        <f t="shared" si="350"/>
        <v>plays</v>
      </c>
      <c r="U2785" s="6">
        <f t="shared" si="346"/>
        <v>14</v>
      </c>
      <c r="V2785" t="str">
        <f t="shared" si="351"/>
        <v>&lt;=15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 t="shared" si="347"/>
        <v>41941.579201388886</v>
      </c>
      <c r="K2786">
        <v>1412794443</v>
      </c>
      <c r="L2786" s="10">
        <f t="shared" si="348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344"/>
        <v>1.19</v>
      </c>
      <c r="R2786" s="6">
        <f t="shared" si="345"/>
        <v>66.111111111111114</v>
      </c>
      <c r="S2786" t="str">
        <f t="shared" si="349"/>
        <v>theater</v>
      </c>
      <c r="T2786" t="str">
        <f t="shared" si="350"/>
        <v>plays</v>
      </c>
      <c r="U2786" s="6">
        <f t="shared" si="346"/>
        <v>21</v>
      </c>
      <c r="V2786" t="str">
        <f t="shared" si="351"/>
        <v>15&lt;x&lt;=30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 t="shared" si="347"/>
        <v>42587.666666666664</v>
      </c>
      <c r="K2787">
        <v>1467865967</v>
      </c>
      <c r="L2787" s="10">
        <f t="shared" si="348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344"/>
        <v>1.0468</v>
      </c>
      <c r="R2787" s="6">
        <f t="shared" si="345"/>
        <v>36.859154929577464</v>
      </c>
      <c r="S2787" t="str">
        <f t="shared" si="349"/>
        <v>theater</v>
      </c>
      <c r="T2787" t="str">
        <f t="shared" si="350"/>
        <v>plays</v>
      </c>
      <c r="U2787" s="6">
        <f t="shared" si="346"/>
        <v>29.685567129628907</v>
      </c>
      <c r="V2787" t="str">
        <f t="shared" si="351"/>
        <v>15&lt;x&lt;=30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 t="shared" si="347"/>
        <v>41829.360879629625</v>
      </c>
      <c r="K2788">
        <v>1403703580</v>
      </c>
      <c r="L2788" s="10">
        <f t="shared" si="348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344"/>
        <v>1.1783999999999999</v>
      </c>
      <c r="R2788" s="6">
        <f t="shared" si="345"/>
        <v>39.810810810810814</v>
      </c>
      <c r="S2788" t="str">
        <f t="shared" si="349"/>
        <v>theater</v>
      </c>
      <c r="T2788" t="str">
        <f t="shared" si="350"/>
        <v>plays</v>
      </c>
      <c r="U2788" s="6">
        <f t="shared" si="346"/>
        <v>14</v>
      </c>
      <c r="V2788" t="str">
        <f t="shared" si="351"/>
        <v>&lt;=15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 t="shared" si="347"/>
        <v>41837.990185185183</v>
      </c>
      <c r="K2789">
        <v>1403066752</v>
      </c>
      <c r="L2789" s="10">
        <f t="shared" si="348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344"/>
        <v>1.1970000000000001</v>
      </c>
      <c r="R2789" s="6">
        <f t="shared" si="345"/>
        <v>31.5</v>
      </c>
      <c r="S2789" t="str">
        <f t="shared" si="349"/>
        <v>theater</v>
      </c>
      <c r="T2789" t="str">
        <f t="shared" si="350"/>
        <v>plays</v>
      </c>
      <c r="U2789" s="6">
        <f t="shared" si="346"/>
        <v>30</v>
      </c>
      <c r="V2789" t="str">
        <f t="shared" si="351"/>
        <v>15&lt;x&lt;=30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 t="shared" si="347"/>
        <v>42580.493553240733</v>
      </c>
      <c r="K2790">
        <v>1467219043</v>
      </c>
      <c r="L2790" s="10">
        <f t="shared" si="348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344"/>
        <v>1.0249999999999999</v>
      </c>
      <c r="R2790" s="6">
        <f t="shared" si="345"/>
        <v>102.5</v>
      </c>
      <c r="S2790" t="str">
        <f t="shared" si="349"/>
        <v>theater</v>
      </c>
      <c r="T2790" t="str">
        <f t="shared" si="350"/>
        <v>plays</v>
      </c>
      <c r="U2790" s="6">
        <f t="shared" si="346"/>
        <v>30</v>
      </c>
      <c r="V2790" t="str">
        <f t="shared" si="351"/>
        <v>15&lt;x&lt;=30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 t="shared" si="347"/>
        <v>42074.958333333336</v>
      </c>
      <c r="K2791">
        <v>1424477934</v>
      </c>
      <c r="L2791" s="10">
        <f t="shared" si="348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344"/>
        <v>1.0116666666666667</v>
      </c>
      <c r="R2791" s="6">
        <f t="shared" si="345"/>
        <v>126.45833333333333</v>
      </c>
      <c r="S2791" t="str">
        <f t="shared" si="349"/>
        <v>theater</v>
      </c>
      <c r="T2791" t="str">
        <f t="shared" si="350"/>
        <v>plays</v>
      </c>
      <c r="U2791" s="6">
        <f t="shared" si="346"/>
        <v>19.153541666673846</v>
      </c>
      <c r="V2791" t="str">
        <f t="shared" si="351"/>
        <v>15&lt;x&lt;=30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 t="shared" si="347"/>
        <v>42046.730358796289</v>
      </c>
      <c r="K2792">
        <v>1421101903</v>
      </c>
      <c r="L2792" s="10">
        <f t="shared" si="348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344"/>
        <v>1.0533333333333332</v>
      </c>
      <c r="R2792" s="6">
        <f t="shared" si="345"/>
        <v>47.878787878787875</v>
      </c>
      <c r="S2792" t="str">
        <f t="shared" si="349"/>
        <v>theater</v>
      </c>
      <c r="T2792" t="str">
        <f t="shared" si="350"/>
        <v>plays</v>
      </c>
      <c r="U2792" s="6">
        <f t="shared" si="346"/>
        <v>30</v>
      </c>
      <c r="V2792" t="str">
        <f t="shared" si="351"/>
        <v>15&lt;x&lt;=30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 t="shared" si="347"/>
        <v>42621.958333333336</v>
      </c>
      <c r="K2793">
        <v>1470778559</v>
      </c>
      <c r="L2793" s="10">
        <f t="shared" si="348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344"/>
        <v>1.0249999999999999</v>
      </c>
      <c r="R2793" s="6">
        <f t="shared" si="345"/>
        <v>73.214285714285708</v>
      </c>
      <c r="S2793" t="str">
        <f t="shared" si="349"/>
        <v>theater</v>
      </c>
      <c r="T2793" t="str">
        <f t="shared" si="350"/>
        <v>plays</v>
      </c>
      <c r="U2793" s="6">
        <f t="shared" si="346"/>
        <v>30.266678240746842</v>
      </c>
      <c r="V2793" t="str">
        <f t="shared" si="351"/>
        <v>30&lt;x&lt;=45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 t="shared" si="347"/>
        <v>42228.022673611107</v>
      </c>
      <c r="K2794">
        <v>1435469559</v>
      </c>
      <c r="L2794" s="10">
        <f t="shared" si="348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344"/>
        <v>1.0760000000000001</v>
      </c>
      <c r="R2794" s="6">
        <f t="shared" si="345"/>
        <v>89.666666666666671</v>
      </c>
      <c r="S2794" t="str">
        <f t="shared" si="349"/>
        <v>theater</v>
      </c>
      <c r="T2794" t="str">
        <f t="shared" si="350"/>
        <v>plays</v>
      </c>
      <c r="U2794" s="6">
        <f t="shared" si="346"/>
        <v>45</v>
      </c>
      <c r="V2794" t="str">
        <f t="shared" si="351"/>
        <v>30&lt;x&lt;=45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 t="shared" si="347"/>
        <v>42206.210706018515</v>
      </c>
      <c r="K2795">
        <v>1434881005</v>
      </c>
      <c r="L2795" s="10">
        <f t="shared" si="348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344"/>
        <v>1.105675</v>
      </c>
      <c r="R2795" s="6">
        <f t="shared" si="345"/>
        <v>151.4623287671233</v>
      </c>
      <c r="S2795" t="str">
        <f t="shared" si="349"/>
        <v>theater</v>
      </c>
      <c r="T2795" t="str">
        <f t="shared" si="350"/>
        <v>plays</v>
      </c>
      <c r="U2795" s="6">
        <f t="shared" si="346"/>
        <v>30</v>
      </c>
      <c r="V2795" t="str">
        <f t="shared" si="351"/>
        <v>15&lt;x&lt;=30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 t="shared" si="347"/>
        <v>42432.583333333336</v>
      </c>
      <c r="K2796">
        <v>1455640559</v>
      </c>
      <c r="L2796" s="10">
        <f t="shared" si="348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344"/>
        <v>1.5</v>
      </c>
      <c r="R2796" s="6">
        <f t="shared" si="345"/>
        <v>25</v>
      </c>
      <c r="S2796" t="str">
        <f t="shared" si="349"/>
        <v>theater</v>
      </c>
      <c r="T2796" t="str">
        <f t="shared" si="350"/>
        <v>plays</v>
      </c>
      <c r="U2796" s="6">
        <f t="shared" si="346"/>
        <v>16.100011574075324</v>
      </c>
      <c r="V2796" t="str">
        <f t="shared" si="351"/>
        <v>15&lt;x&lt;=30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 t="shared" si="347"/>
        <v>41796.75</v>
      </c>
      <c r="K2797">
        <v>1400675841</v>
      </c>
      <c r="L2797" s="10">
        <f t="shared" si="348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344"/>
        <v>1.0428571428571429</v>
      </c>
      <c r="R2797" s="6">
        <f t="shared" si="345"/>
        <v>36.5</v>
      </c>
      <c r="S2797" t="str">
        <f t="shared" si="349"/>
        <v>theater</v>
      </c>
      <c r="T2797" t="str">
        <f t="shared" si="350"/>
        <v>plays</v>
      </c>
      <c r="U2797" s="6">
        <f t="shared" si="346"/>
        <v>16.43239583333343</v>
      </c>
      <c r="V2797" t="str">
        <f t="shared" si="351"/>
        <v>15&lt;x&lt;=30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 t="shared" si="347"/>
        <v>41825.319768518515</v>
      </c>
      <c r="K2798">
        <v>1401972028</v>
      </c>
      <c r="L2798" s="10">
        <f t="shared" si="348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344"/>
        <v>1.155</v>
      </c>
      <c r="R2798" s="6">
        <f t="shared" si="345"/>
        <v>44</v>
      </c>
      <c r="S2798" t="str">
        <f t="shared" si="349"/>
        <v>theater</v>
      </c>
      <c r="T2798" t="str">
        <f t="shared" si="350"/>
        <v>plays</v>
      </c>
      <c r="U2798" s="6">
        <f t="shared" si="346"/>
        <v>30</v>
      </c>
      <c r="V2798" t="str">
        <f t="shared" si="351"/>
        <v>15&lt;x&lt;=30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 t="shared" si="347"/>
        <v>41828.731944444444</v>
      </c>
      <c r="K2799">
        <v>1402266840</v>
      </c>
      <c r="L2799" s="10">
        <f t="shared" si="348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344"/>
        <v>1.02645125</v>
      </c>
      <c r="R2799" s="6">
        <f t="shared" si="345"/>
        <v>87.357553191489373</v>
      </c>
      <c r="S2799" t="str">
        <f t="shared" si="349"/>
        <v>theater</v>
      </c>
      <c r="T2799" t="str">
        <f t="shared" si="350"/>
        <v>plays</v>
      </c>
      <c r="U2799" s="6">
        <f t="shared" si="346"/>
        <v>30</v>
      </c>
      <c r="V2799" t="str">
        <f t="shared" si="351"/>
        <v>15&lt;x&lt;=30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 t="shared" si="347"/>
        <v>42216.458333333336</v>
      </c>
      <c r="K2800">
        <v>1437063121</v>
      </c>
      <c r="L2800" s="10">
        <f t="shared" si="348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344"/>
        <v>1.014</v>
      </c>
      <c r="R2800" s="6">
        <f t="shared" si="345"/>
        <v>36.474820143884891</v>
      </c>
      <c r="S2800" t="str">
        <f t="shared" si="349"/>
        <v>theater</v>
      </c>
      <c r="T2800" t="str">
        <f t="shared" si="350"/>
        <v>plays</v>
      </c>
      <c r="U2800" s="6">
        <f t="shared" si="346"/>
        <v>14.991655092599103</v>
      </c>
      <c r="V2800" t="str">
        <f t="shared" si="351"/>
        <v>&lt;=15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 t="shared" si="347"/>
        <v>42538.458333333336</v>
      </c>
      <c r="K2801">
        <v>1463466070</v>
      </c>
      <c r="L2801" s="10">
        <f t="shared" si="348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344"/>
        <v>1.1663479999999999</v>
      </c>
      <c r="R2801" s="6">
        <f t="shared" si="345"/>
        <v>44.859538461538463</v>
      </c>
      <c r="S2801" t="str">
        <f t="shared" si="349"/>
        <v>theater</v>
      </c>
      <c r="T2801" t="str">
        <f t="shared" si="350"/>
        <v>plays</v>
      </c>
      <c r="U2801" s="6">
        <f t="shared" si="346"/>
        <v>31.401967592595611</v>
      </c>
      <c r="V2801" t="str">
        <f t="shared" si="351"/>
        <v>30&lt;x&lt;=45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 t="shared" si="347"/>
        <v>42008.344513888886</v>
      </c>
      <c r="K2802">
        <v>1415193366</v>
      </c>
      <c r="L2802" s="10">
        <f t="shared" si="348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344"/>
        <v>1.33</v>
      </c>
      <c r="R2802" s="6">
        <f t="shared" si="345"/>
        <v>42.903225806451616</v>
      </c>
      <c r="S2802" t="str">
        <f t="shared" si="349"/>
        <v>theater</v>
      </c>
      <c r="T2802" t="str">
        <f t="shared" si="350"/>
        <v>plays</v>
      </c>
      <c r="U2802" s="6">
        <f t="shared" si="346"/>
        <v>60</v>
      </c>
      <c r="V2802" t="str">
        <f t="shared" si="351"/>
        <v>45&lt;x&lt;=60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 t="shared" si="347"/>
        <v>41922.25</v>
      </c>
      <c r="K2803">
        <v>1411019409</v>
      </c>
      <c r="L2803" s="10">
        <f t="shared" si="348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344"/>
        <v>1.3320000000000001</v>
      </c>
      <c r="R2803" s="6">
        <f t="shared" si="345"/>
        <v>51.230769230769234</v>
      </c>
      <c r="S2803" t="str">
        <f t="shared" si="349"/>
        <v>theater</v>
      </c>
      <c r="T2803" t="str">
        <f t="shared" si="350"/>
        <v>plays</v>
      </c>
      <c r="U2803" s="6">
        <f t="shared" si="346"/>
        <v>22.215173611111823</v>
      </c>
      <c r="V2803" t="str">
        <f t="shared" si="351"/>
        <v>15&lt;x&lt;=30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 t="shared" si="347"/>
        <v>42222.438738425924</v>
      </c>
      <c r="K2804">
        <v>1436283107</v>
      </c>
      <c r="L2804" s="10">
        <f t="shared" si="348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344"/>
        <v>1.0183333333333333</v>
      </c>
      <c r="R2804" s="6">
        <f t="shared" si="345"/>
        <v>33.944444444444443</v>
      </c>
      <c r="S2804" t="str">
        <f t="shared" si="349"/>
        <v>theater</v>
      </c>
      <c r="T2804" t="str">
        <f t="shared" si="350"/>
        <v>plays</v>
      </c>
      <c r="U2804" s="6">
        <f t="shared" si="346"/>
        <v>30</v>
      </c>
      <c r="V2804" t="str">
        <f t="shared" si="351"/>
        <v>15&lt;x&lt;=30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 t="shared" si="347"/>
        <v>42200.791666666664</v>
      </c>
      <c r="K2805">
        <v>1433295276</v>
      </c>
      <c r="L2805" s="10">
        <f t="shared" si="348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344"/>
        <v>1.2795000000000001</v>
      </c>
      <c r="R2805" s="6">
        <f t="shared" si="345"/>
        <v>90.744680851063833</v>
      </c>
      <c r="S2805" t="str">
        <f t="shared" si="349"/>
        <v>theater</v>
      </c>
      <c r="T2805" t="str">
        <f t="shared" si="350"/>
        <v>plays</v>
      </c>
      <c r="U2805" s="6">
        <f t="shared" si="346"/>
        <v>42.934305555550964</v>
      </c>
      <c r="V2805" t="str">
        <f t="shared" si="351"/>
        <v>30&lt;x&lt;=45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 t="shared" si="347"/>
        <v>41911.245254629626</v>
      </c>
      <c r="K2806">
        <v>1409395990</v>
      </c>
      <c r="L2806" s="10">
        <f t="shared" si="348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344"/>
        <v>1.1499999999999999</v>
      </c>
      <c r="R2806" s="6">
        <f t="shared" si="345"/>
        <v>50</v>
      </c>
      <c r="S2806" t="str">
        <f t="shared" si="349"/>
        <v>theater</v>
      </c>
      <c r="T2806" t="str">
        <f t="shared" si="350"/>
        <v>plays</v>
      </c>
      <c r="U2806" s="6">
        <f t="shared" si="346"/>
        <v>30</v>
      </c>
      <c r="V2806" t="str">
        <f t="shared" si="351"/>
        <v>15&lt;x&lt;=30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 t="shared" si="347"/>
        <v>42238.2971412037</v>
      </c>
      <c r="K2807">
        <v>1438085273</v>
      </c>
      <c r="L2807" s="10">
        <f t="shared" si="348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344"/>
        <v>1.1000000000000001</v>
      </c>
      <c r="R2807" s="6">
        <f t="shared" si="345"/>
        <v>24.444444444444443</v>
      </c>
      <c r="S2807" t="str">
        <f t="shared" si="349"/>
        <v>theater</v>
      </c>
      <c r="T2807" t="str">
        <f t="shared" si="350"/>
        <v>plays</v>
      </c>
      <c r="U2807" s="6">
        <f t="shared" si="346"/>
        <v>25</v>
      </c>
      <c r="V2807" t="str">
        <f t="shared" si="351"/>
        <v>15&lt;x&lt;=30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 t="shared" si="347"/>
        <v>42221.249999999993</v>
      </c>
      <c r="K2808">
        <v>1435645490</v>
      </c>
      <c r="L2808" s="10">
        <f t="shared" si="348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344"/>
        <v>1.121</v>
      </c>
      <c r="R2808" s="6">
        <f t="shared" si="345"/>
        <v>44.25</v>
      </c>
      <c r="S2808" t="str">
        <f t="shared" si="349"/>
        <v>theater</v>
      </c>
      <c r="T2808" t="str">
        <f t="shared" si="350"/>
        <v>plays</v>
      </c>
      <c r="U2808" s="6">
        <f t="shared" si="346"/>
        <v>36.191087962957681</v>
      </c>
      <c r="V2808" t="str">
        <f t="shared" si="351"/>
        <v>30&lt;x&lt;=45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 t="shared" si="347"/>
        <v>42184.664791666662</v>
      </c>
      <c r="K2809">
        <v>1433019438</v>
      </c>
      <c r="L2809" s="10">
        <f t="shared" si="348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344"/>
        <v>1.26</v>
      </c>
      <c r="R2809" s="6">
        <f t="shared" si="345"/>
        <v>67.741935483870961</v>
      </c>
      <c r="S2809" t="str">
        <f t="shared" si="349"/>
        <v>theater</v>
      </c>
      <c r="T2809" t="str">
        <f t="shared" si="350"/>
        <v>plays</v>
      </c>
      <c r="U2809" s="6">
        <f t="shared" si="346"/>
        <v>30</v>
      </c>
      <c r="V2809" t="str">
        <f t="shared" si="351"/>
        <v>15&lt;x&lt;=30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 t="shared" si="347"/>
        <v>42238.638136574074</v>
      </c>
      <c r="K2810">
        <v>1437682735</v>
      </c>
      <c r="L2810" s="10">
        <f t="shared" si="348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344"/>
        <v>1.0024444444444445</v>
      </c>
      <c r="R2810" s="6">
        <f t="shared" si="345"/>
        <v>65.376811594202906</v>
      </c>
      <c r="S2810" t="str">
        <f t="shared" si="349"/>
        <v>theater</v>
      </c>
      <c r="T2810" t="str">
        <f t="shared" si="350"/>
        <v>plays</v>
      </c>
      <c r="U2810" s="6">
        <f t="shared" si="346"/>
        <v>30</v>
      </c>
      <c r="V2810" t="str">
        <f t="shared" si="351"/>
        <v>15&lt;x&lt;=30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 t="shared" si="347"/>
        <v>42459.402083333327</v>
      </c>
      <c r="K2811">
        <v>1458647725</v>
      </c>
      <c r="L2811" s="10">
        <f t="shared" si="348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344"/>
        <v>1.024</v>
      </c>
      <c r="R2811" s="6">
        <f t="shared" si="345"/>
        <v>121.9047619047619</v>
      </c>
      <c r="S2811" t="str">
        <f t="shared" si="349"/>
        <v>theater</v>
      </c>
      <c r="T2811" t="str">
        <f t="shared" si="350"/>
        <v>plays</v>
      </c>
      <c r="U2811" s="6">
        <f t="shared" si="346"/>
        <v>8.1135995370277669</v>
      </c>
      <c r="V2811" t="str">
        <f t="shared" si="351"/>
        <v>&lt;=15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 t="shared" si="347"/>
        <v>41790.957638888889</v>
      </c>
      <c r="K2812">
        <v>1398828064</v>
      </c>
      <c r="L2812" s="10">
        <f t="shared" si="348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344"/>
        <v>1.0820000000000001</v>
      </c>
      <c r="R2812" s="6">
        <f t="shared" si="345"/>
        <v>47.456140350877192</v>
      </c>
      <c r="S2812" t="str">
        <f t="shared" si="349"/>
        <v>theater</v>
      </c>
      <c r="T2812" t="str">
        <f t="shared" si="350"/>
        <v>plays</v>
      </c>
      <c r="U2812" s="6">
        <f t="shared" si="346"/>
        <v>32.026342592595029</v>
      </c>
      <c r="V2812" t="str">
        <f t="shared" si="351"/>
        <v>30&lt;x&lt;=45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 t="shared" si="347"/>
        <v>42058.288229166668</v>
      </c>
      <c r="K2813">
        <v>1422100503</v>
      </c>
      <c r="L2813" s="10">
        <f t="shared" si="348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344"/>
        <v>1.0026999999999999</v>
      </c>
      <c r="R2813" s="6">
        <f t="shared" si="345"/>
        <v>92.842592592592595</v>
      </c>
      <c r="S2813" t="str">
        <f t="shared" si="349"/>
        <v>theater</v>
      </c>
      <c r="T2813" t="str">
        <f t="shared" si="350"/>
        <v>plays</v>
      </c>
      <c r="U2813" s="6">
        <f t="shared" si="346"/>
        <v>30</v>
      </c>
      <c r="V2813" t="str">
        <f t="shared" si="351"/>
        <v>15&lt;x&lt;=30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 t="shared" si="347"/>
        <v>42099.958333333336</v>
      </c>
      <c r="K2814">
        <v>1424368298</v>
      </c>
      <c r="L2814" s="10">
        <f t="shared" si="348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344"/>
        <v>1.133</v>
      </c>
      <c r="R2814" s="6">
        <f t="shared" si="345"/>
        <v>68.253012048192772</v>
      </c>
      <c r="S2814" t="str">
        <f t="shared" si="349"/>
        <v>theater</v>
      </c>
      <c r="T2814" t="str">
        <f t="shared" si="350"/>
        <v>plays</v>
      </c>
      <c r="U2814" s="6">
        <f t="shared" si="346"/>
        <v>45.422476851861575</v>
      </c>
      <c r="V2814" t="str">
        <f t="shared" si="351"/>
        <v>45&lt;x&lt;=60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 t="shared" si="347"/>
        <v>42718.534270833326</v>
      </c>
      <c r="K2815">
        <v>1479577761</v>
      </c>
      <c r="L2815" s="10">
        <f t="shared" si="348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344"/>
        <v>1.2757571428571428</v>
      </c>
      <c r="R2815" s="6">
        <f t="shared" si="345"/>
        <v>37.209583333333335</v>
      </c>
      <c r="S2815" t="str">
        <f t="shared" si="349"/>
        <v>theater</v>
      </c>
      <c r="T2815" t="str">
        <f t="shared" si="350"/>
        <v>plays</v>
      </c>
      <c r="U2815" s="6">
        <f t="shared" si="346"/>
        <v>25</v>
      </c>
      <c r="V2815" t="str">
        <f t="shared" si="351"/>
        <v>15&lt;x&lt;=30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 t="shared" si="347"/>
        <v>42133.191145833327</v>
      </c>
      <c r="K2816">
        <v>1428572115</v>
      </c>
      <c r="L2816" s="10">
        <f t="shared" si="348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344"/>
        <v>1.0773333333333333</v>
      </c>
      <c r="R2816" s="6">
        <f t="shared" si="345"/>
        <v>25.25</v>
      </c>
      <c r="S2816" t="str">
        <f t="shared" si="349"/>
        <v>theater</v>
      </c>
      <c r="T2816" t="str">
        <f t="shared" si="350"/>
        <v>plays</v>
      </c>
      <c r="U2816" s="6">
        <f t="shared" si="346"/>
        <v>30</v>
      </c>
      <c r="V2816" t="str">
        <f t="shared" si="351"/>
        <v>15&lt;x&lt;=30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 t="shared" si="347"/>
        <v>42589.568391203698</v>
      </c>
      <c r="K2817">
        <v>1468003109</v>
      </c>
      <c r="L2817" s="10">
        <f t="shared" si="348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344"/>
        <v>2.42</v>
      </c>
      <c r="R2817" s="6">
        <f t="shared" si="345"/>
        <v>43.214285714285715</v>
      </c>
      <c r="S2817" t="str">
        <f t="shared" si="349"/>
        <v>theater</v>
      </c>
      <c r="T2817" t="str">
        <f t="shared" si="350"/>
        <v>plays</v>
      </c>
      <c r="U2817" s="6">
        <f t="shared" si="346"/>
        <v>30</v>
      </c>
      <c r="V2817" t="str">
        <f t="shared" si="351"/>
        <v>15&lt;x&lt;=30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 t="shared" si="347"/>
        <v>42218.458333333336</v>
      </c>
      <c r="K2818">
        <v>1435921992</v>
      </c>
      <c r="L2818" s="10">
        <f t="shared" si="348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352">E2818/D2818</f>
        <v>1.4156666666666666</v>
      </c>
      <c r="R2818" s="6">
        <f t="shared" ref="R2818:R2881" si="353">E2818/N2818</f>
        <v>25.130177514792898</v>
      </c>
      <c r="S2818" t="str">
        <f t="shared" si="349"/>
        <v>theater</v>
      </c>
      <c r="T2818" t="str">
        <f t="shared" si="350"/>
        <v>plays</v>
      </c>
      <c r="U2818" s="6">
        <f t="shared" ref="U2818:U2881" si="354">J2818-L2818</f>
        <v>30.199166666672681</v>
      </c>
      <c r="V2818" t="str">
        <f t="shared" si="351"/>
        <v>30&lt;x&lt;=45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 t="shared" ref="J2819:J2882" si="355">(((I2819/60)/60)/24)+DATE(1970,1,1)+(-5/24)</f>
        <v>42063.42664351852</v>
      </c>
      <c r="K2819">
        <v>1421680462</v>
      </c>
      <c r="L2819" s="10">
        <f t="shared" ref="L2819:L2882" si="356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352"/>
        <v>1.3</v>
      </c>
      <c r="R2819" s="6">
        <f t="shared" si="353"/>
        <v>23.636363636363637</v>
      </c>
      <c r="S2819" t="str">
        <f t="shared" ref="S2819:S2882" si="357">TRIM(LEFT(P2819,SEARCH("/",P2819)-1))</f>
        <v>theater</v>
      </c>
      <c r="T2819" t="str">
        <f t="shared" ref="T2819:T2882" si="358">TRIM(RIGHT(P2819,LEN(P2819)-SEARCH("/",P2819)))</f>
        <v>plays</v>
      </c>
      <c r="U2819" s="6">
        <f t="shared" si="354"/>
        <v>40</v>
      </c>
      <c r="V2819" t="str">
        <f t="shared" ref="V2819:V2882" si="359">IF(U2819&lt;=15, "&lt;=15", IF(U2819&lt;=30, "15&lt;x&lt;=30", IF(U2819&lt;=45, "30&lt;x&lt;=45", IF(U2819&lt;=60, "45&lt;x&lt;=60", IF(U2819&lt;=75, "60&lt;x&lt;=75","75&lt;x&lt;=90")))))</f>
        <v>30&lt;x&lt;=45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 t="shared" si="355"/>
        <v>42270.389884259253</v>
      </c>
      <c r="K2820">
        <v>1441290086</v>
      </c>
      <c r="L2820" s="10">
        <f t="shared" si="356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352"/>
        <v>1.0603</v>
      </c>
      <c r="R2820" s="6">
        <f t="shared" si="353"/>
        <v>103.95098039215686</v>
      </c>
      <c r="S2820" t="str">
        <f t="shared" si="357"/>
        <v>theater</v>
      </c>
      <c r="T2820" t="str">
        <f t="shared" si="358"/>
        <v>plays</v>
      </c>
      <c r="U2820" s="6">
        <f t="shared" si="354"/>
        <v>20</v>
      </c>
      <c r="V2820" t="str">
        <f t="shared" si="359"/>
        <v>15&lt;x&lt;=30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 t="shared" si="355"/>
        <v>42169.317233796297</v>
      </c>
      <c r="K2821">
        <v>1431693409</v>
      </c>
      <c r="L2821" s="10">
        <f t="shared" si="356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352"/>
        <v>1.048</v>
      </c>
      <c r="R2821" s="6">
        <f t="shared" si="353"/>
        <v>50.384615384615387</v>
      </c>
      <c r="S2821" t="str">
        <f t="shared" si="357"/>
        <v>theater</v>
      </c>
      <c r="T2821" t="str">
        <f t="shared" si="358"/>
        <v>plays</v>
      </c>
      <c r="U2821" s="6">
        <f t="shared" si="354"/>
        <v>30</v>
      </c>
      <c r="V2821" t="str">
        <f t="shared" si="359"/>
        <v>15&lt;x&lt;=30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 t="shared" si="355"/>
        <v>42425.791666666664</v>
      </c>
      <c r="K2822">
        <v>1454337589</v>
      </c>
      <c r="L2822" s="10">
        <f t="shared" si="356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352"/>
        <v>1.36</v>
      </c>
      <c r="R2822" s="6">
        <f t="shared" si="353"/>
        <v>13.6</v>
      </c>
      <c r="S2822" t="str">
        <f t="shared" si="357"/>
        <v>theater</v>
      </c>
      <c r="T2822" t="str">
        <f t="shared" si="358"/>
        <v>plays</v>
      </c>
      <c r="U2822" s="6">
        <f t="shared" si="354"/>
        <v>24.389016203698702</v>
      </c>
      <c r="V2822" t="str">
        <f t="shared" si="359"/>
        <v>15&lt;x&lt;=30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 t="shared" si="355"/>
        <v>41905.714525462965</v>
      </c>
      <c r="K2823">
        <v>1408918135</v>
      </c>
      <c r="L2823" s="10">
        <f t="shared" si="356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352"/>
        <v>1</v>
      </c>
      <c r="R2823" s="6">
        <f t="shared" si="353"/>
        <v>28.571428571428573</v>
      </c>
      <c r="S2823" t="str">
        <f t="shared" si="357"/>
        <v>theater</v>
      </c>
      <c r="T2823" t="str">
        <f t="shared" si="358"/>
        <v>plays</v>
      </c>
      <c r="U2823" s="6">
        <f t="shared" si="354"/>
        <v>30</v>
      </c>
      <c r="V2823" t="str">
        <f t="shared" si="359"/>
        <v>15&lt;x&lt;=30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 t="shared" si="355"/>
        <v>42090.433935185189</v>
      </c>
      <c r="K2824">
        <v>1424881492</v>
      </c>
      <c r="L2824" s="10">
        <f t="shared" si="356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352"/>
        <v>1</v>
      </c>
      <c r="R2824" s="6">
        <f t="shared" si="353"/>
        <v>63.829787234042556</v>
      </c>
      <c r="S2824" t="str">
        <f t="shared" si="357"/>
        <v>theater</v>
      </c>
      <c r="T2824" t="str">
        <f t="shared" si="358"/>
        <v>plays</v>
      </c>
      <c r="U2824" s="6">
        <f t="shared" si="354"/>
        <v>29.958333333343035</v>
      </c>
      <c r="V2824" t="str">
        <f t="shared" si="359"/>
        <v>15&lt;x&lt;=30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 t="shared" si="355"/>
        <v>42094.749305555553</v>
      </c>
      <c r="K2825">
        <v>1425428206</v>
      </c>
      <c r="L2825" s="10">
        <f t="shared" si="356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352"/>
        <v>1.24</v>
      </c>
      <c r="R2825" s="6">
        <f t="shared" si="353"/>
        <v>8.8571428571428577</v>
      </c>
      <c r="S2825" t="str">
        <f t="shared" si="357"/>
        <v>theater</v>
      </c>
      <c r="T2825" t="str">
        <f t="shared" si="358"/>
        <v>plays</v>
      </c>
      <c r="U2825" s="6">
        <f t="shared" si="354"/>
        <v>27.945995370369928</v>
      </c>
      <c r="V2825" t="str">
        <f t="shared" si="359"/>
        <v>15&lt;x&lt;=30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 t="shared" si="355"/>
        <v>42167.863194444442</v>
      </c>
      <c r="K2826">
        <v>1431412196</v>
      </c>
      <c r="L2826" s="10">
        <f t="shared" si="356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352"/>
        <v>1.1692307692307693</v>
      </c>
      <c r="R2826" s="6">
        <f t="shared" si="353"/>
        <v>50.666666666666664</v>
      </c>
      <c r="S2826" t="str">
        <f t="shared" si="357"/>
        <v>theater</v>
      </c>
      <c r="T2826" t="str">
        <f t="shared" si="358"/>
        <v>plays</v>
      </c>
      <c r="U2826" s="6">
        <f t="shared" si="354"/>
        <v>31.800740740742185</v>
      </c>
      <c r="V2826" t="str">
        <f t="shared" si="359"/>
        <v>30&lt;x&lt;=45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 t="shared" si="355"/>
        <v>42342.584328703706</v>
      </c>
      <c r="K2827">
        <v>1446663686</v>
      </c>
      <c r="L2827" s="10">
        <f t="shared" si="356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352"/>
        <v>1.0333333333333334</v>
      </c>
      <c r="R2827" s="6">
        <f t="shared" si="353"/>
        <v>60.784313725490193</v>
      </c>
      <c r="S2827" t="str">
        <f t="shared" si="357"/>
        <v>theater</v>
      </c>
      <c r="T2827" t="str">
        <f t="shared" si="358"/>
        <v>plays</v>
      </c>
      <c r="U2827" s="6">
        <f t="shared" si="354"/>
        <v>30</v>
      </c>
      <c r="V2827" t="str">
        <f t="shared" si="359"/>
        <v>15&lt;x&lt;=30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 t="shared" si="355"/>
        <v>42195.083333333336</v>
      </c>
      <c r="K2828">
        <v>1434415812</v>
      </c>
      <c r="L2828" s="10">
        <f t="shared" si="356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352"/>
        <v>1.0774999999999999</v>
      </c>
      <c r="R2828" s="6">
        <f t="shared" si="353"/>
        <v>113.42105263157895</v>
      </c>
      <c r="S2828" t="str">
        <f t="shared" si="357"/>
        <v>theater</v>
      </c>
      <c r="T2828" t="str">
        <f t="shared" si="358"/>
        <v>plays</v>
      </c>
      <c r="U2828" s="6">
        <f t="shared" si="354"/>
        <v>24.256805555560277</v>
      </c>
      <c r="V2828" t="str">
        <f t="shared" si="359"/>
        <v>15&lt;x&lt;=30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 t="shared" si="355"/>
        <v>42524.479166666664</v>
      </c>
      <c r="K2829">
        <v>1462379066</v>
      </c>
      <c r="L2829" s="10">
        <f t="shared" si="356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352"/>
        <v>1.2024999999999999</v>
      </c>
      <c r="R2829" s="6">
        <f t="shared" si="353"/>
        <v>104.56521739130434</v>
      </c>
      <c r="S2829" t="str">
        <f t="shared" si="357"/>
        <v>theater</v>
      </c>
      <c r="T2829" t="str">
        <f t="shared" si="358"/>
        <v>plays</v>
      </c>
      <c r="U2829" s="6">
        <f t="shared" si="354"/>
        <v>30.003865740742185</v>
      </c>
      <c r="V2829" t="str">
        <f t="shared" si="359"/>
        <v>30&lt;x&lt;=45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 t="shared" si="355"/>
        <v>42279.749999999993</v>
      </c>
      <c r="K2830">
        <v>1441606869</v>
      </c>
      <c r="L2830" s="10">
        <f t="shared" si="356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352"/>
        <v>1.0037894736842106</v>
      </c>
      <c r="R2830" s="6">
        <f t="shared" si="353"/>
        <v>98.30927835051547</v>
      </c>
      <c r="S2830" t="str">
        <f t="shared" si="357"/>
        <v>theater</v>
      </c>
      <c r="T2830" t="str">
        <f t="shared" si="358"/>
        <v>plays</v>
      </c>
      <c r="U2830" s="6">
        <f t="shared" si="354"/>
        <v>25.693645833329356</v>
      </c>
      <c r="V2830" t="str">
        <f t="shared" si="359"/>
        <v>15&lt;x&lt;=30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 t="shared" si="355"/>
        <v>42523.225902777776</v>
      </c>
      <c r="K2831">
        <v>1462443918</v>
      </c>
      <c r="L2831" s="10">
        <f t="shared" si="356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352"/>
        <v>1.0651999999999999</v>
      </c>
      <c r="R2831" s="6">
        <f t="shared" si="353"/>
        <v>35.039473684210527</v>
      </c>
      <c r="S2831" t="str">
        <f t="shared" si="357"/>
        <v>theater</v>
      </c>
      <c r="T2831" t="str">
        <f t="shared" si="358"/>
        <v>plays</v>
      </c>
      <c r="U2831" s="6">
        <f t="shared" si="354"/>
        <v>28</v>
      </c>
      <c r="V2831" t="str">
        <f t="shared" si="359"/>
        <v>15&lt;x&lt;=30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 t="shared" si="355"/>
        <v>41770.957638888889</v>
      </c>
      <c r="K2832">
        <v>1398802148</v>
      </c>
      <c r="L2832" s="10">
        <f t="shared" si="356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352"/>
        <v>1</v>
      </c>
      <c r="R2832" s="6">
        <f t="shared" si="353"/>
        <v>272.72727272727275</v>
      </c>
      <c r="S2832" t="str">
        <f t="shared" si="357"/>
        <v>theater</v>
      </c>
      <c r="T2832" t="str">
        <f t="shared" si="358"/>
        <v>plays</v>
      </c>
      <c r="U2832" s="6">
        <f t="shared" si="354"/>
        <v>12.326296296298096</v>
      </c>
      <c r="V2832" t="str">
        <f t="shared" si="359"/>
        <v>&lt;=15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 t="shared" si="355"/>
        <v>42201.616550925923</v>
      </c>
      <c r="K2833">
        <v>1434484070</v>
      </c>
      <c r="L2833" s="10">
        <f t="shared" si="356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352"/>
        <v>1.1066666666666667</v>
      </c>
      <c r="R2833" s="6">
        <f t="shared" si="353"/>
        <v>63.846153846153847</v>
      </c>
      <c r="S2833" t="str">
        <f t="shared" si="357"/>
        <v>theater</v>
      </c>
      <c r="T2833" t="str">
        <f t="shared" si="358"/>
        <v>plays</v>
      </c>
      <c r="U2833" s="6">
        <f t="shared" si="354"/>
        <v>30</v>
      </c>
      <c r="V2833" t="str">
        <f t="shared" si="359"/>
        <v>15&lt;x&lt;=30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 t="shared" si="355"/>
        <v>41966.708333333336</v>
      </c>
      <c r="K2834">
        <v>1414342894</v>
      </c>
      <c r="L2834" s="10">
        <f t="shared" si="356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352"/>
        <v>1.1471959999999999</v>
      </c>
      <c r="R2834" s="6">
        <f t="shared" si="353"/>
        <v>30.189368421052631</v>
      </c>
      <c r="S2834" t="str">
        <f t="shared" si="357"/>
        <v>theater</v>
      </c>
      <c r="T2834" t="str">
        <f t="shared" si="358"/>
        <v>plays</v>
      </c>
      <c r="U2834" s="6">
        <f t="shared" si="354"/>
        <v>28.20724537037313</v>
      </c>
      <c r="V2834" t="str">
        <f t="shared" si="359"/>
        <v>15&lt;x&lt;=30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 t="shared" si="355"/>
        <v>42287.874999999993</v>
      </c>
      <c r="K2835">
        <v>1442804633</v>
      </c>
      <c r="L2835" s="10">
        <f t="shared" si="356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352"/>
        <v>1.0825925925925926</v>
      </c>
      <c r="R2835" s="6">
        <f t="shared" si="353"/>
        <v>83.51428571428572</v>
      </c>
      <c r="S2835" t="str">
        <f t="shared" si="357"/>
        <v>theater</v>
      </c>
      <c r="T2835" t="str">
        <f t="shared" si="358"/>
        <v>plays</v>
      </c>
      <c r="U2835" s="6">
        <f t="shared" si="354"/>
        <v>19.955636574071832</v>
      </c>
      <c r="V2835" t="str">
        <f t="shared" si="359"/>
        <v>15&lt;x&lt;=30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 t="shared" si="355"/>
        <v>42034.751504629625</v>
      </c>
      <c r="K2836">
        <v>1421362930</v>
      </c>
      <c r="L2836" s="10">
        <f t="shared" si="356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352"/>
        <v>1.7</v>
      </c>
      <c r="R2836" s="6">
        <f t="shared" si="353"/>
        <v>64.761904761904759</v>
      </c>
      <c r="S2836" t="str">
        <f t="shared" si="357"/>
        <v>theater</v>
      </c>
      <c r="T2836" t="str">
        <f t="shared" si="358"/>
        <v>plays</v>
      </c>
      <c r="U2836" s="6">
        <f t="shared" si="354"/>
        <v>15</v>
      </c>
      <c r="V2836" t="str">
        <f t="shared" si="359"/>
        <v>&lt;=15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 t="shared" si="355"/>
        <v>42342.791666666664</v>
      </c>
      <c r="K2837">
        <v>1446742417</v>
      </c>
      <c r="L2837" s="10">
        <f t="shared" si="356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352"/>
        <v>1.8709899999999999</v>
      </c>
      <c r="R2837" s="6">
        <f t="shared" si="353"/>
        <v>20.118172043010752</v>
      </c>
      <c r="S2837" t="str">
        <f t="shared" si="357"/>
        <v>theater</v>
      </c>
      <c r="T2837" t="str">
        <f t="shared" si="358"/>
        <v>plays</v>
      </c>
      <c r="U2837" s="6">
        <f t="shared" si="354"/>
        <v>29.296099537037662</v>
      </c>
      <c r="V2837" t="str">
        <f t="shared" si="359"/>
        <v>15&lt;x&lt;=30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 t="shared" si="355"/>
        <v>42783.999305555553</v>
      </c>
      <c r="K2838">
        <v>1484115418</v>
      </c>
      <c r="L2838" s="10">
        <f t="shared" si="356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352"/>
        <v>1.0777777777777777</v>
      </c>
      <c r="R2838" s="6">
        <f t="shared" si="353"/>
        <v>44.090909090909093</v>
      </c>
      <c r="S2838" t="str">
        <f t="shared" si="357"/>
        <v>theater</v>
      </c>
      <c r="T2838" t="str">
        <f t="shared" si="358"/>
        <v>plays</v>
      </c>
      <c r="U2838" s="6">
        <f t="shared" si="354"/>
        <v>37.945856481477676</v>
      </c>
      <c r="V2838" t="str">
        <f t="shared" si="359"/>
        <v>30&lt;x&lt;=45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 t="shared" si="355"/>
        <v>42347.741712962961</v>
      </c>
      <c r="K2839">
        <v>1446241684</v>
      </c>
      <c r="L2839" s="10">
        <f t="shared" si="356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352"/>
        <v>1</v>
      </c>
      <c r="R2839" s="6">
        <f t="shared" si="353"/>
        <v>40.476190476190474</v>
      </c>
      <c r="S2839" t="str">
        <f t="shared" si="357"/>
        <v>theater</v>
      </c>
      <c r="T2839" t="str">
        <f t="shared" si="358"/>
        <v>plays</v>
      </c>
      <c r="U2839" s="6">
        <f t="shared" si="354"/>
        <v>40.041666666664241</v>
      </c>
      <c r="V2839" t="str">
        <f t="shared" si="359"/>
        <v>30&lt;x&lt;=45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 t="shared" si="355"/>
        <v>41864.708333333328</v>
      </c>
      <c r="K2840">
        <v>1406039696</v>
      </c>
      <c r="L2840" s="10">
        <f t="shared" si="356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352"/>
        <v>1.2024999999999999</v>
      </c>
      <c r="R2840" s="6">
        <f t="shared" si="353"/>
        <v>44.537037037037038</v>
      </c>
      <c r="S2840" t="str">
        <f t="shared" si="357"/>
        <v>theater</v>
      </c>
      <c r="T2840" t="str">
        <f t="shared" si="358"/>
        <v>plays</v>
      </c>
      <c r="U2840" s="6">
        <f t="shared" si="354"/>
        <v>22.309074074073578</v>
      </c>
      <c r="V2840" t="str">
        <f t="shared" si="359"/>
        <v>15&lt;x&lt;=30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 t="shared" si="355"/>
        <v>41875.999305555553</v>
      </c>
      <c r="K2841">
        <v>1406958354</v>
      </c>
      <c r="L2841" s="10">
        <f t="shared" si="356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352"/>
        <v>1.1142857142857143</v>
      </c>
      <c r="R2841" s="6">
        <f t="shared" si="353"/>
        <v>125.80645161290323</v>
      </c>
      <c r="S2841" t="str">
        <f t="shared" si="357"/>
        <v>theater</v>
      </c>
      <c r="T2841" t="str">
        <f t="shared" si="358"/>
        <v>plays</v>
      </c>
      <c r="U2841" s="6">
        <f t="shared" si="354"/>
        <v>22.967430555559986</v>
      </c>
      <c r="V2841" t="str">
        <f t="shared" si="359"/>
        <v>15&lt;x&lt;=30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 t="shared" si="355"/>
        <v>42081.499999999993</v>
      </c>
      <c r="K2842">
        <v>1424825479</v>
      </c>
      <c r="L2842" s="10">
        <f t="shared" si="356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352"/>
        <v>1.04</v>
      </c>
      <c r="R2842" s="6">
        <f t="shared" si="353"/>
        <v>19.696969696969695</v>
      </c>
      <c r="S2842" t="str">
        <f t="shared" si="357"/>
        <v>theater</v>
      </c>
      <c r="T2842" t="str">
        <f t="shared" si="358"/>
        <v>plays</v>
      </c>
      <c r="U2842" s="6">
        <f t="shared" si="354"/>
        <v>21.672696759254904</v>
      </c>
      <c r="V2842" t="str">
        <f t="shared" si="359"/>
        <v>15&lt;x&lt;=30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 t="shared" si="355"/>
        <v>42351.572881944441</v>
      </c>
      <c r="K2843">
        <v>1444844697</v>
      </c>
      <c r="L2843" s="10">
        <f t="shared" si="356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352"/>
        <v>0.01</v>
      </c>
      <c r="R2843" s="6">
        <f t="shared" si="353"/>
        <v>10</v>
      </c>
      <c r="S2843" t="str">
        <f t="shared" si="357"/>
        <v>theater</v>
      </c>
      <c r="T2843" t="str">
        <f t="shared" si="358"/>
        <v>plays</v>
      </c>
      <c r="U2843" s="6">
        <f t="shared" si="354"/>
        <v>60.041666666671517</v>
      </c>
      <c r="V2843" t="str">
        <f t="shared" si="359"/>
        <v>60&lt;x&lt;=75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 t="shared" si="355"/>
        <v>41811.25</v>
      </c>
      <c r="K2844">
        <v>1401058295</v>
      </c>
      <c r="L2844" s="10">
        <f t="shared" si="356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352"/>
        <v>0</v>
      </c>
      <c r="R2844" s="6" t="e">
        <f t="shared" si="353"/>
        <v>#DIV/0!</v>
      </c>
      <c r="S2844" t="str">
        <f t="shared" si="357"/>
        <v>theater</v>
      </c>
      <c r="T2844" t="str">
        <f t="shared" si="358"/>
        <v>plays</v>
      </c>
      <c r="U2844" s="6">
        <f t="shared" si="354"/>
        <v>26.50584490741312</v>
      </c>
      <c r="V2844" t="str">
        <f t="shared" si="359"/>
        <v>15&lt;x&lt;=30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 t="shared" si="355"/>
        <v>42533.958333333336</v>
      </c>
      <c r="K2845">
        <v>1462210950</v>
      </c>
      <c r="L2845" s="10">
        <f t="shared" si="356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352"/>
        <v>0</v>
      </c>
      <c r="R2845" s="6" t="e">
        <f t="shared" si="353"/>
        <v>#DIV/0!</v>
      </c>
      <c r="S2845" t="str">
        <f t="shared" si="357"/>
        <v>theater</v>
      </c>
      <c r="T2845" t="str">
        <f t="shared" si="358"/>
        <v>plays</v>
      </c>
      <c r="U2845" s="6">
        <f t="shared" si="354"/>
        <v>41.428819444452529</v>
      </c>
      <c r="V2845" t="str">
        <f t="shared" si="359"/>
        <v>30&lt;x&lt;=45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 t="shared" si="355"/>
        <v>42739.337731481479</v>
      </c>
      <c r="K2846">
        <v>1480943180</v>
      </c>
      <c r="L2846" s="10">
        <f t="shared" si="356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352"/>
        <v>5.4545454545454543E-2</v>
      </c>
      <c r="R2846" s="6">
        <f t="shared" si="353"/>
        <v>30</v>
      </c>
      <c r="S2846" t="str">
        <f t="shared" si="357"/>
        <v>theater</v>
      </c>
      <c r="T2846" t="str">
        <f t="shared" si="358"/>
        <v>plays</v>
      </c>
      <c r="U2846" s="6">
        <f t="shared" si="354"/>
        <v>30</v>
      </c>
      <c r="V2846" t="str">
        <f t="shared" si="359"/>
        <v>15&lt;x&lt;=30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 t="shared" si="355"/>
        <v>42162.808252314811</v>
      </c>
      <c r="K2847">
        <v>1428539033</v>
      </c>
      <c r="L2847" s="10">
        <f t="shared" si="356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352"/>
        <v>0.31546666666666667</v>
      </c>
      <c r="R2847" s="6">
        <f t="shared" si="353"/>
        <v>60.666666666666664</v>
      </c>
      <c r="S2847" t="str">
        <f t="shared" si="357"/>
        <v>theater</v>
      </c>
      <c r="T2847" t="str">
        <f t="shared" si="358"/>
        <v>plays</v>
      </c>
      <c r="U2847" s="6">
        <f t="shared" si="354"/>
        <v>60</v>
      </c>
      <c r="V2847" t="str">
        <f t="shared" si="359"/>
        <v>45&lt;x&lt;=60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 t="shared" si="355"/>
        <v>42153.483726851853</v>
      </c>
      <c r="K2848">
        <v>1429029394</v>
      </c>
      <c r="L2848" s="10">
        <f t="shared" si="356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352"/>
        <v>0</v>
      </c>
      <c r="R2848" s="6" t="e">
        <f t="shared" si="353"/>
        <v>#DIV/0!</v>
      </c>
      <c r="S2848" t="str">
        <f t="shared" si="357"/>
        <v>theater</v>
      </c>
      <c r="T2848" t="str">
        <f t="shared" si="358"/>
        <v>plays</v>
      </c>
      <c r="U2848" s="6">
        <f t="shared" si="354"/>
        <v>45</v>
      </c>
      <c r="V2848" t="str">
        <f t="shared" si="359"/>
        <v>30&lt;x&lt;=45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 t="shared" si="355"/>
        <v>42513.597974537035</v>
      </c>
      <c r="K2849">
        <v>1458847265</v>
      </c>
      <c r="L2849" s="10">
        <f t="shared" si="356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352"/>
        <v>0</v>
      </c>
      <c r="R2849" s="6" t="e">
        <f t="shared" si="353"/>
        <v>#DIV/0!</v>
      </c>
      <c r="S2849" t="str">
        <f t="shared" si="357"/>
        <v>theater</v>
      </c>
      <c r="T2849" t="str">
        <f t="shared" si="358"/>
        <v>plays</v>
      </c>
      <c r="U2849" s="6">
        <f t="shared" si="354"/>
        <v>60</v>
      </c>
      <c r="V2849" t="str">
        <f t="shared" si="359"/>
        <v>45&lt;x&lt;=60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 t="shared" si="355"/>
        <v>42153.440497685187</v>
      </c>
      <c r="K2850">
        <v>1430321659</v>
      </c>
      <c r="L2850" s="10">
        <f t="shared" si="356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352"/>
        <v>2E-3</v>
      </c>
      <c r="R2850" s="6">
        <f t="shared" si="353"/>
        <v>23.333333333333332</v>
      </c>
      <c r="S2850" t="str">
        <f t="shared" si="357"/>
        <v>theater</v>
      </c>
      <c r="T2850" t="str">
        <f t="shared" si="358"/>
        <v>plays</v>
      </c>
      <c r="U2850" s="6">
        <f t="shared" si="354"/>
        <v>30</v>
      </c>
      <c r="V2850" t="str">
        <f t="shared" si="359"/>
        <v>15&lt;x&lt;=30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 t="shared" si="355"/>
        <v>42483.219907407409</v>
      </c>
      <c r="K2851">
        <v>1458814600</v>
      </c>
      <c r="L2851" s="10">
        <f t="shared" si="356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352"/>
        <v>0.01</v>
      </c>
      <c r="R2851" s="6">
        <f t="shared" si="353"/>
        <v>5</v>
      </c>
      <c r="S2851" t="str">
        <f t="shared" si="357"/>
        <v>theater</v>
      </c>
      <c r="T2851" t="str">
        <f t="shared" si="358"/>
        <v>plays</v>
      </c>
      <c r="U2851" s="6">
        <f t="shared" si="354"/>
        <v>30</v>
      </c>
      <c r="V2851" t="str">
        <f t="shared" si="359"/>
        <v>15&lt;x&lt;=30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 t="shared" si="355"/>
        <v>41887.798738425925</v>
      </c>
      <c r="K2852">
        <v>1407370211</v>
      </c>
      <c r="L2852" s="10">
        <f t="shared" si="356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352"/>
        <v>3.8875E-2</v>
      </c>
      <c r="R2852" s="6">
        <f t="shared" si="353"/>
        <v>23.923076923076923</v>
      </c>
      <c r="S2852" t="str">
        <f t="shared" si="357"/>
        <v>theater</v>
      </c>
      <c r="T2852" t="str">
        <f t="shared" si="358"/>
        <v>plays</v>
      </c>
      <c r="U2852" s="6">
        <f t="shared" si="354"/>
        <v>30</v>
      </c>
      <c r="V2852" t="str">
        <f t="shared" si="359"/>
        <v>15&lt;x&lt;=30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 t="shared" si="355"/>
        <v>42398.761805555558</v>
      </c>
      <c r="K2853">
        <v>1453334629</v>
      </c>
      <c r="L2853" s="10">
        <f t="shared" si="356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352"/>
        <v>0</v>
      </c>
      <c r="R2853" s="6" t="e">
        <f t="shared" si="353"/>
        <v>#DIV/0!</v>
      </c>
      <c r="S2853" t="str">
        <f t="shared" si="357"/>
        <v>theater</v>
      </c>
      <c r="T2853" t="str">
        <f t="shared" si="358"/>
        <v>plays</v>
      </c>
      <c r="U2853" s="6">
        <f t="shared" si="354"/>
        <v>8.9674884259293322</v>
      </c>
      <c r="V2853" t="str">
        <f t="shared" si="359"/>
        <v>&lt;=15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 t="shared" si="355"/>
        <v>41810.836840277778</v>
      </c>
      <c r="K2854">
        <v>1400720703</v>
      </c>
      <c r="L2854" s="10">
        <f t="shared" si="356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352"/>
        <v>1.9E-2</v>
      </c>
      <c r="R2854" s="6">
        <f t="shared" si="353"/>
        <v>15.833333333333334</v>
      </c>
      <c r="S2854" t="str">
        <f t="shared" si="357"/>
        <v>theater</v>
      </c>
      <c r="T2854" t="str">
        <f t="shared" si="358"/>
        <v>plays</v>
      </c>
      <c r="U2854" s="6">
        <f t="shared" si="354"/>
        <v>30</v>
      </c>
      <c r="V2854" t="str">
        <f t="shared" si="359"/>
        <v>15&lt;x&lt;=30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 t="shared" si="355"/>
        <v>41895.98260416666</v>
      </c>
      <c r="K2855">
        <v>1405485297</v>
      </c>
      <c r="L2855" s="10">
        <f t="shared" si="356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352"/>
        <v>0</v>
      </c>
      <c r="R2855" s="6" t="e">
        <f t="shared" si="353"/>
        <v>#DIV/0!</v>
      </c>
      <c r="S2855" t="str">
        <f t="shared" si="357"/>
        <v>theater</v>
      </c>
      <c r="T2855" t="str">
        <f t="shared" si="358"/>
        <v>plays</v>
      </c>
      <c r="U2855" s="6">
        <f t="shared" si="354"/>
        <v>60</v>
      </c>
      <c r="V2855" t="str">
        <f t="shared" si="359"/>
        <v>45&lt;x&lt;=60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 t="shared" si="355"/>
        <v>42131.508321759255</v>
      </c>
      <c r="K2856">
        <v>1429290719</v>
      </c>
      <c r="L2856" s="10">
        <f t="shared" si="356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352"/>
        <v>0.41699999999999998</v>
      </c>
      <c r="R2856" s="6">
        <f t="shared" si="353"/>
        <v>29.785714285714285</v>
      </c>
      <c r="S2856" t="str">
        <f t="shared" si="357"/>
        <v>theater</v>
      </c>
      <c r="T2856" t="str">
        <f t="shared" si="358"/>
        <v>plays</v>
      </c>
      <c r="U2856" s="6">
        <f t="shared" si="354"/>
        <v>20</v>
      </c>
      <c r="V2856" t="str">
        <f t="shared" si="359"/>
        <v>15&lt;x&lt;=30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 t="shared" si="355"/>
        <v>42398.773611111108</v>
      </c>
      <c r="K2857">
        <v>1451607071</v>
      </c>
      <c r="L2857" s="10">
        <f t="shared" si="356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352"/>
        <v>0.5</v>
      </c>
      <c r="R2857" s="6">
        <f t="shared" si="353"/>
        <v>60</v>
      </c>
      <c r="S2857" t="str">
        <f t="shared" si="357"/>
        <v>theater</v>
      </c>
      <c r="T2857" t="str">
        <f t="shared" si="358"/>
        <v>plays</v>
      </c>
      <c r="U2857" s="6">
        <f t="shared" si="354"/>
        <v>28.974178240736364</v>
      </c>
      <c r="V2857" t="str">
        <f t="shared" si="359"/>
        <v>15&lt;x&lt;=30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 t="shared" si="355"/>
        <v>42224.69027777778</v>
      </c>
      <c r="K2858">
        <v>1433897647</v>
      </c>
      <c r="L2858" s="10">
        <f t="shared" si="356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352"/>
        <v>4.8666666666666664E-2</v>
      </c>
      <c r="R2858" s="6">
        <f t="shared" si="353"/>
        <v>24.333333333333332</v>
      </c>
      <c r="S2858" t="str">
        <f t="shared" si="357"/>
        <v>theater</v>
      </c>
      <c r="T2858" t="str">
        <f t="shared" si="358"/>
        <v>plays</v>
      </c>
      <c r="U2858" s="6">
        <f t="shared" si="354"/>
        <v>59.861030092593865</v>
      </c>
      <c r="V2858" t="str">
        <f t="shared" si="359"/>
        <v>45&lt;x&lt;=60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 t="shared" si="355"/>
        <v>42786.541666666664</v>
      </c>
      <c r="K2859">
        <v>1482444295</v>
      </c>
      <c r="L2859" s="10">
        <f t="shared" si="356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352"/>
        <v>0.19736842105263158</v>
      </c>
      <c r="R2859" s="6">
        <f t="shared" si="353"/>
        <v>500</v>
      </c>
      <c r="S2859" t="str">
        <f t="shared" si="357"/>
        <v>theater</v>
      </c>
      <c r="T2859" t="str">
        <f t="shared" si="358"/>
        <v>plays</v>
      </c>
      <c r="U2859" s="6">
        <f t="shared" si="354"/>
        <v>59.829918981486117</v>
      </c>
      <c r="V2859" t="str">
        <f t="shared" si="359"/>
        <v>45&lt;x&lt;=60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 t="shared" si="355"/>
        <v>41978.269444444442</v>
      </c>
      <c r="K2860">
        <v>1415711095</v>
      </c>
      <c r="L2860" s="10">
        <f t="shared" si="356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352"/>
        <v>0</v>
      </c>
      <c r="R2860" s="6" t="e">
        <f t="shared" si="353"/>
        <v>#DIV/0!</v>
      </c>
      <c r="S2860" t="str">
        <f t="shared" si="357"/>
        <v>theater</v>
      </c>
      <c r="T2860" t="str">
        <f t="shared" si="358"/>
        <v>plays</v>
      </c>
      <c r="U2860" s="6">
        <f t="shared" si="354"/>
        <v>23.932696759264218</v>
      </c>
      <c r="V2860" t="str">
        <f t="shared" si="359"/>
        <v>15&lt;x&lt;=30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 t="shared" si="355"/>
        <v>42293.153981481482</v>
      </c>
      <c r="K2861">
        <v>1439800904</v>
      </c>
      <c r="L2861" s="10">
        <f t="shared" si="356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352"/>
        <v>1.7500000000000002E-2</v>
      </c>
      <c r="R2861" s="6">
        <f t="shared" si="353"/>
        <v>35</v>
      </c>
      <c r="S2861" t="str">
        <f t="shared" si="357"/>
        <v>theater</v>
      </c>
      <c r="T2861" t="str">
        <f t="shared" si="358"/>
        <v>plays</v>
      </c>
      <c r="U2861" s="6">
        <f t="shared" si="354"/>
        <v>60</v>
      </c>
      <c r="V2861" t="str">
        <f t="shared" si="359"/>
        <v>45&lt;x&lt;=60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 t="shared" si="355"/>
        <v>42540.592314814807</v>
      </c>
      <c r="K2862">
        <v>1461179576</v>
      </c>
      <c r="L2862" s="10">
        <f t="shared" si="356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352"/>
        <v>6.6500000000000004E-2</v>
      </c>
      <c r="R2862" s="6">
        <f t="shared" si="353"/>
        <v>29.555555555555557</v>
      </c>
      <c r="S2862" t="str">
        <f t="shared" si="357"/>
        <v>theater</v>
      </c>
      <c r="T2862" t="str">
        <f t="shared" si="358"/>
        <v>plays</v>
      </c>
      <c r="U2862" s="6">
        <f t="shared" si="354"/>
        <v>60</v>
      </c>
      <c r="V2862" t="str">
        <f t="shared" si="359"/>
        <v>45&lt;x&lt;=60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 t="shared" si="355"/>
        <v>42271.3825</v>
      </c>
      <c r="K2863">
        <v>1441894248</v>
      </c>
      <c r="L2863" s="10">
        <f t="shared" si="356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352"/>
        <v>0.32</v>
      </c>
      <c r="R2863" s="6">
        <f t="shared" si="353"/>
        <v>26.666666666666668</v>
      </c>
      <c r="S2863" t="str">
        <f t="shared" si="357"/>
        <v>theater</v>
      </c>
      <c r="T2863" t="str">
        <f t="shared" si="358"/>
        <v>plays</v>
      </c>
      <c r="U2863" s="6">
        <f t="shared" si="354"/>
        <v>14</v>
      </c>
      <c r="V2863" t="str">
        <f t="shared" si="359"/>
        <v>&lt;=15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 t="shared" si="355"/>
        <v>41814.581354166665</v>
      </c>
      <c r="K2864">
        <v>1401044229</v>
      </c>
      <c r="L2864" s="10">
        <f t="shared" si="356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352"/>
        <v>4.3307086614173228E-3</v>
      </c>
      <c r="R2864" s="6">
        <f t="shared" si="353"/>
        <v>18.333333333333332</v>
      </c>
      <c r="S2864" t="str">
        <f t="shared" si="357"/>
        <v>theater</v>
      </c>
      <c r="T2864" t="str">
        <f t="shared" si="358"/>
        <v>plays</v>
      </c>
      <c r="U2864" s="6">
        <f t="shared" si="354"/>
        <v>30</v>
      </c>
      <c r="V2864" t="str">
        <f t="shared" si="359"/>
        <v>15&lt;x&lt;=30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 t="shared" si="355"/>
        <v>41891.46670138889</v>
      </c>
      <c r="K2865">
        <v>1405095123</v>
      </c>
      <c r="L2865" s="10">
        <f t="shared" si="356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352"/>
        <v>4.0000000000000002E-4</v>
      </c>
      <c r="R2865" s="6">
        <f t="shared" si="353"/>
        <v>20</v>
      </c>
      <c r="S2865" t="str">
        <f t="shared" si="357"/>
        <v>theater</v>
      </c>
      <c r="T2865" t="str">
        <f t="shared" si="358"/>
        <v>plays</v>
      </c>
      <c r="U2865" s="6">
        <f t="shared" si="354"/>
        <v>60</v>
      </c>
      <c r="V2865" t="str">
        <f t="shared" si="359"/>
        <v>45&lt;x&lt;=60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 t="shared" si="355"/>
        <v>42202.345833333333</v>
      </c>
      <c r="K2866">
        <v>1434552207</v>
      </c>
      <c r="L2866" s="10">
        <f t="shared" si="356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352"/>
        <v>1.6E-2</v>
      </c>
      <c r="R2866" s="6">
        <f t="shared" si="353"/>
        <v>13.333333333333334</v>
      </c>
      <c r="S2866" t="str">
        <f t="shared" si="357"/>
        <v>theater</v>
      </c>
      <c r="T2866" t="str">
        <f t="shared" si="358"/>
        <v>plays</v>
      </c>
      <c r="U2866" s="6">
        <f t="shared" si="354"/>
        <v>29.940659722225973</v>
      </c>
      <c r="V2866" t="str">
        <f t="shared" si="359"/>
        <v>15&lt;x&lt;=30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 t="shared" si="355"/>
        <v>42009.905775462961</v>
      </c>
      <c r="K2867">
        <v>1415328259</v>
      </c>
      <c r="L2867" s="10">
        <f t="shared" si="356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352"/>
        <v>0</v>
      </c>
      <c r="R2867" s="6" t="e">
        <f t="shared" si="353"/>
        <v>#DIV/0!</v>
      </c>
      <c r="S2867" t="str">
        <f t="shared" si="357"/>
        <v>theater</v>
      </c>
      <c r="T2867" t="str">
        <f t="shared" si="358"/>
        <v>plays</v>
      </c>
      <c r="U2867" s="6">
        <f t="shared" si="354"/>
        <v>60</v>
      </c>
      <c r="V2867" t="str">
        <f t="shared" si="359"/>
        <v>45&lt;x&lt;=60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 t="shared" si="355"/>
        <v>42657.708333333336</v>
      </c>
      <c r="K2868">
        <v>1473893721</v>
      </c>
      <c r="L2868" s="10">
        <f t="shared" si="356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352"/>
        <v>8.9999999999999993E-3</v>
      </c>
      <c r="R2868" s="6">
        <f t="shared" si="353"/>
        <v>22.5</v>
      </c>
      <c r="S2868" t="str">
        <f t="shared" si="357"/>
        <v>theater</v>
      </c>
      <c r="T2868" t="str">
        <f t="shared" si="358"/>
        <v>plays</v>
      </c>
      <c r="U2868" s="6">
        <f t="shared" si="354"/>
        <v>29.961562500000582</v>
      </c>
      <c r="V2868" t="str">
        <f t="shared" si="359"/>
        <v>15&lt;x&lt;=30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 t="shared" si="355"/>
        <v>42554.958333333336</v>
      </c>
      <c r="K2869">
        <v>1465533672</v>
      </c>
      <c r="L2869" s="10">
        <f t="shared" si="356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352"/>
        <v>0.2016</v>
      </c>
      <c r="R2869" s="6">
        <f t="shared" si="353"/>
        <v>50.4</v>
      </c>
      <c r="S2869" t="str">
        <f t="shared" si="357"/>
        <v>theater</v>
      </c>
      <c r="T2869" t="str">
        <f t="shared" si="358"/>
        <v>plays</v>
      </c>
      <c r="U2869" s="6">
        <f t="shared" si="354"/>
        <v>23.97138888889458</v>
      </c>
      <c r="V2869" t="str">
        <f t="shared" si="359"/>
        <v>15&lt;x&lt;=30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 t="shared" si="355"/>
        <v>42648.618680555555</v>
      </c>
      <c r="K2870">
        <v>1473105054</v>
      </c>
      <c r="L2870" s="10">
        <f t="shared" si="356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352"/>
        <v>0.42011733333333334</v>
      </c>
      <c r="R2870" s="6">
        <f t="shared" si="353"/>
        <v>105.02933333333334</v>
      </c>
      <c r="S2870" t="str">
        <f t="shared" si="357"/>
        <v>theater</v>
      </c>
      <c r="T2870" t="str">
        <f t="shared" si="358"/>
        <v>plays</v>
      </c>
      <c r="U2870" s="6">
        <f t="shared" si="354"/>
        <v>30</v>
      </c>
      <c r="V2870" t="str">
        <f t="shared" si="359"/>
        <v>15&lt;x&lt;=30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 t="shared" si="355"/>
        <v>42570.385196759256</v>
      </c>
      <c r="K2871">
        <v>1466345681</v>
      </c>
      <c r="L2871" s="10">
        <f t="shared" si="356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352"/>
        <v>8.8500000000000002E-3</v>
      </c>
      <c r="R2871" s="6">
        <f t="shared" si="353"/>
        <v>35.4</v>
      </c>
      <c r="S2871" t="str">
        <f t="shared" si="357"/>
        <v>theater</v>
      </c>
      <c r="T2871" t="str">
        <f t="shared" si="358"/>
        <v>plays</v>
      </c>
      <c r="U2871" s="6">
        <f t="shared" si="354"/>
        <v>30</v>
      </c>
      <c r="V2871" t="str">
        <f t="shared" si="359"/>
        <v>15&lt;x&lt;=30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 t="shared" si="355"/>
        <v>41775.981076388889</v>
      </c>
      <c r="K2872">
        <v>1397709165</v>
      </c>
      <c r="L2872" s="10">
        <f t="shared" si="356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352"/>
        <v>0.15</v>
      </c>
      <c r="R2872" s="6">
        <f t="shared" si="353"/>
        <v>83.333333333333329</v>
      </c>
      <c r="S2872" t="str">
        <f t="shared" si="357"/>
        <v>theater</v>
      </c>
      <c r="T2872" t="str">
        <f t="shared" si="358"/>
        <v>plays</v>
      </c>
      <c r="U2872" s="6">
        <f t="shared" si="354"/>
        <v>30</v>
      </c>
      <c r="V2872" t="str">
        <f t="shared" si="359"/>
        <v>15&lt;x&lt;=30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 t="shared" si="355"/>
        <v>41994.530243055553</v>
      </c>
      <c r="K2873">
        <v>1417455813</v>
      </c>
      <c r="L2873" s="10">
        <f t="shared" si="356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352"/>
        <v>4.6699999999999998E-2</v>
      </c>
      <c r="R2873" s="6">
        <f t="shared" si="353"/>
        <v>35.92307692307692</v>
      </c>
      <c r="S2873" t="str">
        <f t="shared" si="357"/>
        <v>theater</v>
      </c>
      <c r="T2873" t="str">
        <f t="shared" si="358"/>
        <v>plays</v>
      </c>
      <c r="U2873" s="6">
        <f t="shared" si="354"/>
        <v>20</v>
      </c>
      <c r="V2873" t="str">
        <f t="shared" si="359"/>
        <v>15&lt;x&lt;=30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 t="shared" si="355"/>
        <v>42174.907847222225</v>
      </c>
      <c r="K2874">
        <v>1429584438</v>
      </c>
      <c r="L2874" s="10">
        <f t="shared" si="356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352"/>
        <v>0</v>
      </c>
      <c r="R2874" s="6" t="e">
        <f t="shared" si="353"/>
        <v>#DIV/0!</v>
      </c>
      <c r="S2874" t="str">
        <f t="shared" si="357"/>
        <v>theater</v>
      </c>
      <c r="T2874" t="str">
        <f t="shared" si="358"/>
        <v>plays</v>
      </c>
      <c r="U2874" s="6">
        <f t="shared" si="354"/>
        <v>60</v>
      </c>
      <c r="V2874" t="str">
        <f t="shared" si="359"/>
        <v>45&lt;x&lt;=60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 t="shared" si="355"/>
        <v>42032.609155092585</v>
      </c>
      <c r="K2875">
        <v>1419881831</v>
      </c>
      <c r="L2875" s="10">
        <f t="shared" si="356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352"/>
        <v>0.38119999999999998</v>
      </c>
      <c r="R2875" s="6">
        <f t="shared" si="353"/>
        <v>119.125</v>
      </c>
      <c r="S2875" t="str">
        <f t="shared" si="357"/>
        <v>theater</v>
      </c>
      <c r="T2875" t="str">
        <f t="shared" si="358"/>
        <v>plays</v>
      </c>
      <c r="U2875" s="6">
        <f t="shared" si="354"/>
        <v>30</v>
      </c>
      <c r="V2875" t="str">
        <f t="shared" si="359"/>
        <v>15&lt;x&lt;=30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 t="shared" si="355"/>
        <v>42752.636412037034</v>
      </c>
      <c r="K2876">
        <v>1482092186</v>
      </c>
      <c r="L2876" s="10">
        <f t="shared" si="356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352"/>
        <v>5.4199999999999998E-2</v>
      </c>
      <c r="R2876" s="6">
        <f t="shared" si="353"/>
        <v>90.333333333333329</v>
      </c>
      <c r="S2876" t="str">
        <f t="shared" si="357"/>
        <v>theater</v>
      </c>
      <c r="T2876" t="str">
        <f t="shared" si="358"/>
        <v>plays</v>
      </c>
      <c r="U2876" s="6">
        <f t="shared" si="354"/>
        <v>30</v>
      </c>
      <c r="V2876" t="str">
        <f t="shared" si="359"/>
        <v>15&lt;x&lt;=30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 t="shared" si="355"/>
        <v>42494.920057870368</v>
      </c>
      <c r="K2877">
        <v>1459825493</v>
      </c>
      <c r="L2877" s="10">
        <f t="shared" si="356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352"/>
        <v>3.5E-4</v>
      </c>
      <c r="R2877" s="6">
        <f t="shared" si="353"/>
        <v>2.3333333333333335</v>
      </c>
      <c r="S2877" t="str">
        <f t="shared" si="357"/>
        <v>theater</v>
      </c>
      <c r="T2877" t="str">
        <f t="shared" si="358"/>
        <v>plays</v>
      </c>
      <c r="U2877" s="6">
        <f t="shared" si="354"/>
        <v>30</v>
      </c>
      <c r="V2877" t="str">
        <f t="shared" si="359"/>
        <v>15&lt;x&lt;=30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 t="shared" si="355"/>
        <v>42201.535636574066</v>
      </c>
      <c r="K2878">
        <v>1434477079</v>
      </c>
      <c r="L2878" s="10">
        <f t="shared" si="356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352"/>
        <v>0</v>
      </c>
      <c r="R2878" s="6" t="e">
        <f t="shared" si="353"/>
        <v>#DIV/0!</v>
      </c>
      <c r="S2878" t="str">
        <f t="shared" si="357"/>
        <v>theater</v>
      </c>
      <c r="T2878" t="str">
        <f t="shared" si="358"/>
        <v>plays</v>
      </c>
      <c r="U2878" s="6">
        <f t="shared" si="354"/>
        <v>30</v>
      </c>
      <c r="V2878" t="str">
        <f t="shared" si="359"/>
        <v>15&lt;x&lt;=30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 t="shared" si="355"/>
        <v>42704.499999999993</v>
      </c>
      <c r="K2879">
        <v>1477781724</v>
      </c>
      <c r="L2879" s="10">
        <f t="shared" si="356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352"/>
        <v>0.10833333333333334</v>
      </c>
      <c r="R2879" s="6">
        <f t="shared" si="353"/>
        <v>108.33333333333333</v>
      </c>
      <c r="S2879" t="str">
        <f t="shared" si="357"/>
        <v>theater</v>
      </c>
      <c r="T2879" t="str">
        <f t="shared" si="358"/>
        <v>plays</v>
      </c>
      <c r="U2879" s="6">
        <f t="shared" si="354"/>
        <v>31.75319444444176</v>
      </c>
      <c r="V2879" t="str">
        <f t="shared" si="359"/>
        <v>30&lt;x&lt;=45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 t="shared" si="355"/>
        <v>42188.407349537032</v>
      </c>
      <c r="K2880">
        <v>1430750795</v>
      </c>
      <c r="L2880" s="10">
        <f t="shared" si="356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352"/>
        <v>2.1000000000000001E-2</v>
      </c>
      <c r="R2880" s="6">
        <f t="shared" si="353"/>
        <v>15.75</v>
      </c>
      <c r="S2880" t="str">
        <f t="shared" si="357"/>
        <v>theater</v>
      </c>
      <c r="T2880" t="str">
        <f t="shared" si="358"/>
        <v>plays</v>
      </c>
      <c r="U2880" s="6">
        <f t="shared" si="354"/>
        <v>60</v>
      </c>
      <c r="V2880" t="str">
        <f t="shared" si="359"/>
        <v>45&lt;x&lt;=60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 t="shared" si="355"/>
        <v>42389.516909722217</v>
      </c>
      <c r="K2881">
        <v>1450718661</v>
      </c>
      <c r="L2881" s="10">
        <f t="shared" si="356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352"/>
        <v>2.5892857142857141E-3</v>
      </c>
      <c r="R2881" s="6">
        <f t="shared" si="353"/>
        <v>29</v>
      </c>
      <c r="S2881" t="str">
        <f t="shared" si="357"/>
        <v>theater</v>
      </c>
      <c r="T2881" t="str">
        <f t="shared" si="358"/>
        <v>plays</v>
      </c>
      <c r="U2881" s="6">
        <f t="shared" si="354"/>
        <v>30</v>
      </c>
      <c r="V2881" t="str">
        <f t="shared" si="359"/>
        <v>15&lt;x&lt;=30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 t="shared" si="355"/>
        <v>42236.503472222219</v>
      </c>
      <c r="K2882">
        <v>1436305452</v>
      </c>
      <c r="L2882" s="10">
        <f t="shared" si="356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360">E2882/D2882</f>
        <v>0.23333333333333334</v>
      </c>
      <c r="R2882" s="6">
        <f t="shared" ref="R2882:R2945" si="361">E2882/N2882</f>
        <v>96.551724137931032</v>
      </c>
      <c r="S2882" t="str">
        <f t="shared" si="357"/>
        <v>theater</v>
      </c>
      <c r="T2882" t="str">
        <f t="shared" si="358"/>
        <v>plays</v>
      </c>
      <c r="U2882" s="6">
        <f t="shared" ref="U2882:U2945" si="362">J2882-L2882</f>
        <v>43.806111111109203</v>
      </c>
      <c r="V2882" t="str">
        <f t="shared" si="359"/>
        <v>30&lt;x&lt;=45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 t="shared" ref="J2883:J2946" si="363">(((I2883/60)/60)/24)+DATE(1970,1,1)+(-5/24)</f>
        <v>41976.430972222217</v>
      </c>
      <c r="K2883">
        <v>1412432436</v>
      </c>
      <c r="L2883" s="10">
        <f t="shared" ref="L2883:L2946" si="364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360"/>
        <v>0</v>
      </c>
      <c r="R2883" s="6" t="e">
        <f t="shared" si="361"/>
        <v>#DIV/0!</v>
      </c>
      <c r="S2883" t="str">
        <f t="shared" ref="S2883:S2946" si="365">TRIM(LEFT(P2883,SEARCH("/",P2883)-1))</f>
        <v>theater</v>
      </c>
      <c r="T2883" t="str">
        <f t="shared" ref="T2883:T2946" si="366">TRIM(RIGHT(P2883,LEN(P2883)-SEARCH("/",P2883)))</f>
        <v>plays</v>
      </c>
      <c r="U2883" s="6">
        <f t="shared" si="362"/>
        <v>60.041666666664241</v>
      </c>
      <c r="V2883" t="str">
        <f t="shared" ref="V2883:V2946" si="367">IF(U2883&lt;=15, "&lt;=15", IF(U2883&lt;=30, "15&lt;x&lt;=30", IF(U2883&lt;=45, "30&lt;x&lt;=45", IF(U2883&lt;=60, "45&lt;x&lt;=60", IF(U2883&lt;=75, "60&lt;x&lt;=75","75&lt;x&lt;=90")))))</f>
        <v>60&lt;x&lt;=75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 t="shared" si="363"/>
        <v>42491.387939814813</v>
      </c>
      <c r="K2884">
        <v>1459520318</v>
      </c>
      <c r="L2884" s="10">
        <f t="shared" si="364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360"/>
        <v>0.33600000000000002</v>
      </c>
      <c r="R2884" s="6">
        <f t="shared" si="361"/>
        <v>63</v>
      </c>
      <c r="S2884" t="str">
        <f t="shared" si="365"/>
        <v>theater</v>
      </c>
      <c r="T2884" t="str">
        <f t="shared" si="366"/>
        <v>plays</v>
      </c>
      <c r="U2884" s="6">
        <f t="shared" si="362"/>
        <v>30</v>
      </c>
      <c r="V2884" t="str">
        <f t="shared" si="367"/>
        <v>15&lt;x&lt;=30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 t="shared" si="363"/>
        <v>42405.999305555553</v>
      </c>
      <c r="K2885">
        <v>1451684437</v>
      </c>
      <c r="L2885" s="10">
        <f t="shared" si="364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360"/>
        <v>0.1908</v>
      </c>
      <c r="R2885" s="6">
        <f t="shared" si="361"/>
        <v>381.6</v>
      </c>
      <c r="S2885" t="str">
        <f t="shared" si="365"/>
        <v>theater</v>
      </c>
      <c r="T2885" t="str">
        <f t="shared" si="366"/>
        <v>plays</v>
      </c>
      <c r="U2885" s="6">
        <f t="shared" si="362"/>
        <v>35.304432870369055</v>
      </c>
      <c r="V2885" t="str">
        <f t="shared" si="367"/>
        <v>30&lt;x&lt;=45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 t="shared" si="363"/>
        <v>41978.518923611111</v>
      </c>
      <c r="K2886">
        <v>1415208435</v>
      </c>
      <c r="L2886" s="10">
        <f t="shared" si="364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360"/>
        <v>4.1111111111111114E-3</v>
      </c>
      <c r="R2886" s="6">
        <f t="shared" si="361"/>
        <v>46.25</v>
      </c>
      <c r="S2886" t="str">
        <f t="shared" si="365"/>
        <v>theater</v>
      </c>
      <c r="T2886" t="str">
        <f t="shared" si="366"/>
        <v>plays</v>
      </c>
      <c r="U2886" s="6">
        <f t="shared" si="362"/>
        <v>30</v>
      </c>
      <c r="V2886" t="str">
        <f t="shared" si="367"/>
        <v>15&lt;x&lt;=30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 t="shared" si="363"/>
        <v>42076.82640046296</v>
      </c>
      <c r="K2887">
        <v>1423705801</v>
      </c>
      <c r="L2887" s="10">
        <f t="shared" si="364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360"/>
        <v>0.32500000000000001</v>
      </c>
      <c r="R2887" s="6">
        <f t="shared" si="361"/>
        <v>26</v>
      </c>
      <c r="S2887" t="str">
        <f t="shared" si="365"/>
        <v>theater</v>
      </c>
      <c r="T2887" t="str">
        <f t="shared" si="366"/>
        <v>plays</v>
      </c>
      <c r="U2887" s="6">
        <f t="shared" si="362"/>
        <v>29.958333333335759</v>
      </c>
      <c r="V2887" t="str">
        <f t="shared" si="367"/>
        <v>15&lt;x&lt;=30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 t="shared" si="363"/>
        <v>42265.957638888889</v>
      </c>
      <c r="K2888">
        <v>1442243484</v>
      </c>
      <c r="L2888" s="10">
        <f t="shared" si="364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360"/>
        <v>0.05</v>
      </c>
      <c r="R2888" s="6">
        <f t="shared" si="361"/>
        <v>10</v>
      </c>
      <c r="S2888" t="str">
        <f t="shared" si="365"/>
        <v>theater</v>
      </c>
      <c r="T2888" t="str">
        <f t="shared" si="366"/>
        <v>plays</v>
      </c>
      <c r="U2888" s="6">
        <f t="shared" si="362"/>
        <v>4.5330555555556202</v>
      </c>
      <c r="V2888" t="str">
        <f t="shared" si="367"/>
        <v>&lt;=15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 t="shared" si="363"/>
        <v>42015.219027777777</v>
      </c>
      <c r="K2889">
        <v>1418379324</v>
      </c>
      <c r="L2889" s="10">
        <f t="shared" si="364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360"/>
        <v>1.6666666666666668E-3</v>
      </c>
      <c r="R2889" s="6">
        <f t="shared" si="361"/>
        <v>5</v>
      </c>
      <c r="S2889" t="str">
        <f t="shared" si="365"/>
        <v>theater</v>
      </c>
      <c r="T2889" t="str">
        <f t="shared" si="366"/>
        <v>plays</v>
      </c>
      <c r="U2889" s="6">
        <f t="shared" si="362"/>
        <v>30</v>
      </c>
      <c r="V2889" t="str">
        <f t="shared" si="367"/>
        <v>15&lt;x&lt;=30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 t="shared" si="363"/>
        <v>41929.999305555553</v>
      </c>
      <c r="K2890">
        <v>1412945440</v>
      </c>
      <c r="L2890" s="10">
        <f t="shared" si="364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360"/>
        <v>0</v>
      </c>
      <c r="R2890" s="6" t="e">
        <f t="shared" si="361"/>
        <v>#DIV/0!</v>
      </c>
      <c r="S2890" t="str">
        <f t="shared" si="365"/>
        <v>theater</v>
      </c>
      <c r="T2890" t="str">
        <f t="shared" si="366"/>
        <v>plays</v>
      </c>
      <c r="U2890" s="6">
        <f t="shared" si="362"/>
        <v>7.6724537037007394</v>
      </c>
      <c r="V2890" t="str">
        <f t="shared" si="367"/>
        <v>&lt;=15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 t="shared" si="363"/>
        <v>41880.654918981476</v>
      </c>
      <c r="K2891">
        <v>1406752985</v>
      </c>
      <c r="L2891" s="10">
        <f t="shared" si="364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360"/>
        <v>0.38066666666666665</v>
      </c>
      <c r="R2891" s="6">
        <f t="shared" si="361"/>
        <v>81.571428571428569</v>
      </c>
      <c r="S2891" t="str">
        <f t="shared" si="365"/>
        <v>theater</v>
      </c>
      <c r="T2891" t="str">
        <f t="shared" si="366"/>
        <v>plays</v>
      </c>
      <c r="U2891" s="6">
        <f t="shared" si="362"/>
        <v>30</v>
      </c>
      <c r="V2891" t="str">
        <f t="shared" si="367"/>
        <v>15&lt;x&lt;=30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 t="shared" si="363"/>
        <v>41859.916666666664</v>
      </c>
      <c r="K2892">
        <v>1405100992</v>
      </c>
      <c r="L2892" s="10">
        <f t="shared" si="364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360"/>
        <v>1.0500000000000001E-2</v>
      </c>
      <c r="R2892" s="6">
        <f t="shared" si="361"/>
        <v>7</v>
      </c>
      <c r="S2892" t="str">
        <f t="shared" si="365"/>
        <v>theater</v>
      </c>
      <c r="T2892" t="str">
        <f t="shared" si="366"/>
        <v>plays</v>
      </c>
      <c r="U2892" s="6">
        <f t="shared" si="362"/>
        <v>28.382037037037662</v>
      </c>
      <c r="V2892" t="str">
        <f t="shared" si="367"/>
        <v>15&lt;x&lt;=30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 t="shared" si="363"/>
        <v>42475.633425925924</v>
      </c>
      <c r="K2893">
        <v>1455570728</v>
      </c>
      <c r="L2893" s="10">
        <f t="shared" si="364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360"/>
        <v>2.7300000000000001E-2</v>
      </c>
      <c r="R2893" s="6">
        <f t="shared" si="361"/>
        <v>27.3</v>
      </c>
      <c r="S2893" t="str">
        <f t="shared" si="365"/>
        <v>theater</v>
      </c>
      <c r="T2893" t="str">
        <f t="shared" si="366"/>
        <v>plays</v>
      </c>
      <c r="U2893" s="6">
        <f t="shared" si="362"/>
        <v>59.958333333328483</v>
      </c>
      <c r="V2893" t="str">
        <f t="shared" si="367"/>
        <v>45&lt;x&lt;=60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 t="shared" si="363"/>
        <v>41876.666666666664</v>
      </c>
      <c r="K2894">
        <v>1408381704</v>
      </c>
      <c r="L2894" s="10">
        <f t="shared" si="364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360"/>
        <v>9.0909090909090912E-2</v>
      </c>
      <c r="R2894" s="6">
        <f t="shared" si="361"/>
        <v>29.411764705882351</v>
      </c>
      <c r="S2894" t="str">
        <f t="shared" si="365"/>
        <v>theater</v>
      </c>
      <c r="T2894" t="str">
        <f t="shared" si="366"/>
        <v>plays</v>
      </c>
      <c r="U2894" s="6">
        <f t="shared" si="362"/>
        <v>7.1608333333351766</v>
      </c>
      <c r="V2894" t="str">
        <f t="shared" si="367"/>
        <v>&lt;=15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 t="shared" si="363"/>
        <v>42012.874999999993</v>
      </c>
      <c r="K2895">
        <v>1415644395</v>
      </c>
      <c r="L2895" s="10">
        <f t="shared" si="364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360"/>
        <v>5.0000000000000001E-3</v>
      </c>
      <c r="R2895" s="6">
        <f t="shared" si="361"/>
        <v>12.5</v>
      </c>
      <c r="S2895" t="str">
        <f t="shared" si="365"/>
        <v>theater</v>
      </c>
      <c r="T2895" t="str">
        <f t="shared" si="366"/>
        <v>plays</v>
      </c>
      <c r="U2895" s="6">
        <f t="shared" si="362"/>
        <v>59.310243055551837</v>
      </c>
      <c r="V2895" t="str">
        <f t="shared" si="367"/>
        <v>45&lt;x&lt;=60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 t="shared" si="363"/>
        <v>42097.736284722218</v>
      </c>
      <c r="K2896">
        <v>1422920415</v>
      </c>
      <c r="L2896" s="10">
        <f t="shared" si="364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360"/>
        <v>0</v>
      </c>
      <c r="R2896" s="6" t="e">
        <f t="shared" si="361"/>
        <v>#DIV/0!</v>
      </c>
      <c r="S2896" t="str">
        <f t="shared" si="365"/>
        <v>theater</v>
      </c>
      <c r="T2896" t="str">
        <f t="shared" si="366"/>
        <v>plays</v>
      </c>
      <c r="U2896" s="6">
        <f t="shared" si="362"/>
        <v>59.958333333328483</v>
      </c>
      <c r="V2896" t="str">
        <f t="shared" si="367"/>
        <v>45&lt;x&lt;=60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 t="shared" si="363"/>
        <v>41812.666666666664</v>
      </c>
      <c r="K2897">
        <v>1403356792</v>
      </c>
      <c r="L2897" s="10">
        <f t="shared" si="364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360"/>
        <v>4.5999999999999999E-2</v>
      </c>
      <c r="R2897" s="6">
        <f t="shared" si="361"/>
        <v>5.75</v>
      </c>
      <c r="S2897" t="str">
        <f t="shared" si="365"/>
        <v>theater</v>
      </c>
      <c r="T2897" t="str">
        <f t="shared" si="366"/>
        <v>plays</v>
      </c>
      <c r="U2897" s="6">
        <f t="shared" si="362"/>
        <v>1.3195370370376622</v>
      </c>
      <c r="V2897" t="str">
        <f t="shared" si="367"/>
        <v>&lt;=15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 t="shared" si="363"/>
        <v>42716.041666666664</v>
      </c>
      <c r="K2898">
        <v>1480283321</v>
      </c>
      <c r="L2898" s="10">
        <f t="shared" si="364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360"/>
        <v>0.20833333333333334</v>
      </c>
      <c r="R2898" s="6">
        <f t="shared" si="361"/>
        <v>52.083333333333336</v>
      </c>
      <c r="S2898" t="str">
        <f t="shared" si="365"/>
        <v>theater</v>
      </c>
      <c r="T2898" t="str">
        <f t="shared" si="366"/>
        <v>plays</v>
      </c>
      <c r="U2898" s="6">
        <f t="shared" si="362"/>
        <v>14.341192129628325</v>
      </c>
      <c r="V2898" t="str">
        <f t="shared" si="367"/>
        <v>&lt;=15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 t="shared" si="363"/>
        <v>42288.436863425923</v>
      </c>
      <c r="K2899">
        <v>1441985458</v>
      </c>
      <c r="L2899" s="10">
        <f t="shared" si="364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360"/>
        <v>4.583333333333333E-2</v>
      </c>
      <c r="R2899" s="6">
        <f t="shared" si="361"/>
        <v>183.33333333333334</v>
      </c>
      <c r="S2899" t="str">
        <f t="shared" si="365"/>
        <v>theater</v>
      </c>
      <c r="T2899" t="str">
        <f t="shared" si="366"/>
        <v>plays</v>
      </c>
      <c r="U2899" s="6">
        <f t="shared" si="362"/>
        <v>29.99869212962949</v>
      </c>
      <c r="V2899" t="str">
        <f t="shared" si="367"/>
        <v>15&lt;x&lt;=30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 t="shared" si="363"/>
        <v>42308.456631944442</v>
      </c>
      <c r="K2900">
        <v>1443715053</v>
      </c>
      <c r="L2900" s="10">
        <f t="shared" si="364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360"/>
        <v>4.2133333333333335E-2</v>
      </c>
      <c r="R2900" s="6">
        <f t="shared" si="361"/>
        <v>26.333333333333332</v>
      </c>
      <c r="S2900" t="str">
        <f t="shared" si="365"/>
        <v>theater</v>
      </c>
      <c r="T2900" t="str">
        <f t="shared" si="366"/>
        <v>plays</v>
      </c>
      <c r="U2900" s="6">
        <f t="shared" si="362"/>
        <v>30</v>
      </c>
      <c r="V2900" t="str">
        <f t="shared" si="367"/>
        <v>15&lt;x&lt;=30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 t="shared" si="363"/>
        <v>42574.869884259257</v>
      </c>
      <c r="K2901">
        <v>1464141158</v>
      </c>
      <c r="L2901" s="10">
        <f t="shared" si="364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360"/>
        <v>0</v>
      </c>
      <c r="R2901" s="6" t="e">
        <f t="shared" si="361"/>
        <v>#DIV/0!</v>
      </c>
      <c r="S2901" t="str">
        <f t="shared" si="365"/>
        <v>theater</v>
      </c>
      <c r="T2901" t="str">
        <f t="shared" si="366"/>
        <v>plays</v>
      </c>
      <c r="U2901" s="6">
        <f t="shared" si="362"/>
        <v>60</v>
      </c>
      <c r="V2901" t="str">
        <f t="shared" si="367"/>
        <v>45&lt;x&lt;=60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 t="shared" si="363"/>
        <v>41860.025833333333</v>
      </c>
      <c r="K2902">
        <v>1404970632</v>
      </c>
      <c r="L2902" s="10">
        <f t="shared" si="364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360"/>
        <v>0.61909090909090914</v>
      </c>
      <c r="R2902" s="6">
        <f t="shared" si="361"/>
        <v>486.42857142857144</v>
      </c>
      <c r="S2902" t="str">
        <f t="shared" si="365"/>
        <v>theater</v>
      </c>
      <c r="T2902" t="str">
        <f t="shared" si="366"/>
        <v>plays</v>
      </c>
      <c r="U2902" s="6">
        <f t="shared" si="362"/>
        <v>30</v>
      </c>
      <c r="V2902" t="str">
        <f t="shared" si="367"/>
        <v>15&lt;x&lt;=30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 t="shared" si="363"/>
        <v>42042.696053240739</v>
      </c>
      <c r="K2903">
        <v>1418161339</v>
      </c>
      <c r="L2903" s="10">
        <f t="shared" si="364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360"/>
        <v>8.0000000000000002E-3</v>
      </c>
      <c r="R2903" s="6">
        <f t="shared" si="361"/>
        <v>3</v>
      </c>
      <c r="S2903" t="str">
        <f t="shared" si="365"/>
        <v>theater</v>
      </c>
      <c r="T2903" t="str">
        <f t="shared" si="366"/>
        <v>plays</v>
      </c>
      <c r="U2903" s="6">
        <f t="shared" si="362"/>
        <v>60</v>
      </c>
      <c r="V2903" t="str">
        <f t="shared" si="367"/>
        <v>45&lt;x&lt;=60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 t="shared" si="363"/>
        <v>42240.231435185182</v>
      </c>
      <c r="K2904">
        <v>1437820396</v>
      </c>
      <c r="L2904" s="10">
        <f t="shared" si="364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360"/>
        <v>1.6666666666666666E-4</v>
      </c>
      <c r="R2904" s="6">
        <f t="shared" si="361"/>
        <v>25</v>
      </c>
      <c r="S2904" t="str">
        <f t="shared" si="365"/>
        <v>theater</v>
      </c>
      <c r="T2904" t="str">
        <f t="shared" si="366"/>
        <v>plays</v>
      </c>
      <c r="U2904" s="6">
        <f t="shared" si="362"/>
        <v>30</v>
      </c>
      <c r="V2904" t="str">
        <f t="shared" si="367"/>
        <v>15&lt;x&lt;=30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 t="shared" si="363"/>
        <v>42255.95854166666</v>
      </c>
      <c r="K2905">
        <v>1436587218</v>
      </c>
      <c r="L2905" s="10">
        <f t="shared" si="364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360"/>
        <v>7.7999999999999996E-3</v>
      </c>
      <c r="R2905" s="6">
        <f t="shared" si="361"/>
        <v>9.75</v>
      </c>
      <c r="S2905" t="str">
        <f t="shared" si="365"/>
        <v>theater</v>
      </c>
      <c r="T2905" t="str">
        <f t="shared" si="366"/>
        <v>plays</v>
      </c>
      <c r="U2905" s="6">
        <f t="shared" si="362"/>
        <v>60</v>
      </c>
      <c r="V2905" t="str">
        <f t="shared" si="367"/>
        <v>45&lt;x&lt;=60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 t="shared" si="363"/>
        <v>41952.291666666664</v>
      </c>
      <c r="K2906">
        <v>1414538031</v>
      </c>
      <c r="L2906" s="10">
        <f t="shared" si="364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360"/>
        <v>0.05</v>
      </c>
      <c r="R2906" s="6">
        <f t="shared" si="361"/>
        <v>18.75</v>
      </c>
      <c r="S2906" t="str">
        <f t="shared" si="365"/>
        <v>theater</v>
      </c>
      <c r="T2906" t="str">
        <f t="shared" si="366"/>
        <v>plays</v>
      </c>
      <c r="U2906" s="6">
        <f t="shared" si="362"/>
        <v>11.532048611108621</v>
      </c>
      <c r="V2906" t="str">
        <f t="shared" si="367"/>
        <v>&lt;=15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 t="shared" si="363"/>
        <v>42619.848530092589</v>
      </c>
      <c r="K2907">
        <v>1472001713</v>
      </c>
      <c r="L2907" s="10">
        <f t="shared" si="364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360"/>
        <v>0.17771428571428571</v>
      </c>
      <c r="R2907" s="6">
        <f t="shared" si="361"/>
        <v>36.588235294117645</v>
      </c>
      <c r="S2907" t="str">
        <f t="shared" si="365"/>
        <v>theater</v>
      </c>
      <c r="T2907" t="str">
        <f t="shared" si="366"/>
        <v>plays</v>
      </c>
      <c r="U2907" s="6">
        <f t="shared" si="362"/>
        <v>14</v>
      </c>
      <c r="V2907" t="str">
        <f t="shared" si="367"/>
        <v>&lt;=15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 t="shared" si="363"/>
        <v>42216.833333333336</v>
      </c>
      <c r="K2908">
        <v>1436888066</v>
      </c>
      <c r="L2908" s="10">
        <f t="shared" si="364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360"/>
        <v>9.4166666666666662E-2</v>
      </c>
      <c r="R2908" s="6">
        <f t="shared" si="361"/>
        <v>80.714285714285708</v>
      </c>
      <c r="S2908" t="str">
        <f t="shared" si="365"/>
        <v>theater</v>
      </c>
      <c r="T2908" t="str">
        <f t="shared" si="366"/>
        <v>plays</v>
      </c>
      <c r="U2908" s="6">
        <f t="shared" si="362"/>
        <v>17.392754629632691</v>
      </c>
      <c r="V2908" t="str">
        <f t="shared" si="367"/>
        <v>15&lt;x&lt;=30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 t="shared" si="363"/>
        <v>42504.669409722213</v>
      </c>
      <c r="K2909">
        <v>1458075837</v>
      </c>
      <c r="L2909" s="10">
        <f t="shared" si="364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360"/>
        <v>8.0000000000000004E-4</v>
      </c>
      <c r="R2909" s="6">
        <f t="shared" si="361"/>
        <v>1</v>
      </c>
      <c r="S2909" t="str">
        <f t="shared" si="365"/>
        <v>theater</v>
      </c>
      <c r="T2909" t="str">
        <f t="shared" si="366"/>
        <v>plays</v>
      </c>
      <c r="U2909" s="6">
        <f t="shared" si="362"/>
        <v>60</v>
      </c>
      <c r="V2909" t="str">
        <f t="shared" si="367"/>
        <v>45&lt;x&lt;=60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 t="shared" si="363"/>
        <v>42529.523368055547</v>
      </c>
      <c r="K2910">
        <v>1462815219</v>
      </c>
      <c r="L2910" s="10">
        <f t="shared" si="364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360"/>
        <v>2.75E-2</v>
      </c>
      <c r="R2910" s="6">
        <f t="shared" si="361"/>
        <v>52.8</v>
      </c>
      <c r="S2910" t="str">
        <f t="shared" si="365"/>
        <v>theater</v>
      </c>
      <c r="T2910" t="str">
        <f t="shared" si="366"/>
        <v>plays</v>
      </c>
      <c r="U2910" s="6">
        <f t="shared" si="362"/>
        <v>30</v>
      </c>
      <c r="V2910" t="str">
        <f t="shared" si="367"/>
        <v>15&lt;x&lt;=30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 t="shared" si="363"/>
        <v>41968.615277777775</v>
      </c>
      <c r="K2911">
        <v>1413527001</v>
      </c>
      <c r="L2911" s="10">
        <f t="shared" si="364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360"/>
        <v>1.1111111111111112E-4</v>
      </c>
      <c r="R2911" s="6">
        <f t="shared" si="361"/>
        <v>20</v>
      </c>
      <c r="S2911" t="str">
        <f t="shared" si="365"/>
        <v>theater</v>
      </c>
      <c r="T2911" t="str">
        <f t="shared" si="366"/>
        <v>plays</v>
      </c>
      <c r="U2911" s="6">
        <f t="shared" si="362"/>
        <v>39.55739583333343</v>
      </c>
      <c r="V2911" t="str">
        <f t="shared" si="367"/>
        <v>30&lt;x&lt;=45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 t="shared" si="363"/>
        <v>42167.632951388885</v>
      </c>
      <c r="K2912">
        <v>1428955887</v>
      </c>
      <c r="L2912" s="10">
        <f t="shared" si="364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360"/>
        <v>3.3333333333333335E-5</v>
      </c>
      <c r="R2912" s="6">
        <f t="shared" si="361"/>
        <v>1</v>
      </c>
      <c r="S2912" t="str">
        <f t="shared" si="365"/>
        <v>theater</v>
      </c>
      <c r="T2912" t="str">
        <f t="shared" si="366"/>
        <v>plays</v>
      </c>
      <c r="U2912" s="6">
        <f t="shared" si="362"/>
        <v>60</v>
      </c>
      <c r="V2912" t="str">
        <f t="shared" si="367"/>
        <v>45&lt;x&lt;=60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 t="shared" si="363"/>
        <v>42182.560486111113</v>
      </c>
      <c r="K2913">
        <v>1431973626</v>
      </c>
      <c r="L2913" s="10">
        <f t="shared" si="364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360"/>
        <v>0.36499999999999999</v>
      </c>
      <c r="R2913" s="6">
        <f t="shared" si="361"/>
        <v>46.928571428571431</v>
      </c>
      <c r="S2913" t="str">
        <f t="shared" si="365"/>
        <v>theater</v>
      </c>
      <c r="T2913" t="str">
        <f t="shared" si="366"/>
        <v>plays</v>
      </c>
      <c r="U2913" s="6">
        <f t="shared" si="362"/>
        <v>40</v>
      </c>
      <c r="V2913" t="str">
        <f t="shared" si="367"/>
        <v>30&lt;x&lt;=45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 t="shared" si="363"/>
        <v>42383.923310185179</v>
      </c>
      <c r="K2914">
        <v>1450235374</v>
      </c>
      <c r="L2914" s="10">
        <f t="shared" si="364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360"/>
        <v>0.14058171745152354</v>
      </c>
      <c r="R2914" s="6">
        <f t="shared" si="361"/>
        <v>78.07692307692308</v>
      </c>
      <c r="S2914" t="str">
        <f t="shared" si="365"/>
        <v>theater</v>
      </c>
      <c r="T2914" t="str">
        <f t="shared" si="366"/>
        <v>plays</v>
      </c>
      <c r="U2914" s="6">
        <f t="shared" si="362"/>
        <v>30</v>
      </c>
      <c r="V2914" t="str">
        <f t="shared" si="367"/>
        <v>15&lt;x&lt;=30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 t="shared" si="363"/>
        <v>41888.714571759258</v>
      </c>
      <c r="K2915">
        <v>1404857339</v>
      </c>
      <c r="L2915" s="10">
        <f t="shared" si="364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360"/>
        <v>2.0000000000000001E-4</v>
      </c>
      <c r="R2915" s="6">
        <f t="shared" si="361"/>
        <v>1</v>
      </c>
      <c r="S2915" t="str">
        <f t="shared" si="365"/>
        <v>theater</v>
      </c>
      <c r="T2915" t="str">
        <f t="shared" si="366"/>
        <v>plays</v>
      </c>
      <c r="U2915" s="6">
        <f t="shared" si="362"/>
        <v>60</v>
      </c>
      <c r="V2915" t="str">
        <f t="shared" si="367"/>
        <v>45&lt;x&lt;=60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 t="shared" si="363"/>
        <v>42077.657337962963</v>
      </c>
      <c r="K2916">
        <v>1421185594</v>
      </c>
      <c r="L2916" s="10">
        <f t="shared" si="364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360"/>
        <v>4.0000000000000003E-5</v>
      </c>
      <c r="R2916" s="6">
        <f t="shared" si="361"/>
        <v>1</v>
      </c>
      <c r="S2916" t="str">
        <f t="shared" si="365"/>
        <v>theater</v>
      </c>
      <c r="T2916" t="str">
        <f t="shared" si="366"/>
        <v>plays</v>
      </c>
      <c r="U2916" s="6">
        <f t="shared" si="362"/>
        <v>59.958333333335759</v>
      </c>
      <c r="V2916" t="str">
        <f t="shared" si="367"/>
        <v>45&lt;x&lt;=60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 t="shared" si="363"/>
        <v>42445.1480324074</v>
      </c>
      <c r="K2917">
        <v>1455528790</v>
      </c>
      <c r="L2917" s="10">
        <f t="shared" si="364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360"/>
        <v>0.61099999999999999</v>
      </c>
      <c r="R2917" s="6">
        <f t="shared" si="361"/>
        <v>203.66666666666666</v>
      </c>
      <c r="S2917" t="str">
        <f t="shared" si="365"/>
        <v>theater</v>
      </c>
      <c r="T2917" t="str">
        <f t="shared" si="366"/>
        <v>plays</v>
      </c>
      <c r="U2917" s="6">
        <f t="shared" si="362"/>
        <v>29.958333333328483</v>
      </c>
      <c r="V2917" t="str">
        <f t="shared" si="367"/>
        <v>15&lt;x&lt;=30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 t="shared" si="363"/>
        <v>41778.268391203703</v>
      </c>
      <c r="K2918">
        <v>1398511589</v>
      </c>
      <c r="L2918" s="10">
        <f t="shared" si="364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360"/>
        <v>7.8378378378378383E-2</v>
      </c>
      <c r="R2918" s="6">
        <f t="shared" si="361"/>
        <v>20.714285714285715</v>
      </c>
      <c r="S2918" t="str">
        <f t="shared" si="365"/>
        <v>theater</v>
      </c>
      <c r="T2918" t="str">
        <f t="shared" si="366"/>
        <v>plays</v>
      </c>
      <c r="U2918" s="6">
        <f t="shared" si="362"/>
        <v>23</v>
      </c>
      <c r="V2918" t="str">
        <f t="shared" si="367"/>
        <v>15&lt;x&lt;=30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 t="shared" si="363"/>
        <v>42263.026006944441</v>
      </c>
      <c r="K2919">
        <v>1440826647</v>
      </c>
      <c r="L2919" s="10">
        <f t="shared" si="364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360"/>
        <v>0.2185</v>
      </c>
      <c r="R2919" s="6">
        <f t="shared" si="361"/>
        <v>48.555555555555557</v>
      </c>
      <c r="S2919" t="str">
        <f t="shared" si="365"/>
        <v>theater</v>
      </c>
      <c r="T2919" t="str">
        <f t="shared" si="366"/>
        <v>plays</v>
      </c>
      <c r="U2919" s="6">
        <f t="shared" si="362"/>
        <v>18</v>
      </c>
      <c r="V2919" t="str">
        <f t="shared" si="367"/>
        <v>15&lt;x&lt;=30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 t="shared" si="363"/>
        <v>42306.421377314815</v>
      </c>
      <c r="K2920">
        <v>1443712007</v>
      </c>
      <c r="L2920" s="10">
        <f t="shared" si="364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360"/>
        <v>0.27239999999999998</v>
      </c>
      <c r="R2920" s="6">
        <f t="shared" si="361"/>
        <v>68.099999999999994</v>
      </c>
      <c r="S2920" t="str">
        <f t="shared" si="365"/>
        <v>theater</v>
      </c>
      <c r="T2920" t="str">
        <f t="shared" si="366"/>
        <v>plays</v>
      </c>
      <c r="U2920" s="6">
        <f t="shared" si="362"/>
        <v>28</v>
      </c>
      <c r="V2920" t="str">
        <f t="shared" si="367"/>
        <v>15&lt;x&lt;=30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 t="shared" si="363"/>
        <v>41856.411215277774</v>
      </c>
      <c r="K2921">
        <v>1404658329</v>
      </c>
      <c r="L2921" s="10">
        <f t="shared" si="364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360"/>
        <v>8.5000000000000006E-2</v>
      </c>
      <c r="R2921" s="6">
        <f t="shared" si="361"/>
        <v>8.5</v>
      </c>
      <c r="S2921" t="str">
        <f t="shared" si="365"/>
        <v>theater</v>
      </c>
      <c r="T2921" t="str">
        <f t="shared" si="366"/>
        <v>plays</v>
      </c>
      <c r="U2921" s="6">
        <f t="shared" si="362"/>
        <v>30</v>
      </c>
      <c r="V2921" t="str">
        <f t="shared" si="367"/>
        <v>15&lt;x&lt;=30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 t="shared" si="363"/>
        <v>42088.54247685185</v>
      </c>
      <c r="K2922">
        <v>1424718070</v>
      </c>
      <c r="L2922" s="10">
        <f t="shared" si="364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360"/>
        <v>0.26840000000000003</v>
      </c>
      <c r="R2922" s="6">
        <f t="shared" si="361"/>
        <v>51.615384615384613</v>
      </c>
      <c r="S2922" t="str">
        <f t="shared" si="365"/>
        <v>theater</v>
      </c>
      <c r="T2922" t="str">
        <f t="shared" si="366"/>
        <v>plays</v>
      </c>
      <c r="U2922" s="6">
        <f t="shared" si="362"/>
        <v>29.958333333328483</v>
      </c>
      <c r="V2922" t="str">
        <f t="shared" si="367"/>
        <v>15&lt;x&lt;=30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 t="shared" si="363"/>
        <v>41907.678287037037</v>
      </c>
      <c r="K2923">
        <v>1409087804</v>
      </c>
      <c r="L2923" s="10">
        <f t="shared" si="364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360"/>
        <v>1.29</v>
      </c>
      <c r="R2923" s="6">
        <f t="shared" si="361"/>
        <v>43</v>
      </c>
      <c r="S2923" t="str">
        <f t="shared" si="365"/>
        <v>theater</v>
      </c>
      <c r="T2923" t="str">
        <f t="shared" si="366"/>
        <v>musical</v>
      </c>
      <c r="U2923" s="6">
        <f t="shared" si="362"/>
        <v>30</v>
      </c>
      <c r="V2923" t="str">
        <f t="shared" si="367"/>
        <v>15&lt;x&lt;=30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 t="shared" si="363"/>
        <v>42142.665821759256</v>
      </c>
      <c r="K2924">
        <v>1428094727</v>
      </c>
      <c r="L2924" s="10">
        <f t="shared" si="364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360"/>
        <v>1</v>
      </c>
      <c r="R2924" s="6">
        <f t="shared" si="361"/>
        <v>83.333333333333329</v>
      </c>
      <c r="S2924" t="str">
        <f t="shared" si="365"/>
        <v>theater</v>
      </c>
      <c r="T2924" t="str">
        <f t="shared" si="366"/>
        <v>musical</v>
      </c>
      <c r="U2924" s="6">
        <f t="shared" si="362"/>
        <v>45</v>
      </c>
      <c r="V2924" t="str">
        <f t="shared" si="367"/>
        <v>30&lt;x&lt;=45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 t="shared" si="363"/>
        <v>42027.916666666664</v>
      </c>
      <c r="K2925">
        <v>1420774779</v>
      </c>
      <c r="L2925" s="10">
        <f t="shared" si="364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360"/>
        <v>1</v>
      </c>
      <c r="R2925" s="6">
        <f t="shared" si="361"/>
        <v>30</v>
      </c>
      <c r="S2925" t="str">
        <f t="shared" si="365"/>
        <v>theater</v>
      </c>
      <c r="T2925" t="str">
        <f t="shared" si="366"/>
        <v>musical</v>
      </c>
      <c r="U2925" s="6">
        <f t="shared" si="362"/>
        <v>14.972465277780429</v>
      </c>
      <c r="V2925" t="str">
        <f t="shared" si="367"/>
        <v>&lt;=15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 t="shared" si="363"/>
        <v>42132.957638888889</v>
      </c>
      <c r="K2926">
        <v>1428585710</v>
      </c>
      <c r="L2926" s="10">
        <f t="shared" si="364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360"/>
        <v>1.032</v>
      </c>
      <c r="R2926" s="6">
        <f t="shared" si="361"/>
        <v>175.51020408163265</v>
      </c>
      <c r="S2926" t="str">
        <f t="shared" si="365"/>
        <v>theater</v>
      </c>
      <c r="T2926" t="str">
        <f t="shared" si="366"/>
        <v>musical</v>
      </c>
      <c r="U2926" s="6">
        <f t="shared" si="362"/>
        <v>29.609143518522615</v>
      </c>
      <c r="V2926" t="str">
        <f t="shared" si="367"/>
        <v>15&lt;x&lt;=30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 t="shared" si="363"/>
        <v>41893.375787037032</v>
      </c>
      <c r="K2927">
        <v>1407852068</v>
      </c>
      <c r="L2927" s="10">
        <f t="shared" si="364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360"/>
        <v>1.0244597777777777</v>
      </c>
      <c r="R2927" s="6">
        <f t="shared" si="361"/>
        <v>231.66175879396985</v>
      </c>
      <c r="S2927" t="str">
        <f t="shared" si="365"/>
        <v>theater</v>
      </c>
      <c r="T2927" t="str">
        <f t="shared" si="366"/>
        <v>musical</v>
      </c>
      <c r="U2927" s="6">
        <f t="shared" si="362"/>
        <v>30</v>
      </c>
      <c r="V2927" t="str">
        <f t="shared" si="367"/>
        <v>15&lt;x&lt;=30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 t="shared" si="363"/>
        <v>42058.557627314811</v>
      </c>
      <c r="K2928">
        <v>1423506179</v>
      </c>
      <c r="L2928" s="10">
        <f t="shared" si="364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360"/>
        <v>1.25</v>
      </c>
      <c r="R2928" s="6">
        <f t="shared" si="361"/>
        <v>75</v>
      </c>
      <c r="S2928" t="str">
        <f t="shared" si="365"/>
        <v>theater</v>
      </c>
      <c r="T2928" t="str">
        <f t="shared" si="366"/>
        <v>musical</v>
      </c>
      <c r="U2928" s="6">
        <f t="shared" si="362"/>
        <v>14</v>
      </c>
      <c r="V2928" t="str">
        <f t="shared" si="367"/>
        <v>&lt;=15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 t="shared" si="363"/>
        <v>41835</v>
      </c>
      <c r="K2929">
        <v>1402934629</v>
      </c>
      <c r="L2929" s="10">
        <f t="shared" si="364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360"/>
        <v>1.3083333333333333</v>
      </c>
      <c r="R2929" s="6">
        <f t="shared" si="361"/>
        <v>112.14285714285714</v>
      </c>
      <c r="S2929" t="str">
        <f t="shared" si="365"/>
        <v>theater</v>
      </c>
      <c r="T2929" t="str">
        <f t="shared" si="366"/>
        <v>musical</v>
      </c>
      <c r="U2929" s="6">
        <f t="shared" si="362"/>
        <v>28.539016203707433</v>
      </c>
      <c r="V2929" t="str">
        <f t="shared" si="367"/>
        <v>15&lt;x&lt;=30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 t="shared" si="363"/>
        <v>42433.789884259262</v>
      </c>
      <c r="K2930">
        <v>1454543846</v>
      </c>
      <c r="L2930" s="10">
        <f t="shared" si="364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360"/>
        <v>1</v>
      </c>
      <c r="R2930" s="6">
        <f t="shared" si="361"/>
        <v>41.666666666666664</v>
      </c>
      <c r="S2930" t="str">
        <f t="shared" si="365"/>
        <v>theater</v>
      </c>
      <c r="T2930" t="str">
        <f t="shared" si="366"/>
        <v>musical</v>
      </c>
      <c r="U2930" s="6">
        <f t="shared" si="362"/>
        <v>30</v>
      </c>
      <c r="V2930" t="str">
        <f t="shared" si="367"/>
        <v>15&lt;x&lt;=30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 t="shared" si="363"/>
        <v>41784.355995370366</v>
      </c>
      <c r="K2931">
        <v>1398432758</v>
      </c>
      <c r="L2931" s="10">
        <f t="shared" si="364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360"/>
        <v>1.02069375</v>
      </c>
      <c r="R2931" s="6">
        <f t="shared" si="361"/>
        <v>255.17343750000001</v>
      </c>
      <c r="S2931" t="str">
        <f t="shared" si="365"/>
        <v>theater</v>
      </c>
      <c r="T2931" t="str">
        <f t="shared" si="366"/>
        <v>musical</v>
      </c>
      <c r="U2931" s="6">
        <f t="shared" si="362"/>
        <v>30</v>
      </c>
      <c r="V2931" t="str">
        <f t="shared" si="367"/>
        <v>15&lt;x&lt;=30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 t="shared" si="363"/>
        <v>42131.375740740739</v>
      </c>
      <c r="K2932">
        <v>1428415264</v>
      </c>
      <c r="L2932" s="10">
        <f t="shared" si="364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360"/>
        <v>1.0092000000000001</v>
      </c>
      <c r="R2932" s="6">
        <f t="shared" si="361"/>
        <v>162.7741935483871</v>
      </c>
      <c r="S2932" t="str">
        <f t="shared" si="365"/>
        <v>theater</v>
      </c>
      <c r="T2932" t="str">
        <f t="shared" si="366"/>
        <v>musical</v>
      </c>
      <c r="U2932" s="6">
        <f t="shared" si="362"/>
        <v>30</v>
      </c>
      <c r="V2932" t="str">
        <f t="shared" si="367"/>
        <v>15&lt;x&lt;=30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 t="shared" si="363"/>
        <v>41897.047222222223</v>
      </c>
      <c r="K2933">
        <v>1408604363</v>
      </c>
      <c r="L2933" s="10">
        <f t="shared" si="364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360"/>
        <v>1.06</v>
      </c>
      <c r="R2933" s="6">
        <f t="shared" si="361"/>
        <v>88.333333333333329</v>
      </c>
      <c r="S2933" t="str">
        <f t="shared" si="365"/>
        <v>theater</v>
      </c>
      <c r="T2933" t="str">
        <f t="shared" si="366"/>
        <v>musical</v>
      </c>
      <c r="U2933" s="6">
        <f t="shared" si="362"/>
        <v>24.964317129633855</v>
      </c>
      <c r="V2933" t="str">
        <f t="shared" si="367"/>
        <v>15&lt;x&lt;=30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 t="shared" si="363"/>
        <v>42056.249999999993</v>
      </c>
      <c r="K2934">
        <v>1421812637</v>
      </c>
      <c r="L2934" s="10">
        <f t="shared" si="364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360"/>
        <v>1.0509677419354839</v>
      </c>
      <c r="R2934" s="6">
        <f t="shared" si="361"/>
        <v>85.736842105263165</v>
      </c>
      <c r="S2934" t="str">
        <f t="shared" si="365"/>
        <v>theater</v>
      </c>
      <c r="T2934" t="str">
        <f t="shared" si="366"/>
        <v>musical</v>
      </c>
      <c r="U2934" s="6">
        <f t="shared" si="362"/>
        <v>31.293553240735491</v>
      </c>
      <c r="V2934" t="str">
        <f t="shared" si="367"/>
        <v>30&lt;x&lt;=45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 t="shared" si="363"/>
        <v>42525.748298611106</v>
      </c>
      <c r="K2935">
        <v>1462489053</v>
      </c>
      <c r="L2935" s="10">
        <f t="shared" si="364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360"/>
        <v>1.0276000000000001</v>
      </c>
      <c r="R2935" s="6">
        <f t="shared" si="361"/>
        <v>47.574074074074076</v>
      </c>
      <c r="S2935" t="str">
        <f t="shared" si="365"/>
        <v>theater</v>
      </c>
      <c r="T2935" t="str">
        <f t="shared" si="366"/>
        <v>musical</v>
      </c>
      <c r="U2935" s="6">
        <f t="shared" si="362"/>
        <v>30</v>
      </c>
      <c r="V2935" t="str">
        <f t="shared" si="367"/>
        <v>15&lt;x&lt;=30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 t="shared" si="363"/>
        <v>41805.427824074075</v>
      </c>
      <c r="K2936">
        <v>1400253364</v>
      </c>
      <c r="L2936" s="10">
        <f t="shared" si="364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360"/>
        <v>1.08</v>
      </c>
      <c r="R2936" s="6">
        <f t="shared" si="361"/>
        <v>72.972972972972968</v>
      </c>
      <c r="S2936" t="str">
        <f t="shared" si="365"/>
        <v>theater</v>
      </c>
      <c r="T2936" t="str">
        <f t="shared" si="366"/>
        <v>musical</v>
      </c>
      <c r="U2936" s="6">
        <f t="shared" si="362"/>
        <v>30</v>
      </c>
      <c r="V2936" t="str">
        <f t="shared" si="367"/>
        <v>15&lt;x&lt;=30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 t="shared" si="363"/>
        <v>42611.499999999993</v>
      </c>
      <c r="K2937">
        <v>1467468008</v>
      </c>
      <c r="L2937" s="10">
        <f t="shared" si="364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360"/>
        <v>1.0088571428571429</v>
      </c>
      <c r="R2937" s="6">
        <f t="shared" si="361"/>
        <v>90.538461538461533</v>
      </c>
      <c r="S2937" t="str">
        <f t="shared" si="365"/>
        <v>theater</v>
      </c>
      <c r="T2937" t="str">
        <f t="shared" si="366"/>
        <v>musical</v>
      </c>
      <c r="U2937" s="6">
        <f t="shared" si="362"/>
        <v>58.124907407400315</v>
      </c>
      <c r="V2937" t="str">
        <f t="shared" si="367"/>
        <v>45&lt;x&lt;=60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 t="shared" si="363"/>
        <v>41924.999305555553</v>
      </c>
      <c r="K2938">
        <v>1412091423</v>
      </c>
      <c r="L2938" s="10">
        <f t="shared" si="364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360"/>
        <v>1.28</v>
      </c>
      <c r="R2938" s="6">
        <f t="shared" si="361"/>
        <v>37.647058823529413</v>
      </c>
      <c r="S2938" t="str">
        <f t="shared" si="365"/>
        <v>theater</v>
      </c>
      <c r="T2938" t="str">
        <f t="shared" si="366"/>
        <v>musical</v>
      </c>
      <c r="U2938" s="6">
        <f t="shared" si="362"/>
        <v>12.5569097222251</v>
      </c>
      <c r="V2938" t="str">
        <f t="shared" si="367"/>
        <v>&lt;=15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 t="shared" si="363"/>
        <v>41833.248993055553</v>
      </c>
      <c r="K2939">
        <v>1402657113</v>
      </c>
      <c r="L2939" s="10">
        <f t="shared" si="364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360"/>
        <v>1.3333333333333333</v>
      </c>
      <c r="R2939" s="6">
        <f t="shared" si="361"/>
        <v>36.363636363636367</v>
      </c>
      <c r="S2939" t="str">
        <f t="shared" si="365"/>
        <v>theater</v>
      </c>
      <c r="T2939" t="str">
        <f t="shared" si="366"/>
        <v>musical</v>
      </c>
      <c r="U2939" s="6">
        <f t="shared" si="362"/>
        <v>30</v>
      </c>
      <c r="V2939" t="str">
        <f t="shared" si="367"/>
        <v>15&lt;x&lt;=30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 t="shared" si="363"/>
        <v>42034.495532407404</v>
      </c>
      <c r="K2940">
        <v>1420044814</v>
      </c>
      <c r="L2940" s="10">
        <f t="shared" si="364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360"/>
        <v>1.0137499999999999</v>
      </c>
      <c r="R2940" s="6">
        <f t="shared" si="361"/>
        <v>126.71875</v>
      </c>
      <c r="S2940" t="str">
        <f t="shared" si="365"/>
        <v>theater</v>
      </c>
      <c r="T2940" t="str">
        <f t="shared" si="366"/>
        <v>musical</v>
      </c>
      <c r="U2940" s="6">
        <f t="shared" si="362"/>
        <v>30</v>
      </c>
      <c r="V2940" t="str">
        <f t="shared" si="367"/>
        <v>15&lt;x&lt;=30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 t="shared" si="363"/>
        <v>41878.833333333328</v>
      </c>
      <c r="K2941">
        <v>1406316312</v>
      </c>
      <c r="L2941" s="10">
        <f t="shared" si="364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360"/>
        <v>1.0287500000000001</v>
      </c>
      <c r="R2941" s="6">
        <f t="shared" si="361"/>
        <v>329.2</v>
      </c>
      <c r="S2941" t="str">
        <f t="shared" si="365"/>
        <v>theater</v>
      </c>
      <c r="T2941" t="str">
        <f t="shared" si="366"/>
        <v>musical</v>
      </c>
      <c r="U2941" s="6">
        <f t="shared" si="362"/>
        <v>33.232499999998254</v>
      </c>
      <c r="V2941" t="str">
        <f t="shared" si="367"/>
        <v>30&lt;x&lt;=45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 t="shared" si="363"/>
        <v>42022.565023148149</v>
      </c>
      <c r="K2942">
        <v>1418150018</v>
      </c>
      <c r="L2942" s="10">
        <f t="shared" si="364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360"/>
        <v>1.0724</v>
      </c>
      <c r="R2942" s="6">
        <f t="shared" si="361"/>
        <v>81.242424242424249</v>
      </c>
      <c r="S2942" t="str">
        <f t="shared" si="365"/>
        <v>theater</v>
      </c>
      <c r="T2942" t="str">
        <f t="shared" si="366"/>
        <v>musical</v>
      </c>
      <c r="U2942" s="6">
        <f t="shared" si="362"/>
        <v>40</v>
      </c>
      <c r="V2942" t="str">
        <f t="shared" si="367"/>
        <v>30&lt;x&lt;=45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 t="shared" si="363"/>
        <v>42064.751793981479</v>
      </c>
      <c r="K2943">
        <v>1422658955</v>
      </c>
      <c r="L2943" s="10">
        <f t="shared" si="364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360"/>
        <v>4.0000000000000003E-5</v>
      </c>
      <c r="R2943" s="6">
        <f t="shared" si="361"/>
        <v>1</v>
      </c>
      <c r="S2943" t="str">
        <f t="shared" si="365"/>
        <v>theater</v>
      </c>
      <c r="T2943" t="str">
        <f t="shared" si="366"/>
        <v>spaces</v>
      </c>
      <c r="U2943" s="6">
        <f t="shared" si="362"/>
        <v>30</v>
      </c>
      <c r="V2943" t="str">
        <f t="shared" si="367"/>
        <v>15&lt;x&lt;=30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 t="shared" si="363"/>
        <v>42354.637499999997</v>
      </c>
      <c r="K2944">
        <v>1448565459</v>
      </c>
      <c r="L2944" s="10">
        <f t="shared" si="364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360"/>
        <v>0.20424999999999999</v>
      </c>
      <c r="R2944" s="6">
        <f t="shared" si="361"/>
        <v>202.22772277227722</v>
      </c>
      <c r="S2944" t="str">
        <f t="shared" si="365"/>
        <v>theater</v>
      </c>
      <c r="T2944" t="str">
        <f t="shared" si="366"/>
        <v>spaces</v>
      </c>
      <c r="U2944" s="6">
        <f t="shared" si="362"/>
        <v>20.041909722225682</v>
      </c>
      <c r="V2944" t="str">
        <f t="shared" si="367"/>
        <v>15&lt;x&lt;=30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 t="shared" si="363"/>
        <v>42106.921064814807</v>
      </c>
      <c r="K2945">
        <v>1426302380</v>
      </c>
      <c r="L2945" s="10">
        <f t="shared" si="364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360"/>
        <v>0</v>
      </c>
      <c r="R2945" s="6" t="e">
        <f t="shared" si="361"/>
        <v>#DIV/0!</v>
      </c>
      <c r="S2945" t="str">
        <f t="shared" si="365"/>
        <v>theater</v>
      </c>
      <c r="T2945" t="str">
        <f t="shared" si="366"/>
        <v>spaces</v>
      </c>
      <c r="U2945" s="6">
        <f t="shared" si="362"/>
        <v>30</v>
      </c>
      <c r="V2945" t="str">
        <f t="shared" si="367"/>
        <v>15&lt;x&lt;=30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 t="shared" si="363"/>
        <v>42162.705995370365</v>
      </c>
      <c r="K2946">
        <v>1431122198</v>
      </c>
      <c r="L2946" s="10">
        <f t="shared" si="364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368">E2946/D2946</f>
        <v>0.01</v>
      </c>
      <c r="R2946" s="6">
        <f t="shared" ref="R2946:R3009" si="369">E2946/N2946</f>
        <v>100</v>
      </c>
      <c r="S2946" t="str">
        <f t="shared" si="365"/>
        <v>theater</v>
      </c>
      <c r="T2946" t="str">
        <f t="shared" si="366"/>
        <v>spaces</v>
      </c>
      <c r="U2946" s="6">
        <f t="shared" ref="U2946:U3009" si="370">J2946-L2946</f>
        <v>30</v>
      </c>
      <c r="V2946" t="str">
        <f t="shared" si="367"/>
        <v>15&lt;x&lt;=30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 t="shared" ref="J2947:J3010" si="371">(((I2947/60)/60)/24)+DATE(1970,1,1)+(-5/24)</f>
        <v>42147.931250000001</v>
      </c>
      <c r="K2947">
        <v>1429845660</v>
      </c>
      <c r="L2947" s="10">
        <f t="shared" ref="L2947:L3010" si="372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368"/>
        <v>0</v>
      </c>
      <c r="R2947" s="6" t="e">
        <f t="shared" si="369"/>
        <v>#DIV/0!</v>
      </c>
      <c r="S2947" t="str">
        <f t="shared" ref="S2947:S3010" si="373">TRIM(LEFT(P2947,SEARCH("/",P2947)-1))</f>
        <v>theater</v>
      </c>
      <c r="T2947" t="str">
        <f t="shared" ref="T2947:T3010" si="374">TRIM(RIGHT(P2947,LEN(P2947)-SEARCH("/",P2947)))</f>
        <v>spaces</v>
      </c>
      <c r="U2947" s="6">
        <f t="shared" si="370"/>
        <v>30</v>
      </c>
      <c r="V2947" t="str">
        <f t="shared" ref="V2947:V3010" si="375">IF(U2947&lt;=15, "&lt;=15", IF(U2947&lt;=30, "15&lt;x&lt;=30", IF(U2947&lt;=45, "30&lt;x&lt;=45", IF(U2947&lt;=60, "45&lt;x&lt;=60", IF(U2947&lt;=75, "60&lt;x&lt;=75","75&lt;x&lt;=90")))))</f>
        <v>15&lt;x&lt;=30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 t="shared" si="371"/>
        <v>42597.322824074072</v>
      </c>
      <c r="K2948">
        <v>1468673092</v>
      </c>
      <c r="L2948" s="10">
        <f t="shared" si="372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368"/>
        <v>1E-3</v>
      </c>
      <c r="R2948" s="6">
        <f t="shared" si="369"/>
        <v>1</v>
      </c>
      <c r="S2948" t="str">
        <f t="shared" si="373"/>
        <v>theater</v>
      </c>
      <c r="T2948" t="str">
        <f t="shared" si="374"/>
        <v>spaces</v>
      </c>
      <c r="U2948" s="6">
        <f t="shared" si="370"/>
        <v>30</v>
      </c>
      <c r="V2948" t="str">
        <f t="shared" si="375"/>
        <v>15&lt;x&lt;=30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 t="shared" si="371"/>
        <v>42698.507638888892</v>
      </c>
      <c r="K2949">
        <v>1475760567</v>
      </c>
      <c r="L2949" s="10">
        <f t="shared" si="372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368"/>
        <v>4.2880000000000001E-2</v>
      </c>
      <c r="R2949" s="6">
        <f t="shared" si="369"/>
        <v>82.461538461538467</v>
      </c>
      <c r="S2949" t="str">
        <f t="shared" si="373"/>
        <v>theater</v>
      </c>
      <c r="T2949" t="str">
        <f t="shared" si="374"/>
        <v>spaces</v>
      </c>
      <c r="U2949" s="6">
        <f t="shared" si="370"/>
        <v>49.153854166666861</v>
      </c>
      <c r="V2949" t="str">
        <f t="shared" si="375"/>
        <v>45&lt;x&lt;=60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 t="shared" si="371"/>
        <v>42157.440891203696</v>
      </c>
      <c r="K2950">
        <v>1428075293</v>
      </c>
      <c r="L2950" s="10">
        <f t="shared" si="372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368"/>
        <v>4.8000000000000001E-5</v>
      </c>
      <c r="R2950" s="6">
        <f t="shared" si="369"/>
        <v>2.6666666666666665</v>
      </c>
      <c r="S2950" t="str">
        <f t="shared" si="373"/>
        <v>theater</v>
      </c>
      <c r="T2950" t="str">
        <f t="shared" si="374"/>
        <v>spaces</v>
      </c>
      <c r="U2950" s="6">
        <f t="shared" si="370"/>
        <v>60</v>
      </c>
      <c r="V2950" t="str">
        <f t="shared" si="375"/>
        <v>45&lt;x&lt;=60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 t="shared" si="371"/>
        <v>42327.656446759262</v>
      </c>
      <c r="K2951">
        <v>1445370317</v>
      </c>
      <c r="L2951" s="10">
        <f t="shared" si="372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368"/>
        <v>2.5000000000000001E-2</v>
      </c>
      <c r="R2951" s="6">
        <f t="shared" si="369"/>
        <v>12.5</v>
      </c>
      <c r="S2951" t="str">
        <f t="shared" si="373"/>
        <v>theater</v>
      </c>
      <c r="T2951" t="str">
        <f t="shared" si="374"/>
        <v>spaces</v>
      </c>
      <c r="U2951" s="6">
        <f t="shared" si="370"/>
        <v>30.041666666671517</v>
      </c>
      <c r="V2951" t="str">
        <f t="shared" si="375"/>
        <v>30&lt;x&lt;=45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 t="shared" si="371"/>
        <v>42392.156851851854</v>
      </c>
      <c r="K2952">
        <v>1450946752</v>
      </c>
      <c r="L2952" s="10">
        <f t="shared" si="372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368"/>
        <v>0</v>
      </c>
      <c r="R2952" s="6" t="e">
        <f t="shared" si="369"/>
        <v>#DIV/0!</v>
      </c>
      <c r="S2952" t="str">
        <f t="shared" si="373"/>
        <v>theater</v>
      </c>
      <c r="T2952" t="str">
        <f t="shared" si="374"/>
        <v>spaces</v>
      </c>
      <c r="U2952" s="6">
        <f t="shared" si="370"/>
        <v>30</v>
      </c>
      <c r="V2952" t="str">
        <f t="shared" si="375"/>
        <v>15&lt;x&lt;=30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 t="shared" si="371"/>
        <v>41917.594594907401</v>
      </c>
      <c r="K2953">
        <v>1408648573</v>
      </c>
      <c r="L2953" s="10">
        <f t="shared" si="372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368"/>
        <v>2.1919999999999999E-2</v>
      </c>
      <c r="R2953" s="6">
        <f t="shared" si="369"/>
        <v>18.896551724137932</v>
      </c>
      <c r="S2953" t="str">
        <f t="shared" si="373"/>
        <v>theater</v>
      </c>
      <c r="T2953" t="str">
        <f t="shared" si="374"/>
        <v>spaces</v>
      </c>
      <c r="U2953" s="6">
        <f t="shared" si="370"/>
        <v>45</v>
      </c>
      <c r="V2953" t="str">
        <f t="shared" si="375"/>
        <v>30&lt;x&lt;=45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 t="shared" si="371"/>
        <v>42659.958333333336</v>
      </c>
      <c r="K2954">
        <v>1473957239</v>
      </c>
      <c r="L2954" s="10">
        <f t="shared" si="372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368"/>
        <v>8.0250000000000002E-2</v>
      </c>
      <c r="R2954" s="6">
        <f t="shared" si="369"/>
        <v>200.625</v>
      </c>
      <c r="S2954" t="str">
        <f t="shared" si="373"/>
        <v>theater</v>
      </c>
      <c r="T2954" t="str">
        <f t="shared" si="374"/>
        <v>spaces</v>
      </c>
      <c r="U2954" s="6">
        <f t="shared" si="370"/>
        <v>31.476400462968741</v>
      </c>
      <c r="V2954" t="str">
        <f t="shared" si="375"/>
        <v>30&lt;x&lt;=45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 t="shared" si="371"/>
        <v>42285.583576388883</v>
      </c>
      <c r="K2955">
        <v>1441738821</v>
      </c>
      <c r="L2955" s="10">
        <f t="shared" si="372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368"/>
        <v>1.5125E-3</v>
      </c>
      <c r="R2955" s="6">
        <f t="shared" si="369"/>
        <v>201.66666666666666</v>
      </c>
      <c r="S2955" t="str">
        <f t="shared" si="373"/>
        <v>theater</v>
      </c>
      <c r="T2955" t="str">
        <f t="shared" si="374"/>
        <v>spaces</v>
      </c>
      <c r="U2955" s="6">
        <f t="shared" si="370"/>
        <v>30</v>
      </c>
      <c r="V2955" t="str">
        <f t="shared" si="375"/>
        <v>15&lt;x&lt;=30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 t="shared" si="371"/>
        <v>42810.333368055559</v>
      </c>
      <c r="K2956">
        <v>1487944803</v>
      </c>
      <c r="L2956" s="10">
        <f t="shared" si="372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368"/>
        <v>0</v>
      </c>
      <c r="R2956" s="6" t="e">
        <f t="shared" si="369"/>
        <v>#DIV/0!</v>
      </c>
      <c r="S2956" t="str">
        <f t="shared" si="373"/>
        <v>theater</v>
      </c>
      <c r="T2956" t="str">
        <f t="shared" si="374"/>
        <v>spaces</v>
      </c>
      <c r="U2956" s="6">
        <f t="shared" si="370"/>
        <v>19.958333333343035</v>
      </c>
      <c r="V2956" t="str">
        <f t="shared" si="375"/>
        <v>15&lt;x&lt;=30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 t="shared" si="371"/>
        <v>42171.532974537033</v>
      </c>
      <c r="K2957">
        <v>1431884849</v>
      </c>
      <c r="L2957" s="10">
        <f t="shared" si="372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368"/>
        <v>0.59583333333333333</v>
      </c>
      <c r="R2957" s="6">
        <f t="shared" si="369"/>
        <v>65</v>
      </c>
      <c r="S2957" t="str">
        <f t="shared" si="373"/>
        <v>theater</v>
      </c>
      <c r="T2957" t="str">
        <f t="shared" si="374"/>
        <v>spaces</v>
      </c>
      <c r="U2957" s="6">
        <f t="shared" si="370"/>
        <v>30</v>
      </c>
      <c r="V2957" t="str">
        <f t="shared" si="375"/>
        <v>15&lt;x&lt;=30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 t="shared" si="371"/>
        <v>42494.750578703701</v>
      </c>
      <c r="K2958">
        <v>1459810850</v>
      </c>
      <c r="L2958" s="10">
        <f t="shared" si="372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368"/>
        <v>0.16734177215189874</v>
      </c>
      <c r="R2958" s="6">
        <f t="shared" si="369"/>
        <v>66.099999999999994</v>
      </c>
      <c r="S2958" t="str">
        <f t="shared" si="373"/>
        <v>theater</v>
      </c>
      <c r="T2958" t="str">
        <f t="shared" si="374"/>
        <v>spaces</v>
      </c>
      <c r="U2958" s="6">
        <f t="shared" si="370"/>
        <v>30</v>
      </c>
      <c r="V2958" t="str">
        <f t="shared" si="375"/>
        <v>15&lt;x&lt;=30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 t="shared" si="371"/>
        <v>42090.761249999996</v>
      </c>
      <c r="K2959">
        <v>1422317772</v>
      </c>
      <c r="L2959" s="10">
        <f t="shared" si="372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368"/>
        <v>1.8666666666666668E-2</v>
      </c>
      <c r="R2959" s="6">
        <f t="shared" si="369"/>
        <v>93.333333333333329</v>
      </c>
      <c r="S2959" t="str">
        <f t="shared" si="373"/>
        <v>theater</v>
      </c>
      <c r="T2959" t="str">
        <f t="shared" si="374"/>
        <v>spaces</v>
      </c>
      <c r="U2959" s="6">
        <f t="shared" si="370"/>
        <v>59.958333333335759</v>
      </c>
      <c r="V2959" t="str">
        <f t="shared" si="375"/>
        <v>45&lt;x&lt;=60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 t="shared" si="371"/>
        <v>42498.529131944444</v>
      </c>
      <c r="K2960">
        <v>1457548917</v>
      </c>
      <c r="L2960" s="10">
        <f t="shared" si="372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368"/>
        <v>0</v>
      </c>
      <c r="R2960" s="6" t="e">
        <f t="shared" si="369"/>
        <v>#DIV/0!</v>
      </c>
      <c r="S2960" t="str">
        <f t="shared" si="373"/>
        <v>theater</v>
      </c>
      <c r="T2960" t="str">
        <f t="shared" si="374"/>
        <v>spaces</v>
      </c>
      <c r="U2960" s="6">
        <f t="shared" si="370"/>
        <v>59.958333333335759</v>
      </c>
      <c r="V2960" t="str">
        <f t="shared" si="375"/>
        <v>45&lt;x&lt;=60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 t="shared" si="371"/>
        <v>42527.800057870372</v>
      </c>
      <c r="K2961">
        <v>1462666325</v>
      </c>
      <c r="L2961" s="10">
        <f t="shared" si="372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368"/>
        <v>0</v>
      </c>
      <c r="R2961" s="6" t="e">
        <f t="shared" si="369"/>
        <v>#DIV/0!</v>
      </c>
      <c r="S2961" t="str">
        <f t="shared" si="373"/>
        <v>theater</v>
      </c>
      <c r="T2961" t="str">
        <f t="shared" si="374"/>
        <v>spaces</v>
      </c>
      <c r="U2961" s="6">
        <f t="shared" si="370"/>
        <v>30</v>
      </c>
      <c r="V2961" t="str">
        <f t="shared" si="375"/>
        <v>15&lt;x&lt;=30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 t="shared" si="371"/>
        <v>41893.54887731481</v>
      </c>
      <c r="K2962">
        <v>1407867023</v>
      </c>
      <c r="L2962" s="10">
        <f t="shared" si="372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368"/>
        <v>0</v>
      </c>
      <c r="R2962" s="6" t="e">
        <f t="shared" si="369"/>
        <v>#DIV/0!</v>
      </c>
      <c r="S2962" t="str">
        <f t="shared" si="373"/>
        <v>theater</v>
      </c>
      <c r="T2962" t="str">
        <f t="shared" si="374"/>
        <v>spaces</v>
      </c>
      <c r="U2962" s="6">
        <f t="shared" si="370"/>
        <v>30</v>
      </c>
      <c r="V2962" t="str">
        <f t="shared" si="375"/>
        <v>15&lt;x&lt;=30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 t="shared" si="371"/>
        <v>42088.958333333336</v>
      </c>
      <c r="K2963">
        <v>1424927159</v>
      </c>
      <c r="L2963" s="10">
        <f t="shared" si="372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368"/>
        <v>1.0962000000000001</v>
      </c>
      <c r="R2963" s="6">
        <f t="shared" si="369"/>
        <v>50.75</v>
      </c>
      <c r="S2963" t="str">
        <f t="shared" si="373"/>
        <v>theater</v>
      </c>
      <c r="T2963" t="str">
        <f t="shared" si="374"/>
        <v>plays</v>
      </c>
      <c r="U2963" s="6">
        <f t="shared" si="370"/>
        <v>27.954178240746842</v>
      </c>
      <c r="V2963" t="str">
        <f t="shared" si="375"/>
        <v>15&lt;x&lt;=30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 t="shared" si="371"/>
        <v>42064.082638888889</v>
      </c>
      <c r="K2964">
        <v>1422769906</v>
      </c>
      <c r="L2964" s="10">
        <f t="shared" si="372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368"/>
        <v>1.218</v>
      </c>
      <c r="R2964" s="6">
        <f t="shared" si="369"/>
        <v>60.9</v>
      </c>
      <c r="S2964" t="str">
        <f t="shared" si="373"/>
        <v>theater</v>
      </c>
      <c r="T2964" t="str">
        <f t="shared" si="374"/>
        <v>plays</v>
      </c>
      <c r="U2964" s="6">
        <f t="shared" si="370"/>
        <v>28.046689814815181</v>
      </c>
      <c r="V2964" t="str">
        <f t="shared" si="375"/>
        <v>15&lt;x&lt;=30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 t="shared" si="371"/>
        <v>42187.26185185185</v>
      </c>
      <c r="K2965">
        <v>1433243824</v>
      </c>
      <c r="L2965" s="10">
        <f t="shared" si="372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368"/>
        <v>1.0685</v>
      </c>
      <c r="R2965" s="6">
        <f t="shared" si="369"/>
        <v>109.03061224489795</v>
      </c>
      <c r="S2965" t="str">
        <f t="shared" si="373"/>
        <v>theater</v>
      </c>
      <c r="T2965" t="str">
        <f t="shared" si="374"/>
        <v>plays</v>
      </c>
      <c r="U2965" s="6">
        <f t="shared" si="370"/>
        <v>30</v>
      </c>
      <c r="V2965" t="str">
        <f t="shared" si="375"/>
        <v>15&lt;x&lt;=30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 t="shared" si="371"/>
        <v>41857.688888888886</v>
      </c>
      <c r="K2966">
        <v>1404769819</v>
      </c>
      <c r="L2966" s="10">
        <f t="shared" si="372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368"/>
        <v>1.0071379999999999</v>
      </c>
      <c r="R2966" s="6">
        <f t="shared" si="369"/>
        <v>25.692295918367346</v>
      </c>
      <c r="S2966" t="str">
        <f t="shared" si="373"/>
        <v>theater</v>
      </c>
      <c r="T2966" t="str">
        <f t="shared" si="374"/>
        <v>plays</v>
      </c>
      <c r="U2966" s="6">
        <f t="shared" si="370"/>
        <v>29.987280092595029</v>
      </c>
      <c r="V2966" t="str">
        <f t="shared" si="375"/>
        <v>15&lt;x&lt;=30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 t="shared" si="371"/>
        <v>42192.521215277775</v>
      </c>
      <c r="K2967">
        <v>1433698233</v>
      </c>
      <c r="L2967" s="10">
        <f t="shared" si="372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368"/>
        <v>1.0900000000000001</v>
      </c>
      <c r="R2967" s="6">
        <f t="shared" si="369"/>
        <v>41.92307692307692</v>
      </c>
      <c r="S2967" t="str">
        <f t="shared" si="373"/>
        <v>theater</v>
      </c>
      <c r="T2967" t="str">
        <f t="shared" si="374"/>
        <v>plays</v>
      </c>
      <c r="U2967" s="6">
        <f t="shared" si="370"/>
        <v>30</v>
      </c>
      <c r="V2967" t="str">
        <f t="shared" si="375"/>
        <v>15&lt;x&lt;=30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 t="shared" si="371"/>
        <v>42263.530231481483</v>
      </c>
      <c r="K2968">
        <v>1439833412</v>
      </c>
      <c r="L2968" s="10">
        <f t="shared" si="372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368"/>
        <v>1.1363000000000001</v>
      </c>
      <c r="R2968" s="6">
        <f t="shared" si="369"/>
        <v>88.7734375</v>
      </c>
      <c r="S2968" t="str">
        <f t="shared" si="373"/>
        <v>theater</v>
      </c>
      <c r="T2968" t="str">
        <f t="shared" si="374"/>
        <v>plays</v>
      </c>
      <c r="U2968" s="6">
        <f t="shared" si="370"/>
        <v>30</v>
      </c>
      <c r="V2968" t="str">
        <f t="shared" si="375"/>
        <v>15&lt;x&lt;=30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 t="shared" si="371"/>
        <v>42071.947824074072</v>
      </c>
      <c r="K2969">
        <v>1423284292</v>
      </c>
      <c r="L2969" s="10">
        <f t="shared" si="372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368"/>
        <v>1.1392</v>
      </c>
      <c r="R2969" s="6">
        <f t="shared" si="369"/>
        <v>80.225352112676063</v>
      </c>
      <c r="S2969" t="str">
        <f t="shared" si="373"/>
        <v>theater</v>
      </c>
      <c r="T2969" t="str">
        <f t="shared" si="374"/>
        <v>plays</v>
      </c>
      <c r="U2969" s="6">
        <f t="shared" si="370"/>
        <v>29.958333333335759</v>
      </c>
      <c r="V2969" t="str">
        <f t="shared" si="375"/>
        <v>15&lt;x&lt;=30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 t="shared" si="371"/>
        <v>42598.957638888889</v>
      </c>
      <c r="K2970">
        <v>1470227660</v>
      </c>
      <c r="L2970" s="10">
        <f t="shared" si="372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368"/>
        <v>1.06</v>
      </c>
      <c r="R2970" s="6">
        <f t="shared" si="369"/>
        <v>78.936170212765958</v>
      </c>
      <c r="S2970" t="str">
        <f t="shared" si="373"/>
        <v>theater</v>
      </c>
      <c r="T2970" t="str">
        <f t="shared" si="374"/>
        <v>plays</v>
      </c>
      <c r="U2970" s="6">
        <f t="shared" si="370"/>
        <v>13.642129629632109</v>
      </c>
      <c r="V2970" t="str">
        <f t="shared" si="375"/>
        <v>&lt;=15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 t="shared" si="371"/>
        <v>42127.743750000001</v>
      </c>
      <c r="K2971">
        <v>1428087153</v>
      </c>
      <c r="L2971" s="10">
        <f t="shared" si="372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368"/>
        <v>1.625</v>
      </c>
      <c r="R2971" s="6">
        <f t="shared" si="369"/>
        <v>95.588235294117652</v>
      </c>
      <c r="S2971" t="str">
        <f t="shared" si="373"/>
        <v>theater</v>
      </c>
      <c r="T2971" t="str">
        <f t="shared" si="374"/>
        <v>plays</v>
      </c>
      <c r="U2971" s="6">
        <f t="shared" si="370"/>
        <v>30.165590277785668</v>
      </c>
      <c r="V2971" t="str">
        <f t="shared" si="375"/>
        <v>30&lt;x&lt;=45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 t="shared" si="371"/>
        <v>41838.461238425924</v>
      </c>
      <c r="K2972">
        <v>1403107451</v>
      </c>
      <c r="L2972" s="10">
        <f t="shared" si="372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368"/>
        <v>1.06</v>
      </c>
      <c r="R2972" s="6">
        <f t="shared" si="369"/>
        <v>69.890109890109883</v>
      </c>
      <c r="S2972" t="str">
        <f t="shared" si="373"/>
        <v>theater</v>
      </c>
      <c r="T2972" t="str">
        <f t="shared" si="374"/>
        <v>plays</v>
      </c>
      <c r="U2972" s="6">
        <f t="shared" si="370"/>
        <v>30</v>
      </c>
      <c r="V2972" t="str">
        <f t="shared" si="375"/>
        <v>15&lt;x&lt;=30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 t="shared" si="371"/>
        <v>41882.449976851851</v>
      </c>
      <c r="K2973">
        <v>1406908078</v>
      </c>
      <c r="L2973" s="10">
        <f t="shared" si="372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368"/>
        <v>1.0015624999999999</v>
      </c>
      <c r="R2973" s="6">
        <f t="shared" si="369"/>
        <v>74.534883720930239</v>
      </c>
      <c r="S2973" t="str">
        <f t="shared" si="373"/>
        <v>theater</v>
      </c>
      <c r="T2973" t="str">
        <f t="shared" si="374"/>
        <v>plays</v>
      </c>
      <c r="U2973" s="6">
        <f t="shared" si="370"/>
        <v>30</v>
      </c>
      <c r="V2973" t="str">
        <f t="shared" si="375"/>
        <v>15&lt;x&lt;=30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 t="shared" si="371"/>
        <v>42708.833333333336</v>
      </c>
      <c r="K2974">
        <v>1479609520</v>
      </c>
      <c r="L2974" s="10">
        <f t="shared" si="372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368"/>
        <v>1.0535000000000001</v>
      </c>
      <c r="R2974" s="6">
        <f t="shared" si="369"/>
        <v>123.94117647058823</v>
      </c>
      <c r="S2974" t="str">
        <f t="shared" si="373"/>
        <v>theater</v>
      </c>
      <c r="T2974" t="str">
        <f t="shared" si="374"/>
        <v>plays</v>
      </c>
      <c r="U2974" s="6">
        <f t="shared" si="370"/>
        <v>14.931481481486117</v>
      </c>
      <c r="V2974" t="str">
        <f t="shared" si="375"/>
        <v>&lt;=15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 t="shared" si="371"/>
        <v>42369.958333333336</v>
      </c>
      <c r="K2975">
        <v>1449171508</v>
      </c>
      <c r="L2975" s="10">
        <f t="shared" si="372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368"/>
        <v>1.748</v>
      </c>
      <c r="R2975" s="6">
        <f t="shared" si="369"/>
        <v>264.84848484848487</v>
      </c>
      <c r="S2975" t="str">
        <f t="shared" si="373"/>
        <v>theater</v>
      </c>
      <c r="T2975" t="str">
        <f t="shared" si="374"/>
        <v>plays</v>
      </c>
      <c r="U2975" s="6">
        <f t="shared" si="370"/>
        <v>28.34828703704261</v>
      </c>
      <c r="V2975" t="str">
        <f t="shared" si="375"/>
        <v>15&lt;x&lt;=30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 t="shared" si="371"/>
        <v>41907.857638888883</v>
      </c>
      <c r="K2976">
        <v>1409275671</v>
      </c>
      <c r="L2976" s="10">
        <f t="shared" si="372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368"/>
        <v>1.02</v>
      </c>
      <c r="R2976" s="6">
        <f t="shared" si="369"/>
        <v>58.620689655172413</v>
      </c>
      <c r="S2976" t="str">
        <f t="shared" si="373"/>
        <v>theater</v>
      </c>
      <c r="T2976" t="str">
        <f t="shared" si="374"/>
        <v>plays</v>
      </c>
      <c r="U2976" s="6">
        <f t="shared" si="370"/>
        <v>28.004965277774318</v>
      </c>
      <c r="V2976" t="str">
        <f t="shared" si="375"/>
        <v>15&lt;x&lt;=30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 t="shared" si="371"/>
        <v>41969.916666666664</v>
      </c>
      <c r="K2977">
        <v>1414599886</v>
      </c>
      <c r="L2977" s="10">
        <f t="shared" si="372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368"/>
        <v>1.00125</v>
      </c>
      <c r="R2977" s="6">
        <f t="shared" si="369"/>
        <v>70.884955752212392</v>
      </c>
      <c r="S2977" t="str">
        <f t="shared" si="373"/>
        <v>theater</v>
      </c>
      <c r="T2977" t="str">
        <f t="shared" si="374"/>
        <v>plays</v>
      </c>
      <c r="U2977" s="6">
        <f t="shared" si="370"/>
        <v>28.441134259257524</v>
      </c>
      <c r="V2977" t="str">
        <f t="shared" si="375"/>
        <v>15&lt;x&lt;=30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 t="shared" si="371"/>
        <v>42442.291666666664</v>
      </c>
      <c r="K2978">
        <v>1456421530</v>
      </c>
      <c r="L2978" s="10">
        <f t="shared" si="372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368"/>
        <v>1.7142857142857142</v>
      </c>
      <c r="R2978" s="6">
        <f t="shared" si="369"/>
        <v>8.5714285714285712</v>
      </c>
      <c r="S2978" t="str">
        <f t="shared" si="373"/>
        <v>theater</v>
      </c>
      <c r="T2978" t="str">
        <f t="shared" si="374"/>
        <v>plays</v>
      </c>
      <c r="U2978" s="6">
        <f t="shared" si="370"/>
        <v>16.76932870370365</v>
      </c>
      <c r="V2978" t="str">
        <f t="shared" si="375"/>
        <v>15&lt;x&lt;=30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 t="shared" si="371"/>
        <v>42085.884722222218</v>
      </c>
      <c r="K2979">
        <v>1421960934</v>
      </c>
      <c r="L2979" s="10">
        <f t="shared" si="372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368"/>
        <v>1.1356666666666666</v>
      </c>
      <c r="R2979" s="6">
        <f t="shared" si="369"/>
        <v>113.56666666666666</v>
      </c>
      <c r="S2979" t="str">
        <f t="shared" si="373"/>
        <v>theater</v>
      </c>
      <c r="T2979" t="str">
        <f t="shared" si="374"/>
        <v>plays</v>
      </c>
      <c r="U2979" s="6">
        <f t="shared" si="370"/>
        <v>59.211874999993597</v>
      </c>
      <c r="V2979" t="str">
        <f t="shared" si="375"/>
        <v>45&lt;x&lt;=60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 t="shared" si="371"/>
        <v>41932.040972222218</v>
      </c>
      <c r="K2980">
        <v>1412954547</v>
      </c>
      <c r="L2980" s="10">
        <f t="shared" si="372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368"/>
        <v>1.2946666666666666</v>
      </c>
      <c r="R2980" s="6">
        <f t="shared" si="369"/>
        <v>60.6875</v>
      </c>
      <c r="S2980" t="str">
        <f t="shared" si="373"/>
        <v>theater</v>
      </c>
      <c r="T2980" t="str">
        <f t="shared" si="374"/>
        <v>plays</v>
      </c>
      <c r="U2980" s="6">
        <f t="shared" si="370"/>
        <v>9.6087152777763549</v>
      </c>
      <c r="V2980" t="str">
        <f t="shared" si="375"/>
        <v>&lt;=15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 t="shared" si="371"/>
        <v>42010.041666666664</v>
      </c>
      <c r="K2981">
        <v>1419104823</v>
      </c>
      <c r="L2981" s="10">
        <f t="shared" si="372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368"/>
        <v>1.014</v>
      </c>
      <c r="R2981" s="6">
        <f t="shared" si="369"/>
        <v>110.21739130434783</v>
      </c>
      <c r="S2981" t="str">
        <f t="shared" si="373"/>
        <v>theater</v>
      </c>
      <c r="T2981" t="str">
        <f t="shared" si="374"/>
        <v>plays</v>
      </c>
      <c r="U2981" s="6">
        <f t="shared" si="370"/>
        <v>16.425659722226555</v>
      </c>
      <c r="V2981" t="str">
        <f t="shared" si="375"/>
        <v>15&lt;x&lt;=30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 t="shared" si="371"/>
        <v>42239.874999999993</v>
      </c>
      <c r="K2982">
        <v>1438639130</v>
      </c>
      <c r="L2982" s="10">
        <f t="shared" si="372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368"/>
        <v>1.0916666666666666</v>
      </c>
      <c r="R2982" s="6">
        <f t="shared" si="369"/>
        <v>136.45833333333334</v>
      </c>
      <c r="S2982" t="str">
        <f t="shared" si="373"/>
        <v>theater</v>
      </c>
      <c r="T2982" t="str">
        <f t="shared" si="374"/>
        <v>plays</v>
      </c>
      <c r="U2982" s="6">
        <f t="shared" si="370"/>
        <v>20.167476851842366</v>
      </c>
      <c r="V2982" t="str">
        <f t="shared" si="375"/>
        <v>15&lt;x&lt;=30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 t="shared" si="371"/>
        <v>42270.351342592585</v>
      </c>
      <c r="K2983">
        <v>1439126756</v>
      </c>
      <c r="L2983" s="10">
        <f t="shared" si="372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368"/>
        <v>1.28925</v>
      </c>
      <c r="R2983" s="6">
        <f t="shared" si="369"/>
        <v>53.164948453608247</v>
      </c>
      <c r="S2983" t="str">
        <f t="shared" si="373"/>
        <v>theater</v>
      </c>
      <c r="T2983" t="str">
        <f t="shared" si="374"/>
        <v>spaces</v>
      </c>
      <c r="U2983" s="6">
        <f t="shared" si="370"/>
        <v>45</v>
      </c>
      <c r="V2983" t="str">
        <f t="shared" si="375"/>
        <v>30&lt;x&lt;=45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 t="shared" si="371"/>
        <v>42411.478506944441</v>
      </c>
      <c r="K2984">
        <v>1452616143</v>
      </c>
      <c r="L2984" s="10">
        <f t="shared" si="372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368"/>
        <v>1.0206</v>
      </c>
      <c r="R2984" s="6">
        <f t="shared" si="369"/>
        <v>86.491525423728817</v>
      </c>
      <c r="S2984" t="str">
        <f t="shared" si="373"/>
        <v>theater</v>
      </c>
      <c r="T2984" t="str">
        <f t="shared" si="374"/>
        <v>spaces</v>
      </c>
      <c r="U2984" s="6">
        <f t="shared" si="370"/>
        <v>30</v>
      </c>
      <c r="V2984" t="str">
        <f t="shared" si="375"/>
        <v>15&lt;x&lt;=30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 t="shared" si="371"/>
        <v>41954.465694444443</v>
      </c>
      <c r="K2985">
        <v>1410534636</v>
      </c>
      <c r="L2985" s="10">
        <f t="shared" si="372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368"/>
        <v>1.465395775862069</v>
      </c>
      <c r="R2985" s="6">
        <f t="shared" si="369"/>
        <v>155.23827397260274</v>
      </c>
      <c r="S2985" t="str">
        <f t="shared" si="373"/>
        <v>theater</v>
      </c>
      <c r="T2985" t="str">
        <f t="shared" si="374"/>
        <v>spaces</v>
      </c>
      <c r="U2985" s="6">
        <f t="shared" si="370"/>
        <v>60.041666666664241</v>
      </c>
      <c r="V2985" t="str">
        <f t="shared" si="375"/>
        <v>60&lt;x&lt;=75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 t="shared" si="371"/>
        <v>42606.070381944439</v>
      </c>
      <c r="K2986">
        <v>1469428881</v>
      </c>
      <c r="L2986" s="10">
        <f t="shared" si="372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368"/>
        <v>1.00352</v>
      </c>
      <c r="R2986" s="6">
        <f t="shared" si="369"/>
        <v>115.08256880733946</v>
      </c>
      <c r="S2986" t="str">
        <f t="shared" si="373"/>
        <v>theater</v>
      </c>
      <c r="T2986" t="str">
        <f t="shared" si="374"/>
        <v>spaces</v>
      </c>
      <c r="U2986" s="6">
        <f t="shared" si="370"/>
        <v>30</v>
      </c>
      <c r="V2986" t="str">
        <f t="shared" si="375"/>
        <v>15&lt;x&lt;=30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 t="shared" si="371"/>
        <v>42673.958333333336</v>
      </c>
      <c r="K2987">
        <v>1476228128</v>
      </c>
      <c r="L2987" s="10">
        <f t="shared" si="372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368"/>
        <v>1.2164999999999999</v>
      </c>
      <c r="R2987" s="6">
        <f t="shared" si="369"/>
        <v>109.5945945945946</v>
      </c>
      <c r="S2987" t="str">
        <f t="shared" si="373"/>
        <v>theater</v>
      </c>
      <c r="T2987" t="str">
        <f t="shared" si="374"/>
        <v>spaces</v>
      </c>
      <c r="U2987" s="6">
        <f t="shared" si="370"/>
        <v>19.192962962973979</v>
      </c>
      <c r="V2987" t="str">
        <f t="shared" si="375"/>
        <v>15&lt;x&lt;=30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 t="shared" si="371"/>
        <v>42491.250069444439</v>
      </c>
      <c r="K2988">
        <v>1456920006</v>
      </c>
      <c r="L2988" s="10">
        <f t="shared" si="372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368"/>
        <v>1.0549999999999999</v>
      </c>
      <c r="R2988" s="6">
        <f t="shared" si="369"/>
        <v>45.214285714285715</v>
      </c>
      <c r="S2988" t="str">
        <f t="shared" si="373"/>
        <v>theater</v>
      </c>
      <c r="T2988" t="str">
        <f t="shared" si="374"/>
        <v>spaces</v>
      </c>
      <c r="U2988" s="6">
        <f t="shared" si="370"/>
        <v>59.958333333328483</v>
      </c>
      <c r="V2988" t="str">
        <f t="shared" si="375"/>
        <v>45&lt;x&lt;=60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 t="shared" si="371"/>
        <v>42655.791666666664</v>
      </c>
      <c r="K2989">
        <v>1473837751</v>
      </c>
      <c r="L2989" s="10">
        <f t="shared" si="372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368"/>
        <v>1.1040080000000001</v>
      </c>
      <c r="R2989" s="6">
        <f t="shared" si="369"/>
        <v>104.15169811320754</v>
      </c>
      <c r="S2989" t="str">
        <f t="shared" si="373"/>
        <v>theater</v>
      </c>
      <c r="T2989" t="str">
        <f t="shared" si="374"/>
        <v>spaces</v>
      </c>
      <c r="U2989" s="6">
        <f t="shared" si="370"/>
        <v>28.692696759258979</v>
      </c>
      <c r="V2989" t="str">
        <f t="shared" si="375"/>
        <v>15&lt;x&lt;=30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 t="shared" si="371"/>
        <v>42541.153715277782</v>
      </c>
      <c r="K2990">
        <v>1463820081</v>
      </c>
      <c r="L2990" s="10">
        <f t="shared" si="372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368"/>
        <v>1</v>
      </c>
      <c r="R2990" s="6">
        <f t="shared" si="369"/>
        <v>35.714285714285715</v>
      </c>
      <c r="S2990" t="str">
        <f t="shared" si="373"/>
        <v>theater</v>
      </c>
      <c r="T2990" t="str">
        <f t="shared" si="374"/>
        <v>spaces</v>
      </c>
      <c r="U2990" s="6">
        <f t="shared" si="370"/>
        <v>30</v>
      </c>
      <c r="V2990" t="str">
        <f t="shared" si="375"/>
        <v>15&lt;x&lt;=30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 t="shared" si="371"/>
        <v>42358.999305555553</v>
      </c>
      <c r="K2991">
        <v>1448756962</v>
      </c>
      <c r="L2991" s="10">
        <f t="shared" si="372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368"/>
        <v>1.76535</v>
      </c>
      <c r="R2991" s="6">
        <f t="shared" si="369"/>
        <v>96.997252747252745</v>
      </c>
      <c r="S2991" t="str">
        <f t="shared" si="373"/>
        <v>theater</v>
      </c>
      <c r="T2991" t="str">
        <f t="shared" si="374"/>
        <v>spaces</v>
      </c>
      <c r="U2991" s="6">
        <f t="shared" si="370"/>
        <v>22.187245370369055</v>
      </c>
      <c r="V2991" t="str">
        <f t="shared" si="375"/>
        <v>15&lt;x&lt;=30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 t="shared" si="371"/>
        <v>42376.365972222215</v>
      </c>
      <c r="K2992">
        <v>1449150420</v>
      </c>
      <c r="L2992" s="10">
        <f t="shared" si="372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368"/>
        <v>1</v>
      </c>
      <c r="R2992" s="6">
        <f t="shared" si="369"/>
        <v>370.37037037037038</v>
      </c>
      <c r="S2992" t="str">
        <f t="shared" si="373"/>
        <v>theater</v>
      </c>
      <c r="T2992" t="str">
        <f t="shared" si="374"/>
        <v>spaces</v>
      </c>
      <c r="U2992" s="6">
        <f t="shared" si="370"/>
        <v>35</v>
      </c>
      <c r="V2992" t="str">
        <f t="shared" si="375"/>
        <v>30&lt;x&lt;=45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 t="shared" si="371"/>
        <v>42762.628819444442</v>
      </c>
      <c r="K2993">
        <v>1483646730</v>
      </c>
      <c r="L2993" s="10">
        <f t="shared" si="372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368"/>
        <v>1.0329411764705883</v>
      </c>
      <c r="R2993" s="6">
        <f t="shared" si="369"/>
        <v>94.408602150537632</v>
      </c>
      <c r="S2993" t="str">
        <f t="shared" si="373"/>
        <v>theater</v>
      </c>
      <c r="T2993" t="str">
        <f t="shared" si="374"/>
        <v>spaces</v>
      </c>
      <c r="U2993" s="6">
        <f t="shared" si="370"/>
        <v>22</v>
      </c>
      <c r="V2993" t="str">
        <f t="shared" si="375"/>
        <v>15&lt;x&lt;=30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 t="shared" si="371"/>
        <v>42652.559143518512</v>
      </c>
      <c r="K2994">
        <v>1473445510</v>
      </c>
      <c r="L2994" s="10">
        <f t="shared" si="372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368"/>
        <v>1.0449999999999999</v>
      </c>
      <c r="R2994" s="6">
        <f t="shared" si="369"/>
        <v>48.984375</v>
      </c>
      <c r="S2994" t="str">
        <f t="shared" si="373"/>
        <v>theater</v>
      </c>
      <c r="T2994" t="str">
        <f t="shared" si="374"/>
        <v>spaces</v>
      </c>
      <c r="U2994" s="6">
        <f t="shared" si="370"/>
        <v>30</v>
      </c>
      <c r="V2994" t="str">
        <f t="shared" si="375"/>
        <v>15&lt;x&lt;=30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 t="shared" si="371"/>
        <v>42420.63040509259</v>
      </c>
      <c r="K2995">
        <v>1453406867</v>
      </c>
      <c r="L2995" s="10">
        <f t="shared" si="372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368"/>
        <v>1.0029999999999999</v>
      </c>
      <c r="R2995" s="6">
        <f t="shared" si="369"/>
        <v>45.590909090909093</v>
      </c>
      <c r="S2995" t="str">
        <f t="shared" si="373"/>
        <v>theater</v>
      </c>
      <c r="T2995" t="str">
        <f t="shared" si="374"/>
        <v>spaces</v>
      </c>
      <c r="U2995" s="6">
        <f t="shared" si="370"/>
        <v>30</v>
      </c>
      <c r="V2995" t="str">
        <f t="shared" si="375"/>
        <v>15&lt;x&lt;=30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 t="shared" si="371"/>
        <v>41915.270509259259</v>
      </c>
      <c r="K2996">
        <v>1409743772</v>
      </c>
      <c r="L2996" s="10">
        <f t="shared" si="372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368"/>
        <v>4.577466666666667</v>
      </c>
      <c r="R2996" s="6">
        <f t="shared" si="369"/>
        <v>23.275254237288134</v>
      </c>
      <c r="S2996" t="str">
        <f t="shared" si="373"/>
        <v>theater</v>
      </c>
      <c r="T2996" t="str">
        <f t="shared" si="374"/>
        <v>spaces</v>
      </c>
      <c r="U2996" s="6">
        <f t="shared" si="370"/>
        <v>30</v>
      </c>
      <c r="V2996" t="str">
        <f t="shared" si="375"/>
        <v>15&lt;x&lt;=30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 t="shared" si="371"/>
        <v>42754.456840277773</v>
      </c>
      <c r="K2997">
        <v>1482249471</v>
      </c>
      <c r="L2997" s="10">
        <f t="shared" si="372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368"/>
        <v>1.0496000000000001</v>
      </c>
      <c r="R2997" s="6">
        <f t="shared" si="369"/>
        <v>63.2289156626506</v>
      </c>
      <c r="S2997" t="str">
        <f t="shared" si="373"/>
        <v>theater</v>
      </c>
      <c r="T2997" t="str">
        <f t="shared" si="374"/>
        <v>spaces</v>
      </c>
      <c r="U2997" s="6">
        <f t="shared" si="370"/>
        <v>30</v>
      </c>
      <c r="V2997" t="str">
        <f t="shared" si="375"/>
        <v>15&lt;x&lt;=30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 t="shared" si="371"/>
        <v>42150.70416666667</v>
      </c>
      <c r="K2998">
        <v>1427493240</v>
      </c>
      <c r="L2998" s="10">
        <f t="shared" si="372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368"/>
        <v>1.7194285714285715</v>
      </c>
      <c r="R2998" s="6">
        <f t="shared" si="369"/>
        <v>153.5204081632653</v>
      </c>
      <c r="S2998" t="str">
        <f t="shared" si="373"/>
        <v>theater</v>
      </c>
      <c r="T2998" t="str">
        <f t="shared" si="374"/>
        <v>spaces</v>
      </c>
      <c r="U2998" s="6">
        <f t="shared" si="370"/>
        <v>60</v>
      </c>
      <c r="V2998" t="str">
        <f t="shared" si="375"/>
        <v>45&lt;x&lt;=60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 t="shared" si="371"/>
        <v>42792.999305555553</v>
      </c>
      <c r="K2999">
        <v>1486661793</v>
      </c>
      <c r="L2999" s="10">
        <f t="shared" si="372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368"/>
        <v>1.0373000000000001</v>
      </c>
      <c r="R2999" s="6">
        <f t="shared" si="369"/>
        <v>90.2</v>
      </c>
      <c r="S2999" t="str">
        <f t="shared" si="373"/>
        <v>theater</v>
      </c>
      <c r="T2999" t="str">
        <f t="shared" si="374"/>
        <v>spaces</v>
      </c>
      <c r="U2999" s="6">
        <f t="shared" si="370"/>
        <v>17.473923611112696</v>
      </c>
      <c r="V2999" t="str">
        <f t="shared" si="375"/>
        <v>15&lt;x&lt;=30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 t="shared" si="371"/>
        <v>41805.975694444445</v>
      </c>
      <c r="K3000">
        <v>1400474329</v>
      </c>
      <c r="L3000" s="10">
        <f t="shared" si="372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368"/>
        <v>1.0302899999999999</v>
      </c>
      <c r="R3000" s="6">
        <f t="shared" si="369"/>
        <v>118.97113163972287</v>
      </c>
      <c r="S3000" t="str">
        <f t="shared" si="373"/>
        <v>theater</v>
      </c>
      <c r="T3000" t="str">
        <f t="shared" si="374"/>
        <v>spaces</v>
      </c>
      <c r="U3000" s="6">
        <f t="shared" si="370"/>
        <v>27.990405092597939</v>
      </c>
      <c r="V3000" t="str">
        <f t="shared" si="375"/>
        <v>15&lt;x&lt;=30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 t="shared" si="371"/>
        <v>42794.874999999993</v>
      </c>
      <c r="K3001">
        <v>1487094360</v>
      </c>
      <c r="L3001" s="10">
        <f t="shared" si="372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368"/>
        <v>1.1888888888888889</v>
      </c>
      <c r="R3001" s="6">
        <f t="shared" si="369"/>
        <v>80.25</v>
      </c>
      <c r="S3001" t="str">
        <f t="shared" si="373"/>
        <v>theater</v>
      </c>
      <c r="T3001" t="str">
        <f t="shared" si="374"/>
        <v>spaces</v>
      </c>
      <c r="U3001" s="6">
        <f t="shared" si="370"/>
        <v>14.343055555553292</v>
      </c>
      <c r="V3001" t="str">
        <f t="shared" si="375"/>
        <v>&lt;=15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 t="shared" si="371"/>
        <v>42766.541666666664</v>
      </c>
      <c r="K3002">
        <v>1484682670</v>
      </c>
      <c r="L3002" s="10">
        <f t="shared" si="372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368"/>
        <v>1</v>
      </c>
      <c r="R3002" s="6">
        <f t="shared" si="369"/>
        <v>62.5</v>
      </c>
      <c r="S3002" t="str">
        <f t="shared" si="373"/>
        <v>theater</v>
      </c>
      <c r="T3002" t="str">
        <f t="shared" si="374"/>
        <v>spaces</v>
      </c>
      <c r="U3002" s="6">
        <f t="shared" si="370"/>
        <v>13.922800925924093</v>
      </c>
      <c r="V3002" t="str">
        <f t="shared" si="375"/>
        <v>&lt;=15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 t="shared" si="371"/>
        <v>42564.687291666669</v>
      </c>
      <c r="K3003">
        <v>1465853382</v>
      </c>
      <c r="L3003" s="10">
        <f t="shared" si="372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368"/>
        <v>3.1869988910451896</v>
      </c>
      <c r="R3003" s="6">
        <f t="shared" si="369"/>
        <v>131.37719999999999</v>
      </c>
      <c r="S3003" t="str">
        <f t="shared" si="373"/>
        <v>theater</v>
      </c>
      <c r="T3003" t="str">
        <f t="shared" si="374"/>
        <v>spaces</v>
      </c>
      <c r="U3003" s="6">
        <f t="shared" si="370"/>
        <v>30</v>
      </c>
      <c r="V3003" t="str">
        <f t="shared" si="375"/>
        <v>15&lt;x&lt;=30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 t="shared" si="371"/>
        <v>41269.627916666665</v>
      </c>
      <c r="K3004">
        <v>1353960252</v>
      </c>
      <c r="L3004" s="10">
        <f t="shared" si="372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368"/>
        <v>1.0850614285714286</v>
      </c>
      <c r="R3004" s="6">
        <f t="shared" si="369"/>
        <v>73.032980769230775</v>
      </c>
      <c r="S3004" t="str">
        <f t="shared" si="373"/>
        <v>theater</v>
      </c>
      <c r="T3004" t="str">
        <f t="shared" si="374"/>
        <v>spaces</v>
      </c>
      <c r="U3004" s="6">
        <f t="shared" si="370"/>
        <v>30</v>
      </c>
      <c r="V3004" t="str">
        <f t="shared" si="375"/>
        <v>15&lt;x&lt;=30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 t="shared" si="371"/>
        <v>42430.040972222218</v>
      </c>
      <c r="K3005">
        <v>1454098976</v>
      </c>
      <c r="L3005" s="10">
        <f t="shared" si="372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368"/>
        <v>1.0116666666666667</v>
      </c>
      <c r="R3005" s="6">
        <f t="shared" si="369"/>
        <v>178.52941176470588</v>
      </c>
      <c r="S3005" t="str">
        <f t="shared" si="373"/>
        <v>theater</v>
      </c>
      <c r="T3005" t="str">
        <f t="shared" si="374"/>
        <v>spaces</v>
      </c>
      <c r="U3005" s="6">
        <f t="shared" si="370"/>
        <v>31.400046296294022</v>
      </c>
      <c r="V3005" t="str">
        <f t="shared" si="375"/>
        <v>30&lt;x&lt;=45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 t="shared" si="371"/>
        <v>41958.714398148142</v>
      </c>
      <c r="K3006">
        <v>1413493724</v>
      </c>
      <c r="L3006" s="10">
        <f t="shared" si="372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368"/>
        <v>1.12815</v>
      </c>
      <c r="R3006" s="6">
        <f t="shared" si="369"/>
        <v>162.90974729241879</v>
      </c>
      <c r="S3006" t="str">
        <f t="shared" si="373"/>
        <v>theater</v>
      </c>
      <c r="T3006" t="str">
        <f t="shared" si="374"/>
        <v>spaces</v>
      </c>
      <c r="U3006" s="6">
        <f t="shared" si="370"/>
        <v>30.041666666664241</v>
      </c>
      <c r="V3006" t="str">
        <f t="shared" si="375"/>
        <v>30&lt;x&lt;=45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 t="shared" si="371"/>
        <v>41918.466493055552</v>
      </c>
      <c r="K3007">
        <v>1410019905</v>
      </c>
      <c r="L3007" s="10">
        <f t="shared" si="372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368"/>
        <v>1.2049622641509434</v>
      </c>
      <c r="R3007" s="6">
        <f t="shared" si="369"/>
        <v>108.24237288135593</v>
      </c>
      <c r="S3007" t="str">
        <f t="shared" si="373"/>
        <v>theater</v>
      </c>
      <c r="T3007" t="str">
        <f t="shared" si="374"/>
        <v>spaces</v>
      </c>
      <c r="U3007" s="6">
        <f t="shared" si="370"/>
        <v>30</v>
      </c>
      <c r="V3007" t="str">
        <f t="shared" si="375"/>
        <v>15&lt;x&lt;=30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 t="shared" si="371"/>
        <v>41987.548506944448</v>
      </c>
      <c r="K3008">
        <v>1415988591</v>
      </c>
      <c r="L3008" s="10">
        <f t="shared" si="372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368"/>
        <v>1.0774999999999999</v>
      </c>
      <c r="R3008" s="6">
        <f t="shared" si="369"/>
        <v>88.865979381443296</v>
      </c>
      <c r="S3008" t="str">
        <f t="shared" si="373"/>
        <v>theater</v>
      </c>
      <c r="T3008" t="str">
        <f t="shared" si="374"/>
        <v>spaces</v>
      </c>
      <c r="U3008" s="6">
        <f t="shared" si="370"/>
        <v>30</v>
      </c>
      <c r="V3008" t="str">
        <f t="shared" si="375"/>
        <v>15&lt;x&lt;=30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 t="shared" si="371"/>
        <v>42119.007905092592</v>
      </c>
      <c r="K3009">
        <v>1428124283</v>
      </c>
      <c r="L3009" s="10">
        <f t="shared" si="372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368"/>
        <v>1.8</v>
      </c>
      <c r="R3009" s="6">
        <f t="shared" si="369"/>
        <v>54</v>
      </c>
      <c r="S3009" t="str">
        <f t="shared" si="373"/>
        <v>theater</v>
      </c>
      <c r="T3009" t="str">
        <f t="shared" si="374"/>
        <v>spaces</v>
      </c>
      <c r="U3009" s="6">
        <f t="shared" si="370"/>
        <v>21</v>
      </c>
      <c r="V3009" t="str">
        <f t="shared" si="375"/>
        <v>15&lt;x&lt;=30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 t="shared" si="371"/>
        <v>42390.003692129627</v>
      </c>
      <c r="K3010">
        <v>1450760719</v>
      </c>
      <c r="L3010" s="10">
        <f t="shared" si="372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376">E3010/D3010</f>
        <v>1.0116666666666667</v>
      </c>
      <c r="R3010" s="6">
        <f t="shared" ref="R3010:R3073" si="377">E3010/N3010</f>
        <v>116.73076923076923</v>
      </c>
      <c r="S3010" t="str">
        <f t="shared" si="373"/>
        <v>theater</v>
      </c>
      <c r="T3010" t="str">
        <f t="shared" si="374"/>
        <v>spaces</v>
      </c>
      <c r="U3010" s="6">
        <f t="shared" ref="U3010:U3073" si="378">J3010-L3010</f>
        <v>30</v>
      </c>
      <c r="V3010" t="str">
        <f t="shared" si="375"/>
        <v>15&lt;x&lt;=30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 t="shared" ref="J3011:J3074" si="379">(((I3011/60)/60)/24)+DATE(1970,1,1)+(-5/24)</f>
        <v>41969.403240740743</v>
      </c>
      <c r="K3011">
        <v>1414417240</v>
      </c>
      <c r="L3011" s="10">
        <f t="shared" ref="L3011:L3074" si="380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376"/>
        <v>1.19756</v>
      </c>
      <c r="R3011" s="6">
        <f t="shared" si="377"/>
        <v>233.8984375</v>
      </c>
      <c r="S3011" t="str">
        <f t="shared" ref="S3011:S3074" si="381">TRIM(LEFT(P3011,SEARCH("/",P3011)-1))</f>
        <v>theater</v>
      </c>
      <c r="T3011" t="str">
        <f t="shared" ref="T3011:T3074" si="382">TRIM(RIGHT(P3011,LEN(P3011)-SEARCH("/",P3011)))</f>
        <v>spaces</v>
      </c>
      <c r="U3011" s="6">
        <f t="shared" si="378"/>
        <v>30.041666666671517</v>
      </c>
      <c r="V3011" t="str">
        <f t="shared" ref="V3011:V3074" si="383">IF(U3011&lt;=15, "&lt;=15", IF(U3011&lt;=30, "15&lt;x&lt;=30", IF(U3011&lt;=45, "30&lt;x&lt;=45", IF(U3011&lt;=60, "45&lt;x&lt;=60", IF(U3011&lt;=75, "60&lt;x&lt;=75","75&lt;x&lt;=90")))))</f>
        <v>30&lt;x&lt;=45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 t="shared" si="379"/>
        <v>42056.624062499999</v>
      </c>
      <c r="K3012">
        <v>1419364719</v>
      </c>
      <c r="L3012" s="10">
        <f t="shared" si="380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376"/>
        <v>1.58</v>
      </c>
      <c r="R3012" s="6">
        <f t="shared" si="377"/>
        <v>158</v>
      </c>
      <c r="S3012" t="str">
        <f t="shared" si="381"/>
        <v>theater</v>
      </c>
      <c r="T3012" t="str">
        <f t="shared" si="382"/>
        <v>spaces</v>
      </c>
      <c r="U3012" s="6">
        <f t="shared" si="378"/>
        <v>60</v>
      </c>
      <c r="V3012" t="str">
        <f t="shared" si="383"/>
        <v>45&lt;x&lt;=60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 t="shared" si="379"/>
        <v>42361.749305555553</v>
      </c>
      <c r="K3013">
        <v>1448536516</v>
      </c>
      <c r="L3013" s="10">
        <f t="shared" si="380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376"/>
        <v>1.2366666666666666</v>
      </c>
      <c r="R3013" s="6">
        <f t="shared" si="377"/>
        <v>14.84</v>
      </c>
      <c r="S3013" t="str">
        <f t="shared" si="381"/>
        <v>theater</v>
      </c>
      <c r="T3013" t="str">
        <f t="shared" si="382"/>
        <v>spaces</v>
      </c>
      <c r="U3013" s="6">
        <f t="shared" si="378"/>
        <v>27.488703703704232</v>
      </c>
      <c r="V3013" t="str">
        <f t="shared" si="383"/>
        <v>15&lt;x&lt;=30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 t="shared" si="379"/>
        <v>42045.494560185187</v>
      </c>
      <c r="K3014">
        <v>1421772730</v>
      </c>
      <c r="L3014" s="10">
        <f t="shared" si="380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376"/>
        <v>1.1712499999999999</v>
      </c>
      <c r="R3014" s="6">
        <f t="shared" si="377"/>
        <v>85.181818181818187</v>
      </c>
      <c r="S3014" t="str">
        <f t="shared" si="381"/>
        <v>theater</v>
      </c>
      <c r="T3014" t="str">
        <f t="shared" si="382"/>
        <v>spaces</v>
      </c>
      <c r="U3014" s="6">
        <f t="shared" si="378"/>
        <v>21</v>
      </c>
      <c r="V3014" t="str">
        <f t="shared" si="383"/>
        <v>15&lt;x&lt;=30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 t="shared" si="379"/>
        <v>42176.627881944441</v>
      </c>
      <c r="K3015">
        <v>1432325049</v>
      </c>
      <c r="L3015" s="10">
        <f t="shared" si="380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376"/>
        <v>1.5696000000000001</v>
      </c>
      <c r="R3015" s="6">
        <f t="shared" si="377"/>
        <v>146.69158878504672</v>
      </c>
      <c r="S3015" t="str">
        <f t="shared" si="381"/>
        <v>theater</v>
      </c>
      <c r="T3015" t="str">
        <f t="shared" si="382"/>
        <v>spaces</v>
      </c>
      <c r="U3015" s="6">
        <f t="shared" si="378"/>
        <v>30</v>
      </c>
      <c r="V3015" t="str">
        <f t="shared" si="383"/>
        <v>15&lt;x&lt;=30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 t="shared" si="379"/>
        <v>41948</v>
      </c>
      <c r="K3016">
        <v>1412737080</v>
      </c>
      <c r="L3016" s="10">
        <f t="shared" si="380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376"/>
        <v>1.13104</v>
      </c>
      <c r="R3016" s="6">
        <f t="shared" si="377"/>
        <v>50.764811490125673</v>
      </c>
      <c r="S3016" t="str">
        <f t="shared" si="381"/>
        <v>theater</v>
      </c>
      <c r="T3016" t="str">
        <f t="shared" si="382"/>
        <v>spaces</v>
      </c>
      <c r="U3016" s="6">
        <f t="shared" si="378"/>
        <v>28.084722222221899</v>
      </c>
      <c r="V3016" t="str">
        <f t="shared" si="383"/>
        <v>15&lt;x&lt;=30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 t="shared" si="379"/>
        <v>41800.958333333328</v>
      </c>
      <c r="K3017">
        <v>1401125238</v>
      </c>
      <c r="L3017" s="10">
        <f t="shared" si="380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376"/>
        <v>1.0317647058823529</v>
      </c>
      <c r="R3017" s="6">
        <f t="shared" si="377"/>
        <v>87.7</v>
      </c>
      <c r="S3017" t="str">
        <f t="shared" si="381"/>
        <v>theater</v>
      </c>
      <c r="T3017" t="str">
        <f t="shared" si="382"/>
        <v>spaces</v>
      </c>
      <c r="U3017" s="6">
        <f t="shared" si="378"/>
        <v>15.43937499999447</v>
      </c>
      <c r="V3017" t="str">
        <f t="shared" si="383"/>
        <v>15&lt;x&lt;=30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 t="shared" si="379"/>
        <v>41838.339722222219</v>
      </c>
      <c r="K3018">
        <v>1400504952</v>
      </c>
      <c r="L3018" s="10">
        <f t="shared" si="380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376"/>
        <v>1.0261176470588236</v>
      </c>
      <c r="R3018" s="6">
        <f t="shared" si="377"/>
        <v>242.27777777777777</v>
      </c>
      <c r="S3018" t="str">
        <f t="shared" si="381"/>
        <v>theater</v>
      </c>
      <c r="T3018" t="str">
        <f t="shared" si="382"/>
        <v>spaces</v>
      </c>
      <c r="U3018" s="6">
        <f t="shared" si="378"/>
        <v>60</v>
      </c>
      <c r="V3018" t="str">
        <f t="shared" si="383"/>
        <v>45&lt;x&lt;=60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 t="shared" si="379"/>
        <v>41871.641701388886</v>
      </c>
      <c r="K3019">
        <v>1405974243</v>
      </c>
      <c r="L3019" s="10">
        <f t="shared" si="380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376"/>
        <v>1.0584090909090909</v>
      </c>
      <c r="R3019" s="6">
        <f t="shared" si="377"/>
        <v>146.44654088050314</v>
      </c>
      <c r="S3019" t="str">
        <f t="shared" si="381"/>
        <v>theater</v>
      </c>
      <c r="T3019" t="str">
        <f t="shared" si="382"/>
        <v>spaces</v>
      </c>
      <c r="U3019" s="6">
        <f t="shared" si="378"/>
        <v>30</v>
      </c>
      <c r="V3019" t="str">
        <f t="shared" si="383"/>
        <v>15&lt;x&lt;=30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 t="shared" si="379"/>
        <v>42205.708333333336</v>
      </c>
      <c r="K3020">
        <v>1433747376</v>
      </c>
      <c r="L3020" s="10">
        <f t="shared" si="380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376"/>
        <v>1.0071428571428571</v>
      </c>
      <c r="R3020" s="6">
        <f t="shared" si="377"/>
        <v>103.17073170731707</v>
      </c>
      <c r="S3020" t="str">
        <f t="shared" si="381"/>
        <v>theater</v>
      </c>
      <c r="T3020" t="str">
        <f t="shared" si="382"/>
        <v>spaces</v>
      </c>
      <c r="U3020" s="6">
        <f t="shared" si="378"/>
        <v>42.618333333331975</v>
      </c>
      <c r="V3020" t="str">
        <f t="shared" si="383"/>
        <v>30&lt;x&lt;=45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 t="shared" si="379"/>
        <v>41785.916666666664</v>
      </c>
      <c r="K3021">
        <v>1398801620</v>
      </c>
      <c r="L3021" s="10">
        <f t="shared" si="380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376"/>
        <v>1.2123333333333333</v>
      </c>
      <c r="R3021" s="6">
        <f t="shared" si="377"/>
        <v>80.464601769911511</v>
      </c>
      <c r="S3021" t="str">
        <f t="shared" si="381"/>
        <v>theater</v>
      </c>
      <c r="T3021" t="str">
        <f t="shared" si="382"/>
        <v>spaces</v>
      </c>
      <c r="U3021" s="6">
        <f t="shared" si="378"/>
        <v>27.291435185186856</v>
      </c>
      <c r="V3021" t="str">
        <f t="shared" si="383"/>
        <v>15&lt;x&lt;=30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 t="shared" si="379"/>
        <v>42230.638113425921</v>
      </c>
      <c r="K3022">
        <v>1434399533</v>
      </c>
      <c r="L3022" s="10">
        <f t="shared" si="380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376"/>
        <v>1.0057142857142858</v>
      </c>
      <c r="R3022" s="6">
        <f t="shared" si="377"/>
        <v>234.66666666666666</v>
      </c>
      <c r="S3022" t="str">
        <f t="shared" si="381"/>
        <v>theater</v>
      </c>
      <c r="T3022" t="str">
        <f t="shared" si="382"/>
        <v>spaces</v>
      </c>
      <c r="U3022" s="6">
        <f t="shared" si="378"/>
        <v>60</v>
      </c>
      <c r="V3022" t="str">
        <f t="shared" si="383"/>
        <v>45&lt;x&lt;=60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 t="shared" si="379"/>
        <v>42696.040972222218</v>
      </c>
      <c r="K3023">
        <v>1476715869</v>
      </c>
      <c r="L3023" s="10">
        <f t="shared" si="380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376"/>
        <v>1.1602222222222223</v>
      </c>
      <c r="R3023" s="6">
        <f t="shared" si="377"/>
        <v>50.689320388349515</v>
      </c>
      <c r="S3023" t="str">
        <f t="shared" si="381"/>
        <v>theater</v>
      </c>
      <c r="T3023" t="str">
        <f t="shared" si="382"/>
        <v>spaces</v>
      </c>
      <c r="U3023" s="6">
        <f t="shared" si="378"/>
        <v>35.630451388889924</v>
      </c>
      <c r="V3023" t="str">
        <f t="shared" si="383"/>
        <v>30&lt;x&lt;=45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 t="shared" si="379"/>
        <v>42609.745474537034</v>
      </c>
      <c r="K3024">
        <v>1468450409</v>
      </c>
      <c r="L3024" s="10">
        <f t="shared" si="380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376"/>
        <v>1.0087999999999999</v>
      </c>
      <c r="R3024" s="6">
        <f t="shared" si="377"/>
        <v>162.70967741935485</v>
      </c>
      <c r="S3024" t="str">
        <f t="shared" si="381"/>
        <v>theater</v>
      </c>
      <c r="T3024" t="str">
        <f t="shared" si="382"/>
        <v>spaces</v>
      </c>
      <c r="U3024" s="6">
        <f t="shared" si="378"/>
        <v>45</v>
      </c>
      <c r="V3024" t="str">
        <f t="shared" si="383"/>
        <v>30&lt;x&lt;=45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 t="shared" si="379"/>
        <v>42166.46743055556</v>
      </c>
      <c r="K3025">
        <v>1430151186</v>
      </c>
      <c r="L3025" s="10">
        <f t="shared" si="380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376"/>
        <v>1.03</v>
      </c>
      <c r="R3025" s="6">
        <f t="shared" si="377"/>
        <v>120.16666666666667</v>
      </c>
      <c r="S3025" t="str">
        <f t="shared" si="381"/>
        <v>theater</v>
      </c>
      <c r="T3025" t="str">
        <f t="shared" si="382"/>
        <v>spaces</v>
      </c>
      <c r="U3025" s="6">
        <f t="shared" si="378"/>
        <v>45</v>
      </c>
      <c r="V3025" t="str">
        <f t="shared" si="383"/>
        <v>30&lt;x&lt;=45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 t="shared" si="379"/>
        <v>41188.785590277774</v>
      </c>
      <c r="K3026">
        <v>1346975475</v>
      </c>
      <c r="L3026" s="10">
        <f t="shared" si="380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376"/>
        <v>2.4641999999999999</v>
      </c>
      <c r="R3026" s="6">
        <f t="shared" si="377"/>
        <v>67.697802197802204</v>
      </c>
      <c r="S3026" t="str">
        <f t="shared" si="381"/>
        <v>theater</v>
      </c>
      <c r="T3026" t="str">
        <f t="shared" si="382"/>
        <v>spaces</v>
      </c>
      <c r="U3026" s="6">
        <f t="shared" si="378"/>
        <v>30</v>
      </c>
      <c r="V3026" t="str">
        <f t="shared" si="383"/>
        <v>15&lt;x&lt;=30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 t="shared" si="379"/>
        <v>41789.458333333328</v>
      </c>
      <c r="K3027">
        <v>1399032813</v>
      </c>
      <c r="L3027" s="10">
        <f t="shared" si="380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376"/>
        <v>3.0219999999999998</v>
      </c>
      <c r="R3027" s="6">
        <f t="shared" si="377"/>
        <v>52.103448275862071</v>
      </c>
      <c r="S3027" t="str">
        <f t="shared" si="381"/>
        <v>theater</v>
      </c>
      <c r="T3027" t="str">
        <f t="shared" si="382"/>
        <v>spaces</v>
      </c>
      <c r="U3027" s="6">
        <f t="shared" si="378"/>
        <v>28.157256944439723</v>
      </c>
      <c r="V3027" t="str">
        <f t="shared" si="383"/>
        <v>15&lt;x&lt;=30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 t="shared" si="379"/>
        <v>42797.251064814809</v>
      </c>
      <c r="K3028">
        <v>1487329292</v>
      </c>
      <c r="L3028" s="10">
        <f t="shared" si="380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376"/>
        <v>1.4333333333333333</v>
      </c>
      <c r="R3028" s="6">
        <f t="shared" si="377"/>
        <v>51.6</v>
      </c>
      <c r="S3028" t="str">
        <f t="shared" si="381"/>
        <v>theater</v>
      </c>
      <c r="T3028" t="str">
        <f t="shared" si="382"/>
        <v>spaces</v>
      </c>
      <c r="U3028" s="6">
        <f t="shared" si="378"/>
        <v>14</v>
      </c>
      <c r="V3028" t="str">
        <f t="shared" si="383"/>
        <v>&lt;=15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 t="shared" si="379"/>
        <v>42083.454293981478</v>
      </c>
      <c r="K3029">
        <v>1424278451</v>
      </c>
      <c r="L3029" s="10">
        <f t="shared" si="380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376"/>
        <v>1.3144</v>
      </c>
      <c r="R3029" s="6">
        <f t="shared" si="377"/>
        <v>164.3</v>
      </c>
      <c r="S3029" t="str">
        <f t="shared" si="381"/>
        <v>theater</v>
      </c>
      <c r="T3029" t="str">
        <f t="shared" si="382"/>
        <v>spaces</v>
      </c>
      <c r="U3029" s="6">
        <f t="shared" si="378"/>
        <v>29.958333333328483</v>
      </c>
      <c r="V3029" t="str">
        <f t="shared" si="383"/>
        <v>15&lt;x&lt;=30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 t="shared" si="379"/>
        <v>42597.055844907409</v>
      </c>
      <c r="K3030">
        <v>1468650025</v>
      </c>
      <c r="L3030" s="10">
        <f t="shared" si="380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376"/>
        <v>1.6801999999999999</v>
      </c>
      <c r="R3030" s="6">
        <f t="shared" si="377"/>
        <v>84.858585858585855</v>
      </c>
      <c r="S3030" t="str">
        <f t="shared" si="381"/>
        <v>theater</v>
      </c>
      <c r="T3030" t="str">
        <f t="shared" si="382"/>
        <v>spaces</v>
      </c>
      <c r="U3030" s="6">
        <f t="shared" si="378"/>
        <v>30</v>
      </c>
      <c r="V3030" t="str">
        <f t="shared" si="383"/>
        <v>15&lt;x&lt;=30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 t="shared" si="379"/>
        <v>41960.982638888883</v>
      </c>
      <c r="K3031">
        <v>1413824447</v>
      </c>
      <c r="L3031" s="10">
        <f t="shared" si="380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376"/>
        <v>1.0967666666666667</v>
      </c>
      <c r="R3031" s="6">
        <f t="shared" si="377"/>
        <v>94.548850574712645</v>
      </c>
      <c r="S3031" t="str">
        <f t="shared" si="381"/>
        <v>theater</v>
      </c>
      <c r="T3031" t="str">
        <f t="shared" si="382"/>
        <v>spaces</v>
      </c>
      <c r="U3031" s="6">
        <f t="shared" si="378"/>
        <v>28.482094907405553</v>
      </c>
      <c r="V3031" t="str">
        <f t="shared" si="383"/>
        <v>15&lt;x&lt;=30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 t="shared" si="379"/>
        <v>42263.5390162037</v>
      </c>
      <c r="K3032">
        <v>1439834171</v>
      </c>
      <c r="L3032" s="10">
        <f t="shared" si="380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376"/>
        <v>1.0668571428571429</v>
      </c>
      <c r="R3032" s="6">
        <f t="shared" si="377"/>
        <v>45.536585365853661</v>
      </c>
      <c r="S3032" t="str">
        <f t="shared" si="381"/>
        <v>theater</v>
      </c>
      <c r="T3032" t="str">
        <f t="shared" si="382"/>
        <v>spaces</v>
      </c>
      <c r="U3032" s="6">
        <f t="shared" si="378"/>
        <v>30</v>
      </c>
      <c r="V3032" t="str">
        <f t="shared" si="383"/>
        <v>15&lt;x&lt;=30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 t="shared" si="379"/>
        <v>42657.674155092587</v>
      </c>
      <c r="K3033">
        <v>1471295447</v>
      </c>
      <c r="L3033" s="10">
        <f t="shared" si="380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376"/>
        <v>1</v>
      </c>
      <c r="R3033" s="6">
        <f t="shared" si="377"/>
        <v>51.724137931034484</v>
      </c>
      <c r="S3033" t="str">
        <f t="shared" si="381"/>
        <v>theater</v>
      </c>
      <c r="T3033" t="str">
        <f t="shared" si="382"/>
        <v>spaces</v>
      </c>
      <c r="U3033" s="6">
        <f t="shared" si="378"/>
        <v>60</v>
      </c>
      <c r="V3033" t="str">
        <f t="shared" si="383"/>
        <v>45&lt;x&lt;=60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 t="shared" si="379"/>
        <v>42257.836331018516</v>
      </c>
      <c r="K3034">
        <v>1439341459</v>
      </c>
      <c r="L3034" s="10">
        <f t="shared" si="380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376"/>
        <v>1.272</v>
      </c>
      <c r="R3034" s="6">
        <f t="shared" si="377"/>
        <v>50.88</v>
      </c>
      <c r="S3034" t="str">
        <f t="shared" si="381"/>
        <v>theater</v>
      </c>
      <c r="T3034" t="str">
        <f t="shared" si="382"/>
        <v>spaces</v>
      </c>
      <c r="U3034" s="6">
        <f t="shared" si="378"/>
        <v>30</v>
      </c>
      <c r="V3034" t="str">
        <f t="shared" si="383"/>
        <v>15&lt;x&lt;=30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 t="shared" si="379"/>
        <v>42599.901909722219</v>
      </c>
      <c r="K3035">
        <v>1468895925</v>
      </c>
      <c r="L3035" s="10">
        <f t="shared" si="380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376"/>
        <v>1.4653333333333334</v>
      </c>
      <c r="R3035" s="6">
        <f t="shared" si="377"/>
        <v>191.13043478260869</v>
      </c>
      <c r="S3035" t="str">
        <f t="shared" si="381"/>
        <v>theater</v>
      </c>
      <c r="T3035" t="str">
        <f t="shared" si="382"/>
        <v>spaces</v>
      </c>
      <c r="U3035" s="6">
        <f t="shared" si="378"/>
        <v>30</v>
      </c>
      <c r="V3035" t="str">
        <f t="shared" si="383"/>
        <v>15&lt;x&lt;=30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 t="shared" si="379"/>
        <v>42674.957638888889</v>
      </c>
      <c r="K3036">
        <v>1475326255</v>
      </c>
      <c r="L3036" s="10">
        <f t="shared" si="380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376"/>
        <v>1.1253599999999999</v>
      </c>
      <c r="R3036" s="6">
        <f t="shared" si="377"/>
        <v>89.314285714285717</v>
      </c>
      <c r="S3036" t="str">
        <f t="shared" si="381"/>
        <v>theater</v>
      </c>
      <c r="T3036" t="str">
        <f t="shared" si="382"/>
        <v>spaces</v>
      </c>
      <c r="U3036" s="6">
        <f t="shared" si="378"/>
        <v>30.630613425928459</v>
      </c>
      <c r="V3036" t="str">
        <f t="shared" si="383"/>
        <v>30&lt;x&lt;=45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 t="shared" si="379"/>
        <v>41398.351956018516</v>
      </c>
      <c r="K3037">
        <v>1365082009</v>
      </c>
      <c r="L3037" s="10">
        <f t="shared" si="380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376"/>
        <v>1.0878684000000001</v>
      </c>
      <c r="R3037" s="6">
        <f t="shared" si="377"/>
        <v>88.588631921824103</v>
      </c>
      <c r="S3037" t="str">
        <f t="shared" si="381"/>
        <v>theater</v>
      </c>
      <c r="T3037" t="str">
        <f t="shared" si="382"/>
        <v>spaces</v>
      </c>
      <c r="U3037" s="6">
        <f t="shared" si="378"/>
        <v>30</v>
      </c>
      <c r="V3037" t="str">
        <f t="shared" si="383"/>
        <v>15&lt;x&lt;=30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 t="shared" si="379"/>
        <v>41502.290972222218</v>
      </c>
      <c r="K3038">
        <v>1373568644</v>
      </c>
      <c r="L3038" s="10">
        <f t="shared" si="380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376"/>
        <v>1.26732</v>
      </c>
      <c r="R3038" s="6">
        <f t="shared" si="377"/>
        <v>96.300911854103347</v>
      </c>
      <c r="S3038" t="str">
        <f t="shared" si="381"/>
        <v>theater</v>
      </c>
      <c r="T3038" t="str">
        <f t="shared" si="382"/>
        <v>spaces</v>
      </c>
      <c r="U3038" s="6">
        <f t="shared" si="378"/>
        <v>35.714074074072414</v>
      </c>
      <c r="V3038" t="str">
        <f t="shared" si="383"/>
        <v>30&lt;x&lt;=45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 t="shared" si="379"/>
        <v>40452.999305555553</v>
      </c>
      <c r="K3039">
        <v>1279574773</v>
      </c>
      <c r="L3039" s="10">
        <f t="shared" si="380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376"/>
        <v>2.1320000000000001</v>
      </c>
      <c r="R3039" s="6">
        <f t="shared" si="377"/>
        <v>33.3125</v>
      </c>
      <c r="S3039" t="str">
        <f t="shared" si="381"/>
        <v>theater</v>
      </c>
      <c r="T3039" t="str">
        <f t="shared" si="382"/>
        <v>spaces</v>
      </c>
      <c r="U3039" s="6">
        <f t="shared" si="378"/>
        <v>74.314432870371093</v>
      </c>
      <c r="V3039" t="str">
        <f t="shared" si="383"/>
        <v>60&lt;x&lt;=75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 t="shared" si="379"/>
        <v>42433.043946759259</v>
      </c>
      <c r="K3040">
        <v>1451887397</v>
      </c>
      <c r="L3040" s="10">
        <f t="shared" si="380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376"/>
        <v>1.0049999999999999</v>
      </c>
      <c r="R3040" s="6">
        <f t="shared" si="377"/>
        <v>37.222222222222221</v>
      </c>
      <c r="S3040" t="str">
        <f t="shared" si="381"/>
        <v>theater</v>
      </c>
      <c r="T3040" t="str">
        <f t="shared" si="382"/>
        <v>spaces</v>
      </c>
      <c r="U3040" s="6">
        <f t="shared" si="378"/>
        <v>60</v>
      </c>
      <c r="V3040" t="str">
        <f t="shared" si="383"/>
        <v>45&lt;x&lt;=60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 t="shared" si="379"/>
        <v>41637.124305555553</v>
      </c>
      <c r="K3041">
        <v>1386011038</v>
      </c>
      <c r="L3041" s="10">
        <f t="shared" si="380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376"/>
        <v>1.0871389999999999</v>
      </c>
      <c r="R3041" s="6">
        <f t="shared" si="377"/>
        <v>92.130423728813554</v>
      </c>
      <c r="S3041" t="str">
        <f t="shared" si="381"/>
        <v>theater</v>
      </c>
      <c r="T3041" t="str">
        <f t="shared" si="382"/>
        <v>spaces</v>
      </c>
      <c r="U3041" s="6">
        <f t="shared" si="378"/>
        <v>26.538217592591536</v>
      </c>
      <c r="V3041" t="str">
        <f t="shared" si="383"/>
        <v>15&lt;x&lt;=30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 t="shared" si="379"/>
        <v>42181.749999999993</v>
      </c>
      <c r="K3042">
        <v>1434999621</v>
      </c>
      <c r="L3042" s="10">
        <f t="shared" si="380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376"/>
        <v>1.075</v>
      </c>
      <c r="R3042" s="6">
        <f t="shared" si="377"/>
        <v>76.785714285714292</v>
      </c>
      <c r="S3042" t="str">
        <f t="shared" si="381"/>
        <v>theater</v>
      </c>
      <c r="T3042" t="str">
        <f t="shared" si="382"/>
        <v>spaces</v>
      </c>
      <c r="U3042" s="6">
        <f t="shared" si="378"/>
        <v>4.1664236111100763</v>
      </c>
      <c r="V3042" t="str">
        <f t="shared" si="383"/>
        <v>&lt;=15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 t="shared" si="379"/>
        <v>42389.660277777781</v>
      </c>
      <c r="K3043">
        <v>1450731048</v>
      </c>
      <c r="L3043" s="10">
        <f t="shared" si="380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376"/>
        <v>1.1048192771084338</v>
      </c>
      <c r="R3043" s="6">
        <f t="shared" si="377"/>
        <v>96.526315789473685</v>
      </c>
      <c r="S3043" t="str">
        <f t="shared" si="381"/>
        <v>theater</v>
      </c>
      <c r="T3043" t="str">
        <f t="shared" si="382"/>
        <v>spaces</v>
      </c>
      <c r="U3043" s="6">
        <f t="shared" si="378"/>
        <v>30</v>
      </c>
      <c r="V3043" t="str">
        <f t="shared" si="383"/>
        <v>15&lt;x&lt;=30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 t="shared" si="379"/>
        <v>42283.479710648149</v>
      </c>
      <c r="K3044">
        <v>1441557047</v>
      </c>
      <c r="L3044" s="10">
        <f t="shared" si="380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376"/>
        <v>1.28</v>
      </c>
      <c r="R3044" s="6">
        <f t="shared" si="377"/>
        <v>51.891891891891895</v>
      </c>
      <c r="S3044" t="str">
        <f t="shared" si="381"/>
        <v>theater</v>
      </c>
      <c r="T3044" t="str">
        <f t="shared" si="382"/>
        <v>spaces</v>
      </c>
      <c r="U3044" s="6">
        <f t="shared" si="378"/>
        <v>30</v>
      </c>
      <c r="V3044" t="str">
        <f t="shared" si="383"/>
        <v>15&lt;x&lt;=30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 t="shared" si="379"/>
        <v>42109.909722222219</v>
      </c>
      <c r="K3045">
        <v>1426815699</v>
      </c>
      <c r="L3045" s="10">
        <f t="shared" si="380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376"/>
        <v>1.1000666666666667</v>
      </c>
      <c r="R3045" s="6">
        <f t="shared" si="377"/>
        <v>128.9140625</v>
      </c>
      <c r="S3045" t="str">
        <f t="shared" si="381"/>
        <v>theater</v>
      </c>
      <c r="T3045" t="str">
        <f t="shared" si="382"/>
        <v>spaces</v>
      </c>
      <c r="U3045" s="6">
        <f t="shared" si="378"/>
        <v>27.047465277777519</v>
      </c>
      <c r="V3045" t="str">
        <f t="shared" si="383"/>
        <v>15&lt;x&lt;=30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 t="shared" si="379"/>
        <v>42402.518495370365</v>
      </c>
      <c r="K3046">
        <v>1453137998</v>
      </c>
      <c r="L3046" s="10">
        <f t="shared" si="380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376"/>
        <v>1.0934166666666667</v>
      </c>
      <c r="R3046" s="6">
        <f t="shared" si="377"/>
        <v>84.108974358974365</v>
      </c>
      <c r="S3046" t="str">
        <f t="shared" si="381"/>
        <v>theater</v>
      </c>
      <c r="T3046" t="str">
        <f t="shared" si="382"/>
        <v>spaces</v>
      </c>
      <c r="U3046" s="6">
        <f t="shared" si="378"/>
        <v>15</v>
      </c>
      <c r="V3046" t="str">
        <f t="shared" si="383"/>
        <v>&lt;=15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 t="shared" si="379"/>
        <v>41872.947395833333</v>
      </c>
      <c r="K3047">
        <v>1406087055</v>
      </c>
      <c r="L3047" s="10">
        <f t="shared" si="380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376"/>
        <v>1.3270650000000002</v>
      </c>
      <c r="R3047" s="6">
        <f t="shared" si="377"/>
        <v>82.941562500000003</v>
      </c>
      <c r="S3047" t="str">
        <f t="shared" si="381"/>
        <v>theater</v>
      </c>
      <c r="T3047" t="str">
        <f t="shared" si="382"/>
        <v>spaces</v>
      </c>
      <c r="U3047" s="6">
        <f t="shared" si="378"/>
        <v>30</v>
      </c>
      <c r="V3047" t="str">
        <f t="shared" si="383"/>
        <v>15&lt;x&lt;=30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 t="shared" si="379"/>
        <v>41891.994444444441</v>
      </c>
      <c r="K3048">
        <v>1407784586</v>
      </c>
      <c r="L3048" s="10">
        <f t="shared" si="380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376"/>
        <v>1.9084810126582279</v>
      </c>
      <c r="R3048" s="6">
        <f t="shared" si="377"/>
        <v>259.94827586206895</v>
      </c>
      <c r="S3048" t="str">
        <f t="shared" si="381"/>
        <v>theater</v>
      </c>
      <c r="T3048" t="str">
        <f t="shared" si="382"/>
        <v>spaces</v>
      </c>
      <c r="U3048" s="6">
        <f t="shared" si="378"/>
        <v>29.399699074070668</v>
      </c>
      <c r="V3048" t="str">
        <f t="shared" si="383"/>
        <v>15&lt;x&lt;=30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 t="shared" si="379"/>
        <v>42487.344444444439</v>
      </c>
      <c r="K3049">
        <v>1457999054</v>
      </c>
      <c r="L3049" s="10">
        <f t="shared" si="380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376"/>
        <v>1.49</v>
      </c>
      <c r="R3049" s="6">
        <f t="shared" si="377"/>
        <v>37.25</v>
      </c>
      <c r="S3049" t="str">
        <f t="shared" si="381"/>
        <v>theater</v>
      </c>
      <c r="T3049" t="str">
        <f t="shared" si="382"/>
        <v>spaces</v>
      </c>
      <c r="U3049" s="6">
        <f t="shared" si="378"/>
        <v>43.563726851847605</v>
      </c>
      <c r="V3049" t="str">
        <f t="shared" si="383"/>
        <v>30&lt;x&lt;=45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 t="shared" si="379"/>
        <v>42004.681944444441</v>
      </c>
      <c r="K3050">
        <v>1417556262</v>
      </c>
      <c r="L3050" s="10">
        <f t="shared" si="380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376"/>
        <v>1.6639999999999999</v>
      </c>
      <c r="R3050" s="6">
        <f t="shared" si="377"/>
        <v>177.02127659574469</v>
      </c>
      <c r="S3050" t="str">
        <f t="shared" si="381"/>
        <v>theater</v>
      </c>
      <c r="T3050" t="str">
        <f t="shared" si="382"/>
        <v>spaces</v>
      </c>
      <c r="U3050" s="6">
        <f t="shared" si="378"/>
        <v>28.989097222227429</v>
      </c>
      <c r="V3050" t="str">
        <f t="shared" si="383"/>
        <v>15&lt;x&lt;=30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 t="shared" si="379"/>
        <v>42168.806192129625</v>
      </c>
      <c r="K3051">
        <v>1431649255</v>
      </c>
      <c r="L3051" s="10">
        <f t="shared" si="380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376"/>
        <v>1.0666666666666667</v>
      </c>
      <c r="R3051" s="6">
        <f t="shared" si="377"/>
        <v>74.074074074074076</v>
      </c>
      <c r="S3051" t="str">
        <f t="shared" si="381"/>
        <v>theater</v>
      </c>
      <c r="T3051" t="str">
        <f t="shared" si="382"/>
        <v>spaces</v>
      </c>
      <c r="U3051" s="6">
        <f t="shared" si="378"/>
        <v>30</v>
      </c>
      <c r="V3051" t="str">
        <f t="shared" si="383"/>
        <v>15&lt;x&lt;=30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 t="shared" si="379"/>
        <v>42494.960185185184</v>
      </c>
      <c r="K3052">
        <v>1459828960</v>
      </c>
      <c r="L3052" s="10">
        <f t="shared" si="380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376"/>
        <v>1.06</v>
      </c>
      <c r="R3052" s="6">
        <f t="shared" si="377"/>
        <v>70.666666666666671</v>
      </c>
      <c r="S3052" t="str">
        <f t="shared" si="381"/>
        <v>theater</v>
      </c>
      <c r="T3052" t="str">
        <f t="shared" si="382"/>
        <v>spaces</v>
      </c>
      <c r="U3052" s="6">
        <f t="shared" si="378"/>
        <v>30</v>
      </c>
      <c r="V3052" t="str">
        <f t="shared" si="383"/>
        <v>15&lt;x&lt;=30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 t="shared" si="379"/>
        <v>42774.207696759251</v>
      </c>
      <c r="K3053">
        <v>1483955945</v>
      </c>
      <c r="L3053" s="10">
        <f t="shared" si="380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376"/>
        <v>0.23628571428571429</v>
      </c>
      <c r="R3053" s="6">
        <f t="shared" si="377"/>
        <v>23.62857142857143</v>
      </c>
      <c r="S3053" t="str">
        <f t="shared" si="381"/>
        <v>theater</v>
      </c>
      <c r="T3053" t="str">
        <f t="shared" si="382"/>
        <v>spaces</v>
      </c>
      <c r="U3053" s="6">
        <f t="shared" si="378"/>
        <v>30</v>
      </c>
      <c r="V3053" t="str">
        <f t="shared" si="383"/>
        <v>15&lt;x&lt;=30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 t="shared" si="379"/>
        <v>42152.457638888889</v>
      </c>
      <c r="K3054">
        <v>1430237094</v>
      </c>
      <c r="L3054" s="10">
        <f t="shared" si="380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376"/>
        <v>1.5E-3</v>
      </c>
      <c r="R3054" s="6">
        <f t="shared" si="377"/>
        <v>37.5</v>
      </c>
      <c r="S3054" t="str">
        <f t="shared" si="381"/>
        <v>theater</v>
      </c>
      <c r="T3054" t="str">
        <f t="shared" si="382"/>
        <v>spaces</v>
      </c>
      <c r="U3054" s="6">
        <f t="shared" si="378"/>
        <v>29.995902777780429</v>
      </c>
      <c r="V3054" t="str">
        <f t="shared" si="383"/>
        <v>15&lt;x&lt;=30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 t="shared" si="379"/>
        <v>41913.957638888889</v>
      </c>
      <c r="K3055">
        <v>1407781013</v>
      </c>
      <c r="L3055" s="10">
        <f t="shared" si="380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376"/>
        <v>4.0000000000000001E-3</v>
      </c>
      <c r="R3055" s="6">
        <f t="shared" si="377"/>
        <v>13.333333333333334</v>
      </c>
      <c r="S3055" t="str">
        <f t="shared" si="381"/>
        <v>theater</v>
      </c>
      <c r="T3055" t="str">
        <f t="shared" si="382"/>
        <v>spaces</v>
      </c>
      <c r="U3055" s="6">
        <f t="shared" si="378"/>
        <v>51.404247685190057</v>
      </c>
      <c r="V3055" t="str">
        <f t="shared" si="383"/>
        <v>45&lt;x&lt;=60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 t="shared" si="379"/>
        <v>42064.836111111108</v>
      </c>
      <c r="K3056">
        <v>1422043154</v>
      </c>
      <c r="L3056" s="10">
        <f t="shared" si="380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376"/>
        <v>0</v>
      </c>
      <c r="R3056" s="6" t="e">
        <f t="shared" si="377"/>
        <v>#DIV/0!</v>
      </c>
      <c r="S3056" t="str">
        <f t="shared" si="381"/>
        <v>theater</v>
      </c>
      <c r="T3056" t="str">
        <f t="shared" si="382"/>
        <v>spaces</v>
      </c>
      <c r="U3056" s="6">
        <f t="shared" si="378"/>
        <v>37.211643518516212</v>
      </c>
      <c r="V3056" t="str">
        <f t="shared" si="383"/>
        <v>30&lt;x&lt;=45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 t="shared" si="379"/>
        <v>42013.749884259254</v>
      </c>
      <c r="K3057">
        <v>1415660390</v>
      </c>
      <c r="L3057" s="10">
        <f t="shared" si="380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376"/>
        <v>5.0000000000000002E-5</v>
      </c>
      <c r="R3057" s="6">
        <f t="shared" si="377"/>
        <v>1</v>
      </c>
      <c r="S3057" t="str">
        <f t="shared" si="381"/>
        <v>theater</v>
      </c>
      <c r="T3057" t="str">
        <f t="shared" si="382"/>
        <v>spaces</v>
      </c>
      <c r="U3057" s="6">
        <f t="shared" si="378"/>
        <v>60</v>
      </c>
      <c r="V3057" t="str">
        <f t="shared" si="383"/>
        <v>45&lt;x&lt;=60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 t="shared" si="379"/>
        <v>41911.428055555552</v>
      </c>
      <c r="K3058">
        <v>1406819784</v>
      </c>
      <c r="L3058" s="10">
        <f t="shared" si="380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376"/>
        <v>0</v>
      </c>
      <c r="R3058" s="6" t="e">
        <f t="shared" si="377"/>
        <v>#DIV/0!</v>
      </c>
      <c r="S3058" t="str">
        <f t="shared" si="381"/>
        <v>theater</v>
      </c>
      <c r="T3058" t="str">
        <f t="shared" si="382"/>
        <v>spaces</v>
      </c>
      <c r="U3058" s="6">
        <f t="shared" si="378"/>
        <v>60</v>
      </c>
      <c r="V3058" t="str">
        <f t="shared" si="383"/>
        <v>45&lt;x&lt;=60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 t="shared" si="379"/>
        <v>42463.400590277779</v>
      </c>
      <c r="K3059">
        <v>1457105811</v>
      </c>
      <c r="L3059" s="10">
        <f t="shared" si="380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376"/>
        <v>0</v>
      </c>
      <c r="R3059" s="6" t="e">
        <f t="shared" si="377"/>
        <v>#DIV/0!</v>
      </c>
      <c r="S3059" t="str">
        <f t="shared" si="381"/>
        <v>theater</v>
      </c>
      <c r="T3059" t="str">
        <f t="shared" si="382"/>
        <v>spaces</v>
      </c>
      <c r="U3059" s="6">
        <f t="shared" si="378"/>
        <v>29.958333333335759</v>
      </c>
      <c r="V3059" t="str">
        <f t="shared" si="383"/>
        <v>15&lt;x&lt;=30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 t="shared" si="379"/>
        <v>42510.165972222218</v>
      </c>
      <c r="K3060">
        <v>1459414740</v>
      </c>
      <c r="L3060" s="10">
        <f t="shared" si="380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376"/>
        <v>1.6666666666666666E-4</v>
      </c>
      <c r="R3060" s="6">
        <f t="shared" si="377"/>
        <v>1</v>
      </c>
      <c r="S3060" t="str">
        <f t="shared" si="381"/>
        <v>theater</v>
      </c>
      <c r="T3060" t="str">
        <f t="shared" si="382"/>
        <v>spaces</v>
      </c>
      <c r="U3060" s="6">
        <f t="shared" si="378"/>
        <v>50</v>
      </c>
      <c r="V3060" t="str">
        <f t="shared" si="383"/>
        <v>45&lt;x&lt;=60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 t="shared" si="379"/>
        <v>41859.727384259255</v>
      </c>
      <c r="K3061">
        <v>1404944846</v>
      </c>
      <c r="L3061" s="10">
        <f t="shared" si="380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376"/>
        <v>3.0066666666666665E-2</v>
      </c>
      <c r="R3061" s="6">
        <f t="shared" si="377"/>
        <v>41</v>
      </c>
      <c r="S3061" t="str">
        <f t="shared" si="381"/>
        <v>theater</v>
      </c>
      <c r="T3061" t="str">
        <f t="shared" si="382"/>
        <v>spaces</v>
      </c>
      <c r="U3061" s="6">
        <f t="shared" si="378"/>
        <v>30</v>
      </c>
      <c r="V3061" t="str">
        <f t="shared" si="383"/>
        <v>15&lt;x&lt;=30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 t="shared" si="379"/>
        <v>42275.066365740735</v>
      </c>
      <c r="K3062">
        <v>1440830134</v>
      </c>
      <c r="L3062" s="10">
        <f t="shared" si="380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376"/>
        <v>1.5227272727272728E-3</v>
      </c>
      <c r="R3062" s="6">
        <f t="shared" si="377"/>
        <v>55.833333333333336</v>
      </c>
      <c r="S3062" t="str">
        <f t="shared" si="381"/>
        <v>theater</v>
      </c>
      <c r="T3062" t="str">
        <f t="shared" si="382"/>
        <v>spaces</v>
      </c>
      <c r="U3062" s="6">
        <f t="shared" si="378"/>
        <v>30</v>
      </c>
      <c r="V3062" t="str">
        <f t="shared" si="383"/>
        <v>15&lt;x&lt;=30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 t="shared" si="379"/>
        <v>41864.575787037036</v>
      </c>
      <c r="K3063">
        <v>1405363748</v>
      </c>
      <c r="L3063" s="10">
        <f t="shared" si="380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376"/>
        <v>0</v>
      </c>
      <c r="R3063" s="6" t="e">
        <f t="shared" si="377"/>
        <v>#DIV/0!</v>
      </c>
      <c r="S3063" t="str">
        <f t="shared" si="381"/>
        <v>theater</v>
      </c>
      <c r="T3063" t="str">
        <f t="shared" si="382"/>
        <v>spaces</v>
      </c>
      <c r="U3063" s="6">
        <f t="shared" si="378"/>
        <v>30</v>
      </c>
      <c r="V3063" t="str">
        <f t="shared" si="383"/>
        <v>15&lt;x&lt;=30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 t="shared" si="379"/>
        <v>42277.541666666664</v>
      </c>
      <c r="K3064">
        <v>1441111892</v>
      </c>
      <c r="L3064" s="10">
        <f t="shared" si="380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376"/>
        <v>0.66839999999999999</v>
      </c>
      <c r="R3064" s="6">
        <f t="shared" si="377"/>
        <v>99.761194029850742</v>
      </c>
      <c r="S3064" t="str">
        <f t="shared" si="381"/>
        <v>theater</v>
      </c>
      <c r="T3064" t="str">
        <f t="shared" si="382"/>
        <v>spaces</v>
      </c>
      <c r="U3064" s="6">
        <f t="shared" si="378"/>
        <v>29.214212962964666</v>
      </c>
      <c r="V3064" t="str">
        <f t="shared" si="383"/>
        <v>15&lt;x&lt;=30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 t="shared" si="379"/>
        <v>42665.714560185181</v>
      </c>
      <c r="K3065">
        <v>1474150138</v>
      </c>
      <c r="L3065" s="10">
        <f t="shared" si="380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376"/>
        <v>0.19566666666666666</v>
      </c>
      <c r="R3065" s="6">
        <f t="shared" si="377"/>
        <v>25.521739130434781</v>
      </c>
      <c r="S3065" t="str">
        <f t="shared" si="381"/>
        <v>theater</v>
      </c>
      <c r="T3065" t="str">
        <f t="shared" si="382"/>
        <v>spaces</v>
      </c>
      <c r="U3065" s="6">
        <f t="shared" si="378"/>
        <v>35</v>
      </c>
      <c r="V3065" t="str">
        <f t="shared" si="383"/>
        <v>30&lt;x&lt;=45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 t="shared" si="379"/>
        <v>42330.082638888889</v>
      </c>
      <c r="K3066">
        <v>1445483246</v>
      </c>
      <c r="L3066" s="10">
        <f t="shared" si="380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376"/>
        <v>0.11294666666666667</v>
      </c>
      <c r="R3066" s="6">
        <f t="shared" si="377"/>
        <v>117.65277777777777</v>
      </c>
      <c r="S3066" t="str">
        <f t="shared" si="381"/>
        <v>theater</v>
      </c>
      <c r="T3066" t="str">
        <f t="shared" si="382"/>
        <v>spaces</v>
      </c>
      <c r="U3066" s="6">
        <f t="shared" si="378"/>
        <v>31.160810185188893</v>
      </c>
      <c r="V3066" t="str">
        <f t="shared" si="383"/>
        <v>30&lt;x&lt;=45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 t="shared" si="379"/>
        <v>41849.846898148149</v>
      </c>
      <c r="K3067">
        <v>1404523172</v>
      </c>
      <c r="L3067" s="10">
        <f t="shared" si="380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376"/>
        <v>4.0000000000000002E-4</v>
      </c>
      <c r="R3067" s="6">
        <f t="shared" si="377"/>
        <v>5</v>
      </c>
      <c r="S3067" t="str">
        <f t="shared" si="381"/>
        <v>theater</v>
      </c>
      <c r="T3067" t="str">
        <f t="shared" si="382"/>
        <v>spaces</v>
      </c>
      <c r="U3067" s="6">
        <f t="shared" si="378"/>
        <v>25</v>
      </c>
      <c r="V3067" t="str">
        <f t="shared" si="383"/>
        <v>15&lt;x&lt;=30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 t="shared" si="379"/>
        <v>42561.020104166666</v>
      </c>
      <c r="K3068">
        <v>1465536537</v>
      </c>
      <c r="L3068" s="10">
        <f t="shared" si="380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376"/>
        <v>0.11985714285714286</v>
      </c>
      <c r="R3068" s="6">
        <f t="shared" si="377"/>
        <v>2796.6666666666665</v>
      </c>
      <c r="S3068" t="str">
        <f t="shared" si="381"/>
        <v>theater</v>
      </c>
      <c r="T3068" t="str">
        <f t="shared" si="382"/>
        <v>spaces</v>
      </c>
      <c r="U3068" s="6">
        <f t="shared" si="378"/>
        <v>30</v>
      </c>
      <c r="V3068" t="str">
        <f t="shared" si="383"/>
        <v>15&lt;x&lt;=30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 t="shared" si="379"/>
        <v>42256.730081018519</v>
      </c>
      <c r="K3069">
        <v>1439245879</v>
      </c>
      <c r="L3069" s="10">
        <f t="shared" si="380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376"/>
        <v>2.5000000000000001E-2</v>
      </c>
      <c r="R3069" s="6">
        <f t="shared" si="377"/>
        <v>200</v>
      </c>
      <c r="S3069" t="str">
        <f t="shared" si="381"/>
        <v>theater</v>
      </c>
      <c r="T3069" t="str">
        <f t="shared" si="382"/>
        <v>spaces</v>
      </c>
      <c r="U3069" s="6">
        <f t="shared" si="378"/>
        <v>30</v>
      </c>
      <c r="V3069" t="str">
        <f t="shared" si="383"/>
        <v>15&lt;x&lt;=30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 t="shared" si="379"/>
        <v>42293.483240740738</v>
      </c>
      <c r="K3070">
        <v>1442421352</v>
      </c>
      <c r="L3070" s="10">
        <f t="shared" si="380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376"/>
        <v>6.9999999999999999E-4</v>
      </c>
      <c r="R3070" s="6">
        <f t="shared" si="377"/>
        <v>87.5</v>
      </c>
      <c r="S3070" t="str">
        <f t="shared" si="381"/>
        <v>theater</v>
      </c>
      <c r="T3070" t="str">
        <f t="shared" si="382"/>
        <v>spaces</v>
      </c>
      <c r="U3070" s="6">
        <f t="shared" si="378"/>
        <v>30</v>
      </c>
      <c r="V3070" t="str">
        <f t="shared" si="383"/>
        <v>15&lt;x&lt;=30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 t="shared" si="379"/>
        <v>41987.625393518516</v>
      </c>
      <c r="K3071">
        <v>1415995234</v>
      </c>
      <c r="L3071" s="10">
        <f t="shared" si="380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376"/>
        <v>0.14099999999999999</v>
      </c>
      <c r="R3071" s="6">
        <f t="shared" si="377"/>
        <v>20.142857142857142</v>
      </c>
      <c r="S3071" t="str">
        <f t="shared" si="381"/>
        <v>theater</v>
      </c>
      <c r="T3071" t="str">
        <f t="shared" si="382"/>
        <v>spaces</v>
      </c>
      <c r="U3071" s="6">
        <f t="shared" si="378"/>
        <v>30</v>
      </c>
      <c r="V3071" t="str">
        <f t="shared" si="383"/>
        <v>15&lt;x&lt;=30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 t="shared" si="379"/>
        <v>42711.525104166663</v>
      </c>
      <c r="K3072">
        <v>1479317769</v>
      </c>
      <c r="L3072" s="10">
        <f t="shared" si="380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376"/>
        <v>3.3399999999999999E-2</v>
      </c>
      <c r="R3072" s="6">
        <f t="shared" si="377"/>
        <v>20.875</v>
      </c>
      <c r="S3072" t="str">
        <f t="shared" si="381"/>
        <v>theater</v>
      </c>
      <c r="T3072" t="str">
        <f t="shared" si="382"/>
        <v>spaces</v>
      </c>
      <c r="U3072" s="6">
        <f t="shared" si="378"/>
        <v>21</v>
      </c>
      <c r="V3072" t="str">
        <f t="shared" si="383"/>
        <v>15&lt;x&lt;=30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 t="shared" si="379"/>
        <v>42115.040972222218</v>
      </c>
      <c r="K3073">
        <v>1428082481</v>
      </c>
      <c r="L3073" s="10">
        <f t="shared" si="380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376"/>
        <v>0.59775</v>
      </c>
      <c r="R3073" s="6">
        <f t="shared" si="377"/>
        <v>61.307692307692307</v>
      </c>
      <c r="S3073" t="str">
        <f t="shared" si="381"/>
        <v>theater</v>
      </c>
      <c r="T3073" t="str">
        <f t="shared" si="382"/>
        <v>spaces</v>
      </c>
      <c r="U3073" s="6">
        <f t="shared" si="378"/>
        <v>17.516886574070668</v>
      </c>
      <c r="V3073" t="str">
        <f t="shared" si="383"/>
        <v>15&lt;x&lt;=30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 t="shared" si="379"/>
        <v>42672.865277777775</v>
      </c>
      <c r="K3074">
        <v>1476549262</v>
      </c>
      <c r="L3074" s="10">
        <f t="shared" si="380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384">E3074/D3074</f>
        <v>1.6666666666666666E-4</v>
      </c>
      <c r="R3074" s="6">
        <f t="shared" ref="R3074:R3137" si="385">E3074/N3074</f>
        <v>1</v>
      </c>
      <c r="S3074" t="str">
        <f t="shared" si="381"/>
        <v>theater</v>
      </c>
      <c r="T3074" t="str">
        <f t="shared" si="382"/>
        <v>spaces</v>
      </c>
      <c r="U3074" s="6">
        <f t="shared" ref="U3074:U3137" si="386">J3074-L3074</f>
        <v>14.383078703707724</v>
      </c>
      <c r="V3074" t="str">
        <f t="shared" si="383"/>
        <v>&lt;=15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 t="shared" ref="J3075:J3138" si="387">(((I3075/60)/60)/24)+DATE(1970,1,1)+(-5/24)</f>
        <v>42169.59652777778</v>
      </c>
      <c r="K3075">
        <v>1429287900</v>
      </c>
      <c r="L3075" s="10">
        <f t="shared" ref="L3075:L3138" si="388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384"/>
        <v>2.3035714285714285E-4</v>
      </c>
      <c r="R3075" s="6">
        <f t="shared" si="385"/>
        <v>92.142857142857139</v>
      </c>
      <c r="S3075" t="str">
        <f t="shared" ref="S3075:S3138" si="389">TRIM(LEFT(P3075,SEARCH("/",P3075)-1))</f>
        <v>theater</v>
      </c>
      <c r="T3075" t="str">
        <f t="shared" ref="T3075:T3138" si="390">TRIM(RIGHT(P3075,LEN(P3075)-SEARCH("/",P3075)))</f>
        <v>spaces</v>
      </c>
      <c r="U3075" s="6">
        <f t="shared" si="386"/>
        <v>58.120833333334303</v>
      </c>
      <c r="V3075" t="str">
        <f t="shared" ref="V3075:V3138" si="391">IF(U3075&lt;=15, "&lt;=15", IF(U3075&lt;=30, "15&lt;x&lt;=30", IF(U3075&lt;=45, "30&lt;x&lt;=45", IF(U3075&lt;=60, "45&lt;x&lt;=60", IF(U3075&lt;=75, "60&lt;x&lt;=75","75&lt;x&lt;=90")))))</f>
        <v>45&lt;x&lt;=60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 t="shared" si="387"/>
        <v>42439.362951388881</v>
      </c>
      <c r="K3076">
        <v>1455025359</v>
      </c>
      <c r="L3076" s="10">
        <f t="shared" si="388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384"/>
        <v>8.8000000000000003E-4</v>
      </c>
      <c r="R3076" s="6">
        <f t="shared" si="385"/>
        <v>7.333333333333333</v>
      </c>
      <c r="S3076" t="str">
        <f t="shared" si="389"/>
        <v>theater</v>
      </c>
      <c r="T3076" t="str">
        <f t="shared" si="390"/>
        <v>spaces</v>
      </c>
      <c r="U3076" s="6">
        <f t="shared" si="386"/>
        <v>30</v>
      </c>
      <c r="V3076" t="str">
        <f t="shared" si="391"/>
        <v>15&lt;x&lt;=30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 t="shared" si="387"/>
        <v>42600.893981481473</v>
      </c>
      <c r="K3077">
        <v>1467253640</v>
      </c>
      <c r="L3077" s="10">
        <f t="shared" si="388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384"/>
        <v>8.6400000000000005E-2</v>
      </c>
      <c r="R3077" s="6">
        <f t="shared" si="385"/>
        <v>64.8</v>
      </c>
      <c r="S3077" t="str">
        <f t="shared" si="389"/>
        <v>theater</v>
      </c>
      <c r="T3077" t="str">
        <f t="shared" si="390"/>
        <v>spaces</v>
      </c>
      <c r="U3077" s="6">
        <f t="shared" si="386"/>
        <v>50</v>
      </c>
      <c r="V3077" t="str">
        <f t="shared" si="391"/>
        <v>45&lt;x&lt;=60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 t="shared" si="387"/>
        <v>42286.443553240737</v>
      </c>
      <c r="K3078">
        <v>1439221123</v>
      </c>
      <c r="L3078" s="10">
        <f t="shared" si="388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384"/>
        <v>0.15060000000000001</v>
      </c>
      <c r="R3078" s="6">
        <f t="shared" si="385"/>
        <v>30.12</v>
      </c>
      <c r="S3078" t="str">
        <f t="shared" si="389"/>
        <v>theater</v>
      </c>
      <c r="T3078" t="str">
        <f t="shared" si="390"/>
        <v>spaces</v>
      </c>
      <c r="U3078" s="6">
        <f t="shared" si="386"/>
        <v>60</v>
      </c>
      <c r="V3078" t="str">
        <f t="shared" si="391"/>
        <v>45&lt;x&lt;=60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 t="shared" si="387"/>
        <v>42796.74858796296</v>
      </c>
      <c r="K3079">
        <v>1485903478</v>
      </c>
      <c r="L3079" s="10">
        <f t="shared" si="388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384"/>
        <v>4.7727272727272731E-3</v>
      </c>
      <c r="R3079" s="6">
        <f t="shared" si="385"/>
        <v>52.5</v>
      </c>
      <c r="S3079" t="str">
        <f t="shared" si="389"/>
        <v>theater</v>
      </c>
      <c r="T3079" t="str">
        <f t="shared" si="390"/>
        <v>spaces</v>
      </c>
      <c r="U3079" s="6">
        <f t="shared" si="386"/>
        <v>30</v>
      </c>
      <c r="V3079" t="str">
        <f t="shared" si="391"/>
        <v>15&lt;x&lt;=30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 t="shared" si="387"/>
        <v>42060.930497685178</v>
      </c>
      <c r="K3080">
        <v>1422328795</v>
      </c>
      <c r="L3080" s="10">
        <f t="shared" si="388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384"/>
        <v>1.1833333333333333E-3</v>
      </c>
      <c r="R3080" s="6">
        <f t="shared" si="385"/>
        <v>23.666666666666668</v>
      </c>
      <c r="S3080" t="str">
        <f t="shared" si="389"/>
        <v>theater</v>
      </c>
      <c r="T3080" t="str">
        <f t="shared" si="390"/>
        <v>spaces</v>
      </c>
      <c r="U3080" s="6">
        <f t="shared" si="386"/>
        <v>30</v>
      </c>
      <c r="V3080" t="str">
        <f t="shared" si="391"/>
        <v>15&lt;x&lt;=30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 t="shared" si="387"/>
        <v>42085.463368055549</v>
      </c>
      <c r="K3081">
        <v>1424452035</v>
      </c>
      <c r="L3081" s="10">
        <f t="shared" si="388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384"/>
        <v>8.4173998587352451E-3</v>
      </c>
      <c r="R3081" s="6">
        <f t="shared" si="385"/>
        <v>415.77777777777777</v>
      </c>
      <c r="S3081" t="str">
        <f t="shared" si="389"/>
        <v>theater</v>
      </c>
      <c r="T3081" t="str">
        <f t="shared" si="390"/>
        <v>spaces</v>
      </c>
      <c r="U3081" s="6">
        <f t="shared" si="386"/>
        <v>29.958333333328483</v>
      </c>
      <c r="V3081" t="str">
        <f t="shared" si="391"/>
        <v>15&lt;x&lt;=30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 t="shared" si="387"/>
        <v>41999.861620370364</v>
      </c>
      <c r="K3082">
        <v>1414456844</v>
      </c>
      <c r="L3082" s="10">
        <f t="shared" si="388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384"/>
        <v>1.8799999999999999E-4</v>
      </c>
      <c r="R3082" s="6">
        <f t="shared" si="385"/>
        <v>53.714285714285715</v>
      </c>
      <c r="S3082" t="str">
        <f t="shared" si="389"/>
        <v>theater</v>
      </c>
      <c r="T3082" t="str">
        <f t="shared" si="390"/>
        <v>spaces</v>
      </c>
      <c r="U3082" s="6">
        <f t="shared" si="386"/>
        <v>60.041666666664241</v>
      </c>
      <c r="V3082" t="str">
        <f t="shared" si="391"/>
        <v>60&lt;x&lt;=75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 t="shared" si="387"/>
        <v>42266.973275462959</v>
      </c>
      <c r="K3083">
        <v>1440130891</v>
      </c>
      <c r="L3083" s="10">
        <f t="shared" si="388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384"/>
        <v>2.1029999999999998E-3</v>
      </c>
      <c r="R3083" s="6">
        <f t="shared" si="385"/>
        <v>420.6</v>
      </c>
      <c r="S3083" t="str">
        <f t="shared" si="389"/>
        <v>theater</v>
      </c>
      <c r="T3083" t="str">
        <f t="shared" si="390"/>
        <v>spaces</v>
      </c>
      <c r="U3083" s="6">
        <f t="shared" si="386"/>
        <v>30</v>
      </c>
      <c r="V3083" t="str">
        <f t="shared" si="391"/>
        <v>15&lt;x&lt;=30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 t="shared" si="387"/>
        <v>42323.756319444445</v>
      </c>
      <c r="K3084">
        <v>1445033346</v>
      </c>
      <c r="L3084" s="10">
        <f t="shared" si="388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384"/>
        <v>0</v>
      </c>
      <c r="R3084" s="6" t="e">
        <f t="shared" si="385"/>
        <v>#DIV/0!</v>
      </c>
      <c r="S3084" t="str">
        <f t="shared" si="389"/>
        <v>theater</v>
      </c>
      <c r="T3084" t="str">
        <f t="shared" si="390"/>
        <v>spaces</v>
      </c>
      <c r="U3084" s="6">
        <f t="shared" si="386"/>
        <v>30.041666666671517</v>
      </c>
      <c r="V3084" t="str">
        <f t="shared" si="391"/>
        <v>30&lt;x&lt;=45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 t="shared" si="387"/>
        <v>41883</v>
      </c>
      <c r="K3085">
        <v>1406986278</v>
      </c>
      <c r="L3085" s="10">
        <f t="shared" si="388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384"/>
        <v>2.8E-3</v>
      </c>
      <c r="R3085" s="6">
        <f t="shared" si="385"/>
        <v>18.666666666666668</v>
      </c>
      <c r="S3085" t="str">
        <f t="shared" si="389"/>
        <v>theater</v>
      </c>
      <c r="T3085" t="str">
        <f t="shared" si="390"/>
        <v>spaces</v>
      </c>
      <c r="U3085" s="6">
        <f t="shared" si="386"/>
        <v>29.644930555557949</v>
      </c>
      <c r="V3085" t="str">
        <f t="shared" si="391"/>
        <v>15&lt;x&lt;=30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 t="shared" si="387"/>
        <v>42129.574999999997</v>
      </c>
      <c r="K3086">
        <v>1428340931</v>
      </c>
      <c r="L3086" s="10">
        <f t="shared" si="388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384"/>
        <v>0.11579206701157921</v>
      </c>
      <c r="R3086" s="6">
        <f t="shared" si="385"/>
        <v>78.333333333333329</v>
      </c>
      <c r="S3086" t="str">
        <f t="shared" si="389"/>
        <v>theater</v>
      </c>
      <c r="T3086" t="str">
        <f t="shared" si="390"/>
        <v>spaces</v>
      </c>
      <c r="U3086" s="6">
        <f t="shared" si="386"/>
        <v>29.059594907412247</v>
      </c>
      <c r="V3086" t="str">
        <f t="shared" si="391"/>
        <v>15&lt;x&lt;=30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 t="shared" si="387"/>
        <v>42276.675451388881</v>
      </c>
      <c r="K3087">
        <v>1440969159</v>
      </c>
      <c r="L3087" s="10">
        <f t="shared" si="388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384"/>
        <v>2.4400000000000002E-2</v>
      </c>
      <c r="R3087" s="6">
        <f t="shared" si="385"/>
        <v>67.777777777777771</v>
      </c>
      <c r="S3087" t="str">
        <f t="shared" si="389"/>
        <v>theater</v>
      </c>
      <c r="T3087" t="str">
        <f t="shared" si="390"/>
        <v>spaces</v>
      </c>
      <c r="U3087" s="6">
        <f t="shared" si="386"/>
        <v>30</v>
      </c>
      <c r="V3087" t="str">
        <f t="shared" si="391"/>
        <v>15&lt;x&lt;=30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 t="shared" si="387"/>
        <v>42233.462488425925</v>
      </c>
      <c r="K3088">
        <v>1434643559</v>
      </c>
      <c r="L3088" s="10">
        <f t="shared" si="388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384"/>
        <v>2.5000000000000001E-3</v>
      </c>
      <c r="R3088" s="6">
        <f t="shared" si="385"/>
        <v>16.666666666666668</v>
      </c>
      <c r="S3088" t="str">
        <f t="shared" si="389"/>
        <v>theater</v>
      </c>
      <c r="T3088" t="str">
        <f t="shared" si="390"/>
        <v>spaces</v>
      </c>
      <c r="U3088" s="6">
        <f t="shared" si="386"/>
        <v>60</v>
      </c>
      <c r="V3088" t="str">
        <f t="shared" si="391"/>
        <v>45&lt;x&lt;=60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 t="shared" si="387"/>
        <v>42724.983680555553</v>
      </c>
      <c r="K3089">
        <v>1477107390</v>
      </c>
      <c r="L3089" s="10">
        <f t="shared" si="388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384"/>
        <v>6.2500000000000003E-3</v>
      </c>
      <c r="R3089" s="6">
        <f t="shared" si="385"/>
        <v>62.5</v>
      </c>
      <c r="S3089" t="str">
        <f t="shared" si="389"/>
        <v>theater</v>
      </c>
      <c r="T3089" t="str">
        <f t="shared" si="390"/>
        <v>spaces</v>
      </c>
      <c r="U3089" s="6">
        <f t="shared" si="386"/>
        <v>60.041666666664241</v>
      </c>
      <c r="V3089" t="str">
        <f t="shared" si="391"/>
        <v>60&lt;x&lt;=75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 t="shared" si="387"/>
        <v>42012.361805555549</v>
      </c>
      <c r="K3090">
        <v>1418046247</v>
      </c>
      <c r="L3090" s="10">
        <f t="shared" si="388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384"/>
        <v>1.9384615384615384E-3</v>
      </c>
      <c r="R3090" s="6">
        <f t="shared" si="385"/>
        <v>42</v>
      </c>
      <c r="S3090" t="str">
        <f t="shared" si="389"/>
        <v>theater</v>
      </c>
      <c r="T3090" t="str">
        <f t="shared" si="390"/>
        <v>spaces</v>
      </c>
      <c r="U3090" s="6">
        <f t="shared" si="386"/>
        <v>30.997835648144246</v>
      </c>
      <c r="V3090" t="str">
        <f t="shared" si="391"/>
        <v>30&lt;x&lt;=45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 t="shared" si="387"/>
        <v>42559.874305555553</v>
      </c>
      <c r="K3091">
        <v>1465304483</v>
      </c>
      <c r="L3091" s="10">
        <f t="shared" si="388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384"/>
        <v>0.23416000000000001</v>
      </c>
      <c r="R3091" s="6">
        <f t="shared" si="385"/>
        <v>130.0888888888889</v>
      </c>
      <c r="S3091" t="str">
        <f t="shared" si="389"/>
        <v>theater</v>
      </c>
      <c r="T3091" t="str">
        <f t="shared" si="390"/>
        <v>spaces</v>
      </c>
      <c r="U3091" s="6">
        <f t="shared" si="386"/>
        <v>31.540011574070377</v>
      </c>
      <c r="V3091" t="str">
        <f t="shared" si="391"/>
        <v>30&lt;x&lt;=45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 t="shared" si="387"/>
        <v>42125.568807870368</v>
      </c>
      <c r="K3092">
        <v>1425325145</v>
      </c>
      <c r="L3092" s="10">
        <f t="shared" si="388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384"/>
        <v>5.080888888888889E-2</v>
      </c>
      <c r="R3092" s="6">
        <f t="shared" si="385"/>
        <v>1270.2222222222222</v>
      </c>
      <c r="S3092" t="str">
        <f t="shared" si="389"/>
        <v>theater</v>
      </c>
      <c r="T3092" t="str">
        <f t="shared" si="390"/>
        <v>spaces</v>
      </c>
      <c r="U3092" s="6">
        <f t="shared" si="386"/>
        <v>59.958333333335759</v>
      </c>
      <c r="V3092" t="str">
        <f t="shared" si="391"/>
        <v>45&lt;x&lt;=60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 t="shared" si="387"/>
        <v>42596.740081018514</v>
      </c>
      <c r="K3093">
        <v>1468622743</v>
      </c>
      <c r="L3093" s="10">
        <f t="shared" si="388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384"/>
        <v>0.15920000000000001</v>
      </c>
      <c r="R3093" s="6">
        <f t="shared" si="385"/>
        <v>88.444444444444443</v>
      </c>
      <c r="S3093" t="str">
        <f t="shared" si="389"/>
        <v>theater</v>
      </c>
      <c r="T3093" t="str">
        <f t="shared" si="390"/>
        <v>spaces</v>
      </c>
      <c r="U3093" s="6">
        <f t="shared" si="386"/>
        <v>30</v>
      </c>
      <c r="V3093" t="str">
        <f t="shared" si="391"/>
        <v>15&lt;x&lt;=30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 t="shared" si="387"/>
        <v>42292.708333333336</v>
      </c>
      <c r="K3094">
        <v>1441723912</v>
      </c>
      <c r="L3094" s="10">
        <f t="shared" si="388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384"/>
        <v>1.1831900000000001E-2</v>
      </c>
      <c r="R3094" s="6">
        <f t="shared" si="385"/>
        <v>56.342380952380957</v>
      </c>
      <c r="S3094" t="str">
        <f t="shared" si="389"/>
        <v>theater</v>
      </c>
      <c r="T3094" t="str">
        <f t="shared" si="390"/>
        <v>spaces</v>
      </c>
      <c r="U3094" s="6">
        <f t="shared" si="386"/>
        <v>37.297314814815763</v>
      </c>
      <c r="V3094" t="str">
        <f t="shared" si="391"/>
        <v>30&lt;x&lt;=45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 t="shared" si="387"/>
        <v>41790.957638888889</v>
      </c>
      <c r="K3095">
        <v>1398980941</v>
      </c>
      <c r="L3095" s="10">
        <f t="shared" si="388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384"/>
        <v>0.22750000000000001</v>
      </c>
      <c r="R3095" s="6">
        <f t="shared" si="385"/>
        <v>53.529411764705884</v>
      </c>
      <c r="S3095" t="str">
        <f t="shared" si="389"/>
        <v>theater</v>
      </c>
      <c r="T3095" t="str">
        <f t="shared" si="390"/>
        <v>spaces</v>
      </c>
      <c r="U3095" s="6">
        <f t="shared" si="386"/>
        <v>30.256932870375749</v>
      </c>
      <c r="V3095" t="str">
        <f t="shared" si="391"/>
        <v>30&lt;x&lt;=45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 t="shared" si="387"/>
        <v>42267.587453703702</v>
      </c>
      <c r="K3096">
        <v>1437591956</v>
      </c>
      <c r="L3096" s="10">
        <f t="shared" si="388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384"/>
        <v>2.5000000000000001E-4</v>
      </c>
      <c r="R3096" s="6">
        <f t="shared" si="385"/>
        <v>25</v>
      </c>
      <c r="S3096" t="str">
        <f t="shared" si="389"/>
        <v>theater</v>
      </c>
      <c r="T3096" t="str">
        <f t="shared" si="390"/>
        <v>spaces</v>
      </c>
      <c r="U3096" s="6">
        <f t="shared" si="386"/>
        <v>60</v>
      </c>
      <c r="V3096" t="str">
        <f t="shared" si="391"/>
        <v>45&lt;x&lt;=60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 t="shared" si="387"/>
        <v>42582.81689814815</v>
      </c>
      <c r="K3097">
        <v>1464827780</v>
      </c>
      <c r="L3097" s="10">
        <f t="shared" si="388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384"/>
        <v>3.351206434316354E-3</v>
      </c>
      <c r="R3097" s="6">
        <f t="shared" si="385"/>
        <v>50</v>
      </c>
      <c r="S3097" t="str">
        <f t="shared" si="389"/>
        <v>theater</v>
      </c>
      <c r="T3097" t="str">
        <f t="shared" si="390"/>
        <v>spaces</v>
      </c>
      <c r="U3097" s="6">
        <f t="shared" si="386"/>
        <v>60</v>
      </c>
      <c r="V3097" t="str">
        <f t="shared" si="391"/>
        <v>45&lt;x&lt;=60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 t="shared" si="387"/>
        <v>42144.617199074077</v>
      </c>
      <c r="K3098">
        <v>1429559326</v>
      </c>
      <c r="L3098" s="10">
        <f t="shared" si="388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384"/>
        <v>3.9750000000000001E-2</v>
      </c>
      <c r="R3098" s="6">
        <f t="shared" si="385"/>
        <v>56.785714285714285</v>
      </c>
      <c r="S3098" t="str">
        <f t="shared" si="389"/>
        <v>theater</v>
      </c>
      <c r="T3098" t="str">
        <f t="shared" si="390"/>
        <v>spaces</v>
      </c>
      <c r="U3098" s="6">
        <f t="shared" si="386"/>
        <v>30</v>
      </c>
      <c r="V3098" t="str">
        <f t="shared" si="391"/>
        <v>15&lt;x&lt;=30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 t="shared" si="387"/>
        <v>42650.374999999993</v>
      </c>
      <c r="K3099">
        <v>1474027501</v>
      </c>
      <c r="L3099" s="10">
        <f t="shared" si="388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384"/>
        <v>0.17150000000000001</v>
      </c>
      <c r="R3099" s="6">
        <f t="shared" si="385"/>
        <v>40.833333333333336</v>
      </c>
      <c r="S3099" t="str">
        <f t="shared" si="389"/>
        <v>theater</v>
      </c>
      <c r="T3099" t="str">
        <f t="shared" si="390"/>
        <v>spaces</v>
      </c>
      <c r="U3099" s="6">
        <f t="shared" si="386"/>
        <v>21.079849537032715</v>
      </c>
      <c r="V3099" t="str">
        <f t="shared" si="391"/>
        <v>15&lt;x&lt;=30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 t="shared" si="387"/>
        <v>42407.803472222215</v>
      </c>
      <c r="K3100">
        <v>1450724449</v>
      </c>
      <c r="L3100" s="10">
        <f t="shared" si="388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384"/>
        <v>3.608004104669061E-2</v>
      </c>
      <c r="R3100" s="6">
        <f t="shared" si="385"/>
        <v>65.111111111111114</v>
      </c>
      <c r="S3100" t="str">
        <f t="shared" si="389"/>
        <v>theater</v>
      </c>
      <c r="T3100" t="str">
        <f t="shared" si="390"/>
        <v>spaces</v>
      </c>
      <c r="U3100" s="6">
        <f t="shared" si="386"/>
        <v>48.219571759254904</v>
      </c>
      <c r="V3100" t="str">
        <f t="shared" si="391"/>
        <v>45&lt;x&lt;=60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 t="shared" si="387"/>
        <v>42411.981377314813</v>
      </c>
      <c r="K3101">
        <v>1452659591</v>
      </c>
      <c r="L3101" s="10">
        <f t="shared" si="388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384"/>
        <v>0.13900000000000001</v>
      </c>
      <c r="R3101" s="6">
        <f t="shared" si="385"/>
        <v>55.6</v>
      </c>
      <c r="S3101" t="str">
        <f t="shared" si="389"/>
        <v>theater</v>
      </c>
      <c r="T3101" t="str">
        <f t="shared" si="390"/>
        <v>spaces</v>
      </c>
      <c r="U3101" s="6">
        <f t="shared" si="386"/>
        <v>30</v>
      </c>
      <c r="V3101" t="str">
        <f t="shared" si="391"/>
        <v>15&lt;x&lt;=30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 t="shared" si="387"/>
        <v>41932.4140625</v>
      </c>
      <c r="K3102">
        <v>1411224975</v>
      </c>
      <c r="L3102" s="10">
        <f t="shared" si="388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384"/>
        <v>0.15225</v>
      </c>
      <c r="R3102" s="6">
        <f t="shared" si="385"/>
        <v>140.53846153846155</v>
      </c>
      <c r="S3102" t="str">
        <f t="shared" si="389"/>
        <v>theater</v>
      </c>
      <c r="T3102" t="str">
        <f t="shared" si="390"/>
        <v>spaces</v>
      </c>
      <c r="U3102" s="6">
        <f t="shared" si="386"/>
        <v>30</v>
      </c>
      <c r="V3102" t="str">
        <f t="shared" si="391"/>
        <v>15&lt;x&lt;=30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 t="shared" si="387"/>
        <v>42201.12222222222</v>
      </c>
      <c r="K3103">
        <v>1434445937</v>
      </c>
      <c r="L3103" s="10">
        <f t="shared" si="388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384"/>
        <v>0.12</v>
      </c>
      <c r="R3103" s="6">
        <f t="shared" si="385"/>
        <v>25</v>
      </c>
      <c r="S3103" t="str">
        <f t="shared" si="389"/>
        <v>theater</v>
      </c>
      <c r="T3103" t="str">
        <f t="shared" si="390"/>
        <v>spaces</v>
      </c>
      <c r="U3103" s="6">
        <f t="shared" si="386"/>
        <v>29.947025462963211</v>
      </c>
      <c r="V3103" t="str">
        <f t="shared" si="391"/>
        <v>15&lt;x&lt;=30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 t="shared" si="387"/>
        <v>42605.132152777776</v>
      </c>
      <c r="K3104">
        <v>1467619818</v>
      </c>
      <c r="L3104" s="10">
        <f t="shared" si="388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384"/>
        <v>0.391125</v>
      </c>
      <c r="R3104" s="6">
        <f t="shared" si="385"/>
        <v>69.533333333333331</v>
      </c>
      <c r="S3104" t="str">
        <f t="shared" si="389"/>
        <v>theater</v>
      </c>
      <c r="T3104" t="str">
        <f t="shared" si="390"/>
        <v>spaces</v>
      </c>
      <c r="U3104" s="6">
        <f t="shared" si="386"/>
        <v>50</v>
      </c>
      <c r="V3104" t="str">
        <f t="shared" si="391"/>
        <v>45&lt;x&lt;=60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 t="shared" si="387"/>
        <v>42166.94798611111</v>
      </c>
      <c r="K3105">
        <v>1428896706</v>
      </c>
      <c r="L3105" s="10">
        <f t="shared" si="388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384"/>
        <v>2.6829268292682929E-3</v>
      </c>
      <c r="R3105" s="6">
        <f t="shared" si="385"/>
        <v>5.5</v>
      </c>
      <c r="S3105" t="str">
        <f t="shared" si="389"/>
        <v>theater</v>
      </c>
      <c r="T3105" t="str">
        <f t="shared" si="390"/>
        <v>spaces</v>
      </c>
      <c r="U3105" s="6">
        <f t="shared" si="386"/>
        <v>60</v>
      </c>
      <c r="V3105" t="str">
        <f t="shared" si="391"/>
        <v>45&lt;x&lt;=60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 t="shared" si="387"/>
        <v>42037.874999999993</v>
      </c>
      <c r="K3106">
        <v>1420235311</v>
      </c>
      <c r="L3106" s="10">
        <f t="shared" si="388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384"/>
        <v>0.29625000000000001</v>
      </c>
      <c r="R3106" s="6">
        <f t="shared" si="385"/>
        <v>237</v>
      </c>
      <c r="S3106" t="str">
        <f t="shared" si="389"/>
        <v>theater</v>
      </c>
      <c r="T3106" t="str">
        <f t="shared" si="390"/>
        <v>spaces</v>
      </c>
      <c r="U3106" s="6">
        <f t="shared" si="386"/>
        <v>31.174641203702777</v>
      </c>
      <c r="V3106" t="str">
        <f t="shared" si="391"/>
        <v>30&lt;x&lt;=45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 t="shared" si="387"/>
        <v>41931</v>
      </c>
      <c r="K3107">
        <v>1408986916</v>
      </c>
      <c r="L3107" s="10">
        <f t="shared" si="388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384"/>
        <v>0.4236099230111206</v>
      </c>
      <c r="R3107" s="6">
        <f t="shared" si="385"/>
        <v>79.870967741935488</v>
      </c>
      <c r="S3107" t="str">
        <f t="shared" si="389"/>
        <v>theater</v>
      </c>
      <c r="T3107" t="str">
        <f t="shared" si="390"/>
        <v>spaces</v>
      </c>
      <c r="U3107" s="6">
        <f t="shared" si="386"/>
        <v>54.48939814815094</v>
      </c>
      <c r="V3107" t="str">
        <f t="shared" si="391"/>
        <v>45&lt;x&lt;=60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 t="shared" si="387"/>
        <v>42263.708333333336</v>
      </c>
      <c r="K3108">
        <v>1440497876</v>
      </c>
      <c r="L3108" s="10">
        <f t="shared" si="388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384"/>
        <v>4.1000000000000002E-2</v>
      </c>
      <c r="R3108" s="6">
        <f t="shared" si="385"/>
        <v>10.25</v>
      </c>
      <c r="S3108" t="str">
        <f t="shared" si="389"/>
        <v>theater</v>
      </c>
      <c r="T3108" t="str">
        <f t="shared" si="390"/>
        <v>spaces</v>
      </c>
      <c r="U3108" s="6">
        <f t="shared" si="386"/>
        <v>22.487546296295477</v>
      </c>
      <c r="V3108" t="str">
        <f t="shared" si="391"/>
        <v>15&lt;x&lt;=30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 t="shared" si="387"/>
        <v>42135.605914351843</v>
      </c>
      <c r="K3109">
        <v>1430767951</v>
      </c>
      <c r="L3109" s="10">
        <f t="shared" si="388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384"/>
        <v>0.197625</v>
      </c>
      <c r="R3109" s="6">
        <f t="shared" si="385"/>
        <v>272.58620689655174</v>
      </c>
      <c r="S3109" t="str">
        <f t="shared" si="389"/>
        <v>theater</v>
      </c>
      <c r="T3109" t="str">
        <f t="shared" si="390"/>
        <v>spaces</v>
      </c>
      <c r="U3109" s="6">
        <f t="shared" si="386"/>
        <v>7</v>
      </c>
      <c r="V3109" t="str">
        <f t="shared" si="391"/>
        <v>&lt;=15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 t="shared" si="387"/>
        <v>42122.430486111109</v>
      </c>
      <c r="K3110">
        <v>1425053994</v>
      </c>
      <c r="L3110" s="10">
        <f t="shared" si="388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384"/>
        <v>5.1999999999999995E-4</v>
      </c>
      <c r="R3110" s="6">
        <f t="shared" si="385"/>
        <v>13</v>
      </c>
      <c r="S3110" t="str">
        <f t="shared" si="389"/>
        <v>theater</v>
      </c>
      <c r="T3110" t="str">
        <f t="shared" si="390"/>
        <v>spaces</v>
      </c>
      <c r="U3110" s="6">
        <f t="shared" si="386"/>
        <v>59.958333333328483</v>
      </c>
      <c r="V3110" t="str">
        <f t="shared" si="391"/>
        <v>45&lt;x&lt;=60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 t="shared" si="387"/>
        <v>41878.916782407403</v>
      </c>
      <c r="K3111">
        <v>1406170810</v>
      </c>
      <c r="L3111" s="10">
        <f t="shared" si="388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384"/>
        <v>0.25030188679245285</v>
      </c>
      <c r="R3111" s="6">
        <f t="shared" si="385"/>
        <v>58.184210526315788</v>
      </c>
      <c r="S3111" t="str">
        <f t="shared" si="389"/>
        <v>theater</v>
      </c>
      <c r="T3111" t="str">
        <f t="shared" si="390"/>
        <v>spaces</v>
      </c>
      <c r="U3111" s="6">
        <f t="shared" si="386"/>
        <v>35</v>
      </c>
      <c r="V3111" t="str">
        <f t="shared" si="391"/>
        <v>30&lt;x&lt;=45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 t="shared" si="387"/>
        <v>42784.823136574072</v>
      </c>
      <c r="K3112">
        <v>1484009119</v>
      </c>
      <c r="L3112" s="10">
        <f t="shared" si="388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384"/>
        <v>4.0000000000000002E-4</v>
      </c>
      <c r="R3112" s="6">
        <f t="shared" si="385"/>
        <v>10</v>
      </c>
      <c r="S3112" t="str">
        <f t="shared" si="389"/>
        <v>theater</v>
      </c>
      <c r="T3112" t="str">
        <f t="shared" si="390"/>
        <v>spaces</v>
      </c>
      <c r="U3112" s="6">
        <f t="shared" si="386"/>
        <v>40</v>
      </c>
      <c r="V3112" t="str">
        <f t="shared" si="391"/>
        <v>30&lt;x&lt;=45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 t="shared" si="387"/>
        <v>41916.38680555555</v>
      </c>
      <c r="K3113">
        <v>1409753820</v>
      </c>
      <c r="L3113" s="10">
        <f t="shared" si="388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384"/>
        <v>0.26640000000000003</v>
      </c>
      <c r="R3113" s="6">
        <f t="shared" si="385"/>
        <v>70.10526315789474</v>
      </c>
      <c r="S3113" t="str">
        <f t="shared" si="389"/>
        <v>theater</v>
      </c>
      <c r="T3113" t="str">
        <f t="shared" si="390"/>
        <v>spaces</v>
      </c>
      <c r="U3113" s="6">
        <f t="shared" si="386"/>
        <v>31</v>
      </c>
      <c r="V3113" t="str">
        <f t="shared" si="391"/>
        <v>30&lt;x&lt;=45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 t="shared" si="387"/>
        <v>42674.913587962961</v>
      </c>
      <c r="K3114">
        <v>1472784934</v>
      </c>
      <c r="L3114" s="10">
        <f t="shared" si="388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384"/>
        <v>4.7363636363636365E-2</v>
      </c>
      <c r="R3114" s="6">
        <f t="shared" si="385"/>
        <v>57.888888888888886</v>
      </c>
      <c r="S3114" t="str">
        <f t="shared" si="389"/>
        <v>theater</v>
      </c>
      <c r="T3114" t="str">
        <f t="shared" si="390"/>
        <v>spaces</v>
      </c>
      <c r="U3114" s="6">
        <f t="shared" si="386"/>
        <v>60</v>
      </c>
      <c r="V3114" t="str">
        <f t="shared" si="391"/>
        <v>45&lt;x&lt;=60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 t="shared" si="387"/>
        <v>42111.522939814815</v>
      </c>
      <c r="K3115">
        <v>1426699982</v>
      </c>
      <c r="L3115" s="10">
        <f t="shared" si="388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384"/>
        <v>4.2435339894712751E-2</v>
      </c>
      <c r="R3115" s="6">
        <f t="shared" si="385"/>
        <v>125.27027027027027</v>
      </c>
      <c r="S3115" t="str">
        <f t="shared" si="389"/>
        <v>theater</v>
      </c>
      <c r="T3115" t="str">
        <f t="shared" si="390"/>
        <v>spaces</v>
      </c>
      <c r="U3115" s="6">
        <f t="shared" si="386"/>
        <v>30</v>
      </c>
      <c r="V3115" t="str">
        <f t="shared" si="391"/>
        <v>15&lt;x&lt;=30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 t="shared" si="387"/>
        <v>41903.42418981481</v>
      </c>
      <c r="K3116">
        <v>1406128250</v>
      </c>
      <c r="L3116" s="10">
        <f t="shared" si="388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384"/>
        <v>0</v>
      </c>
      <c r="R3116" s="6" t="e">
        <f t="shared" si="385"/>
        <v>#DIV/0!</v>
      </c>
      <c r="S3116" t="str">
        <f t="shared" si="389"/>
        <v>theater</v>
      </c>
      <c r="T3116" t="str">
        <f t="shared" si="390"/>
        <v>spaces</v>
      </c>
      <c r="U3116" s="6">
        <f t="shared" si="386"/>
        <v>60</v>
      </c>
      <c r="V3116" t="str">
        <f t="shared" si="391"/>
        <v>45&lt;x&lt;=60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 t="shared" si="387"/>
        <v>42526.238738425927</v>
      </c>
      <c r="K3117">
        <v>1462531427</v>
      </c>
      <c r="L3117" s="10">
        <f t="shared" si="388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384"/>
        <v>0.03</v>
      </c>
      <c r="R3117" s="6">
        <f t="shared" si="385"/>
        <v>300</v>
      </c>
      <c r="S3117" t="str">
        <f t="shared" si="389"/>
        <v>theater</v>
      </c>
      <c r="T3117" t="str">
        <f t="shared" si="390"/>
        <v>spaces</v>
      </c>
      <c r="U3117" s="6">
        <f t="shared" si="386"/>
        <v>30</v>
      </c>
      <c r="V3117" t="str">
        <f t="shared" si="391"/>
        <v>15&lt;x&lt;=30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 t="shared" si="387"/>
        <v>42095.30700231481</v>
      </c>
      <c r="K3118">
        <v>1426681325</v>
      </c>
      <c r="L3118" s="10">
        <f t="shared" si="388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384"/>
        <v>0.57333333333333336</v>
      </c>
      <c r="R3118" s="6">
        <f t="shared" si="385"/>
        <v>43</v>
      </c>
      <c r="S3118" t="str">
        <f t="shared" si="389"/>
        <v>theater</v>
      </c>
      <c r="T3118" t="str">
        <f t="shared" si="390"/>
        <v>spaces</v>
      </c>
      <c r="U3118" s="6">
        <f t="shared" si="386"/>
        <v>14</v>
      </c>
      <c r="V3118" t="str">
        <f t="shared" si="391"/>
        <v>&lt;=15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 t="shared" si="387"/>
        <v>42517.341666666667</v>
      </c>
      <c r="K3119">
        <v>1463648360</v>
      </c>
      <c r="L3119" s="10">
        <f t="shared" si="388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384"/>
        <v>1E-3</v>
      </c>
      <c r="R3119" s="6">
        <f t="shared" si="385"/>
        <v>1</v>
      </c>
      <c r="S3119" t="str">
        <f t="shared" si="389"/>
        <v>theater</v>
      </c>
      <c r="T3119" t="str">
        <f t="shared" si="390"/>
        <v>spaces</v>
      </c>
      <c r="U3119" s="6">
        <f t="shared" si="386"/>
        <v>8.1754629629722331</v>
      </c>
      <c r="V3119" t="str">
        <f t="shared" si="391"/>
        <v>&lt;=15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 t="shared" si="387"/>
        <v>42553.441238425927</v>
      </c>
      <c r="K3120">
        <v>1465832123</v>
      </c>
      <c r="L3120" s="10">
        <f t="shared" si="388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384"/>
        <v>3.0999999999999999E-3</v>
      </c>
      <c r="R3120" s="6">
        <f t="shared" si="385"/>
        <v>775</v>
      </c>
      <c r="S3120" t="str">
        <f t="shared" si="389"/>
        <v>theater</v>
      </c>
      <c r="T3120" t="str">
        <f t="shared" si="390"/>
        <v>spaces</v>
      </c>
      <c r="U3120" s="6">
        <f t="shared" si="386"/>
        <v>19</v>
      </c>
      <c r="V3120" t="str">
        <f t="shared" si="391"/>
        <v>15&lt;x&lt;=30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 t="shared" si="387"/>
        <v>42089.795509259253</v>
      </c>
      <c r="K3121">
        <v>1424826332</v>
      </c>
      <c r="L3121" s="10">
        <f t="shared" si="388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384"/>
        <v>5.0000000000000001E-4</v>
      </c>
      <c r="R3121" s="6">
        <f t="shared" si="385"/>
        <v>5</v>
      </c>
      <c r="S3121" t="str">
        <f t="shared" si="389"/>
        <v>theater</v>
      </c>
      <c r="T3121" t="str">
        <f t="shared" si="390"/>
        <v>spaces</v>
      </c>
      <c r="U3121" s="6">
        <f t="shared" si="386"/>
        <v>29.958333333328483</v>
      </c>
      <c r="V3121" t="str">
        <f t="shared" si="391"/>
        <v>15&lt;x&lt;=30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 t="shared" si="387"/>
        <v>42495.692083333335</v>
      </c>
      <c r="K3122">
        <v>1457303796</v>
      </c>
      <c r="L3122" s="10">
        <f t="shared" si="388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384"/>
        <v>9.8461538461538464E-5</v>
      </c>
      <c r="R3122" s="6">
        <f t="shared" si="385"/>
        <v>12.8</v>
      </c>
      <c r="S3122" t="str">
        <f t="shared" si="389"/>
        <v>theater</v>
      </c>
      <c r="T3122" t="str">
        <f t="shared" si="390"/>
        <v>spaces</v>
      </c>
      <c r="U3122" s="6">
        <f t="shared" si="386"/>
        <v>59.958333333335759</v>
      </c>
      <c r="V3122" t="str">
        <f t="shared" si="391"/>
        <v>45&lt;x&lt;=60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 t="shared" si="387"/>
        <v>41908.471469907403</v>
      </c>
      <c r="K3123">
        <v>1406564335</v>
      </c>
      <c r="L3123" s="10">
        <f t="shared" si="388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384"/>
        <v>6.6666666666666671E-3</v>
      </c>
      <c r="R3123" s="6">
        <f t="shared" si="385"/>
        <v>10</v>
      </c>
      <c r="S3123" t="str">
        <f t="shared" si="389"/>
        <v>theater</v>
      </c>
      <c r="T3123" t="str">
        <f t="shared" si="390"/>
        <v>spaces</v>
      </c>
      <c r="U3123" s="6">
        <f t="shared" si="386"/>
        <v>60</v>
      </c>
      <c r="V3123" t="str">
        <f t="shared" si="391"/>
        <v>45&lt;x&lt;=60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 t="shared" si="387"/>
        <v>42683.765416666669</v>
      </c>
      <c r="K3124">
        <v>1478298132</v>
      </c>
      <c r="L3124" s="10">
        <f t="shared" si="388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384"/>
        <v>0.58291457286432158</v>
      </c>
      <c r="R3124" s="6">
        <f t="shared" si="385"/>
        <v>58</v>
      </c>
      <c r="S3124" t="str">
        <f t="shared" si="389"/>
        <v>theater</v>
      </c>
      <c r="T3124" t="str">
        <f t="shared" si="390"/>
        <v>spaces</v>
      </c>
      <c r="U3124" s="6">
        <f t="shared" si="386"/>
        <v>5.0416666666715173</v>
      </c>
      <c r="V3124" t="str">
        <f t="shared" si="391"/>
        <v>&lt;=15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 t="shared" si="387"/>
        <v>42560.784699074073</v>
      </c>
      <c r="K3125">
        <v>1465516198</v>
      </c>
      <c r="L3125" s="10">
        <f t="shared" si="388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384"/>
        <v>0.68153600000000003</v>
      </c>
      <c r="R3125" s="6">
        <f t="shared" si="385"/>
        <v>244.80459770114942</v>
      </c>
      <c r="S3125" t="str">
        <f t="shared" si="389"/>
        <v>theater</v>
      </c>
      <c r="T3125" t="str">
        <f t="shared" si="390"/>
        <v>spaces</v>
      </c>
      <c r="U3125" s="6">
        <f t="shared" si="386"/>
        <v>30</v>
      </c>
      <c r="V3125" t="str">
        <f t="shared" si="391"/>
        <v>15&lt;x&lt;=30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 t="shared" si="387"/>
        <v>42037.571770833332</v>
      </c>
      <c r="K3126">
        <v>1417718601</v>
      </c>
      <c r="L3126" s="10">
        <f t="shared" si="388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384"/>
        <v>3.2499999999999997E-5</v>
      </c>
      <c r="R3126" s="6">
        <f t="shared" si="385"/>
        <v>6.5</v>
      </c>
      <c r="S3126" t="str">
        <f t="shared" si="389"/>
        <v>theater</v>
      </c>
      <c r="T3126" t="str">
        <f t="shared" si="390"/>
        <v>spaces</v>
      </c>
      <c r="U3126" s="6">
        <f t="shared" si="386"/>
        <v>60</v>
      </c>
      <c r="V3126" t="str">
        <f t="shared" si="391"/>
        <v>45&lt;x&lt;=60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 t="shared" si="387"/>
        <v>42375.998518518514</v>
      </c>
      <c r="K3127">
        <v>1449550672</v>
      </c>
      <c r="L3127" s="10">
        <f t="shared" si="388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384"/>
        <v>0</v>
      </c>
      <c r="R3127" s="6" t="e">
        <f t="shared" si="385"/>
        <v>#DIV/0!</v>
      </c>
      <c r="S3127" t="str">
        <f t="shared" si="389"/>
        <v>theater</v>
      </c>
      <c r="T3127" t="str">
        <f t="shared" si="390"/>
        <v>spaces</v>
      </c>
      <c r="U3127" s="6">
        <f t="shared" si="386"/>
        <v>30</v>
      </c>
      <c r="V3127" t="str">
        <f t="shared" si="391"/>
        <v>15&lt;x&lt;=30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 t="shared" si="387"/>
        <v>42456.768078703702</v>
      </c>
      <c r="K3128">
        <v>1456532762</v>
      </c>
      <c r="L3128" s="10">
        <f t="shared" si="388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384"/>
        <v>4.1599999999999998E-2</v>
      </c>
      <c r="R3128" s="6">
        <f t="shared" si="385"/>
        <v>61.176470588235297</v>
      </c>
      <c r="S3128" t="str">
        <f t="shared" si="389"/>
        <v>theater</v>
      </c>
      <c r="T3128" t="str">
        <f t="shared" si="390"/>
        <v>spaces</v>
      </c>
      <c r="U3128" s="6">
        <f t="shared" si="386"/>
        <v>29.958333333328483</v>
      </c>
      <c r="V3128" t="str">
        <f t="shared" si="391"/>
        <v>15&lt;x&lt;=30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 t="shared" si="387"/>
        <v>42064.648483796293</v>
      </c>
      <c r="K3129">
        <v>1422650029</v>
      </c>
      <c r="L3129" s="10">
        <f t="shared" si="388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384"/>
        <v>0</v>
      </c>
      <c r="R3129" s="6" t="e">
        <f t="shared" si="385"/>
        <v>#DIV/0!</v>
      </c>
      <c r="S3129" t="str">
        <f t="shared" si="389"/>
        <v>theater</v>
      </c>
      <c r="T3129" t="str">
        <f t="shared" si="390"/>
        <v>spaces</v>
      </c>
      <c r="U3129" s="6">
        <f t="shared" si="386"/>
        <v>30</v>
      </c>
      <c r="V3129" t="str">
        <f t="shared" si="391"/>
        <v>15&lt;x&lt;=30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 t="shared" si="387"/>
        <v>42810.575706018521</v>
      </c>
      <c r="K3130">
        <v>1487101741</v>
      </c>
      <c r="L3130" s="10">
        <f t="shared" si="388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384"/>
        <v>1.0860666666666667</v>
      </c>
      <c r="R3130" s="6">
        <f t="shared" si="385"/>
        <v>139.23931623931625</v>
      </c>
      <c r="S3130" t="str">
        <f t="shared" si="389"/>
        <v>theater</v>
      </c>
      <c r="T3130" t="str">
        <f t="shared" si="390"/>
        <v>plays</v>
      </c>
      <c r="U3130" s="6">
        <f t="shared" si="386"/>
        <v>29.958333333343035</v>
      </c>
      <c r="V3130" t="str">
        <f t="shared" si="391"/>
        <v>15&lt;x&lt;=30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 t="shared" si="387"/>
        <v>42843.592812499999</v>
      </c>
      <c r="K3131">
        <v>1489090419</v>
      </c>
      <c r="L3131" s="10">
        <f t="shared" si="388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384"/>
        <v>8.0000000000000002E-3</v>
      </c>
      <c r="R3131" s="6">
        <f t="shared" si="385"/>
        <v>10</v>
      </c>
      <c r="S3131" t="str">
        <f t="shared" si="389"/>
        <v>theater</v>
      </c>
      <c r="T3131" t="str">
        <f t="shared" si="390"/>
        <v>plays</v>
      </c>
      <c r="U3131" s="6">
        <f t="shared" si="386"/>
        <v>39.958333333335759</v>
      </c>
      <c r="V3131" t="str">
        <f t="shared" si="391"/>
        <v>30&lt;x&lt;=45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 t="shared" si="387"/>
        <v>42838.999305555553</v>
      </c>
      <c r="K3132">
        <v>1489504916</v>
      </c>
      <c r="L3132" s="10">
        <f t="shared" si="388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384"/>
        <v>3.7499999999999999E-2</v>
      </c>
      <c r="R3132" s="6">
        <f t="shared" si="385"/>
        <v>93.75</v>
      </c>
      <c r="S3132" t="str">
        <f t="shared" si="389"/>
        <v>theater</v>
      </c>
      <c r="T3132" t="str">
        <f t="shared" si="390"/>
        <v>plays</v>
      </c>
      <c r="U3132" s="6">
        <f t="shared" si="386"/>
        <v>30.567407407412247</v>
      </c>
      <c r="V3132" t="str">
        <f t="shared" si="391"/>
        <v>30&lt;x&lt;=45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 t="shared" si="387"/>
        <v>42833.329224537032</v>
      </c>
      <c r="K3133">
        <v>1489067645</v>
      </c>
      <c r="L3133" s="10">
        <f t="shared" si="388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384"/>
        <v>0.15731707317073171</v>
      </c>
      <c r="R3133" s="6">
        <f t="shared" si="385"/>
        <v>53.75</v>
      </c>
      <c r="S3133" t="str">
        <f t="shared" si="389"/>
        <v>theater</v>
      </c>
      <c r="T3133" t="str">
        <f t="shared" si="390"/>
        <v>plays</v>
      </c>
      <c r="U3133" s="6">
        <f t="shared" si="386"/>
        <v>29.958333333328483</v>
      </c>
      <c r="V3133" t="str">
        <f t="shared" si="391"/>
        <v>15&lt;x&lt;=30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 t="shared" si="387"/>
        <v>42846.100231481476</v>
      </c>
      <c r="K3134">
        <v>1487579060</v>
      </c>
      <c r="L3134" s="10">
        <f t="shared" si="388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384"/>
        <v>3.3333333333333332E-4</v>
      </c>
      <c r="R3134" s="6">
        <f t="shared" si="385"/>
        <v>10</v>
      </c>
      <c r="S3134" t="str">
        <f t="shared" si="389"/>
        <v>theater</v>
      </c>
      <c r="T3134" t="str">
        <f t="shared" si="390"/>
        <v>plays</v>
      </c>
      <c r="U3134" s="6">
        <f t="shared" si="386"/>
        <v>59.958333333328483</v>
      </c>
      <c r="V3134" t="str">
        <f t="shared" si="391"/>
        <v>45&lt;x&lt;=60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 t="shared" si="387"/>
        <v>42818.315208333333</v>
      </c>
      <c r="K3135">
        <v>1487770434</v>
      </c>
      <c r="L3135" s="10">
        <f t="shared" si="388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384"/>
        <v>1.08</v>
      </c>
      <c r="R3135" s="6">
        <f t="shared" si="385"/>
        <v>33.75</v>
      </c>
      <c r="S3135" t="str">
        <f t="shared" si="389"/>
        <v>theater</v>
      </c>
      <c r="T3135" t="str">
        <f t="shared" si="390"/>
        <v>plays</v>
      </c>
      <c r="U3135" s="6">
        <f t="shared" si="386"/>
        <v>29.958333333335759</v>
      </c>
      <c r="V3135" t="str">
        <f t="shared" si="391"/>
        <v>15&lt;x&lt;=30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 t="shared" si="387"/>
        <v>42821.470127314817</v>
      </c>
      <c r="K3136">
        <v>1488820619</v>
      </c>
      <c r="L3136" s="10">
        <f t="shared" si="388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384"/>
        <v>0.22500000000000001</v>
      </c>
      <c r="R3136" s="6">
        <f t="shared" si="385"/>
        <v>18.75</v>
      </c>
      <c r="S3136" t="str">
        <f t="shared" si="389"/>
        <v>theater</v>
      </c>
      <c r="T3136" t="str">
        <f t="shared" si="390"/>
        <v>plays</v>
      </c>
      <c r="U3136" s="6">
        <f t="shared" si="386"/>
        <v>20.958333333335759</v>
      </c>
      <c r="V3136" t="str">
        <f t="shared" si="391"/>
        <v>15&lt;x&lt;=30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 t="shared" si="387"/>
        <v>42828.943530092591</v>
      </c>
      <c r="K3137">
        <v>1489376321</v>
      </c>
      <c r="L3137" s="10">
        <f t="shared" si="388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384"/>
        <v>0.20849420849420849</v>
      </c>
      <c r="R3137" s="6">
        <f t="shared" si="385"/>
        <v>23.142857142857142</v>
      </c>
      <c r="S3137" t="str">
        <f t="shared" si="389"/>
        <v>theater</v>
      </c>
      <c r="T3137" t="str">
        <f t="shared" si="390"/>
        <v>plays</v>
      </c>
      <c r="U3137" s="6">
        <f t="shared" si="386"/>
        <v>22</v>
      </c>
      <c r="V3137" t="str">
        <f t="shared" si="391"/>
        <v>15&lt;x&lt;=30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 t="shared" si="387"/>
        <v>42825.749305555553</v>
      </c>
      <c r="K3138">
        <v>1487847954</v>
      </c>
      <c r="L3138" s="10">
        <f t="shared" si="388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392">E3138/D3138</f>
        <v>1.278</v>
      </c>
      <c r="R3138" s="6">
        <f t="shared" ref="R3138:R3201" si="393">E3138/N3138</f>
        <v>29.045454545454547</v>
      </c>
      <c r="S3138" t="str">
        <f t="shared" si="389"/>
        <v>theater</v>
      </c>
      <c r="T3138" t="str">
        <f t="shared" si="390"/>
        <v>plays</v>
      </c>
      <c r="U3138" s="6">
        <f t="shared" ref="U3138:U3201" si="394">J3138-L3138</f>
        <v>36.495208333333721</v>
      </c>
      <c r="V3138" t="str">
        <f t="shared" si="391"/>
        <v>30&lt;x&lt;=45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 t="shared" ref="J3139:J3202" si="395">(((I3139/60)/60)/24)+DATE(1970,1,1)+(-5/24)</f>
        <v>42858.591666666667</v>
      </c>
      <c r="K3139">
        <v>1489439669</v>
      </c>
      <c r="L3139" s="10">
        <f t="shared" ref="L3139:L3202" si="396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392"/>
        <v>3.3333333333333333E-2</v>
      </c>
      <c r="R3139" s="6">
        <f t="shared" si="393"/>
        <v>50</v>
      </c>
      <c r="S3139" t="str">
        <f t="shared" ref="S3139:S3202" si="397">TRIM(LEFT(P3139,SEARCH("/",P3139)-1))</f>
        <v>theater</v>
      </c>
      <c r="T3139" t="str">
        <f t="shared" ref="T3139:T3202" si="398">TRIM(RIGHT(P3139,LEN(P3139)-SEARCH("/",P3139)))</f>
        <v>plays</v>
      </c>
      <c r="U3139" s="6">
        <f t="shared" si="394"/>
        <v>50.914942129631527</v>
      </c>
      <c r="V3139" t="str">
        <f t="shared" ref="V3139:V3202" si="399">IF(U3139&lt;=15, "&lt;=15", IF(U3139&lt;=30, "15&lt;x&lt;=30", IF(U3139&lt;=45, "30&lt;x&lt;=45", IF(U3139&lt;=60, "45&lt;x&lt;=60", IF(U3139&lt;=75, "60&lt;x&lt;=75","75&lt;x&lt;=90")))))</f>
        <v>45&lt;x&lt;=60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 t="shared" si="395"/>
        <v>42828.437581018516</v>
      </c>
      <c r="K3140">
        <v>1489591807</v>
      </c>
      <c r="L3140" s="10">
        <f t="shared" si="396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392"/>
        <v>0</v>
      </c>
      <c r="R3140" s="6" t="e">
        <f t="shared" si="393"/>
        <v>#DIV/0!</v>
      </c>
      <c r="S3140" t="str">
        <f t="shared" si="397"/>
        <v>theater</v>
      </c>
      <c r="T3140" t="str">
        <f t="shared" si="398"/>
        <v>plays</v>
      </c>
      <c r="U3140" s="6">
        <f t="shared" si="394"/>
        <v>19</v>
      </c>
      <c r="V3140" t="str">
        <f t="shared" si="399"/>
        <v>15&lt;x&lt;=30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 t="shared" si="395"/>
        <v>42818.981249999997</v>
      </c>
      <c r="K3141">
        <v>1487485760</v>
      </c>
      <c r="L3141" s="10">
        <f t="shared" si="396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392"/>
        <v>5.3999999999999999E-2</v>
      </c>
      <c r="R3141" s="6">
        <f t="shared" si="393"/>
        <v>450</v>
      </c>
      <c r="S3141" t="str">
        <f t="shared" si="397"/>
        <v>theater</v>
      </c>
      <c r="T3141" t="str">
        <f t="shared" si="398"/>
        <v>plays</v>
      </c>
      <c r="U3141" s="6">
        <f t="shared" si="394"/>
        <v>33.919212962959136</v>
      </c>
      <c r="V3141" t="str">
        <f t="shared" si="399"/>
        <v>30&lt;x&lt;=45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 t="shared" si="395"/>
        <v>42832.468784722216</v>
      </c>
      <c r="K3142">
        <v>1488993303</v>
      </c>
      <c r="L3142" s="10">
        <f t="shared" si="396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392"/>
        <v>9.5999999999999992E-3</v>
      </c>
      <c r="R3142" s="6">
        <f t="shared" si="393"/>
        <v>24</v>
      </c>
      <c r="S3142" t="str">
        <f t="shared" si="397"/>
        <v>theater</v>
      </c>
      <c r="T3142" t="str">
        <f t="shared" si="398"/>
        <v>plays</v>
      </c>
      <c r="U3142" s="6">
        <f t="shared" si="394"/>
        <v>29.958333333328483</v>
      </c>
      <c r="V3142" t="str">
        <f t="shared" si="399"/>
        <v>15&lt;x&lt;=30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 t="shared" si="395"/>
        <v>42841.624999999993</v>
      </c>
      <c r="K3143">
        <v>1488823488</v>
      </c>
      <c r="L3143" s="10">
        <f t="shared" si="396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392"/>
        <v>0.51600000000000001</v>
      </c>
      <c r="R3143" s="6">
        <f t="shared" si="393"/>
        <v>32.25</v>
      </c>
      <c r="S3143" t="str">
        <f t="shared" si="397"/>
        <v>theater</v>
      </c>
      <c r="T3143" t="str">
        <f t="shared" si="398"/>
        <v>plays</v>
      </c>
      <c r="U3143" s="6">
        <f t="shared" si="394"/>
        <v>41.07999999999447</v>
      </c>
      <c r="V3143" t="str">
        <f t="shared" si="399"/>
        <v>30&lt;x&lt;=45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 t="shared" si="395"/>
        <v>42813.263182870367</v>
      </c>
      <c r="K3144">
        <v>1487333939</v>
      </c>
      <c r="L3144" s="10">
        <f t="shared" si="396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392"/>
        <v>1.6363636363636365E-2</v>
      </c>
      <c r="R3144" s="6">
        <f t="shared" si="393"/>
        <v>15</v>
      </c>
      <c r="S3144" t="str">
        <f t="shared" si="397"/>
        <v>theater</v>
      </c>
      <c r="T3144" t="str">
        <f t="shared" si="398"/>
        <v>plays</v>
      </c>
      <c r="U3144" s="6">
        <f t="shared" si="394"/>
        <v>29.958333333328483</v>
      </c>
      <c r="V3144" t="str">
        <f t="shared" si="399"/>
        <v>15&lt;x&lt;=30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 t="shared" si="395"/>
        <v>42834.149953703702</v>
      </c>
      <c r="K3145">
        <v>1489480556</v>
      </c>
      <c r="L3145" s="10">
        <f t="shared" si="396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392"/>
        <v>0</v>
      </c>
      <c r="R3145" s="6" t="e">
        <f t="shared" si="393"/>
        <v>#DIV/0!</v>
      </c>
      <c r="S3145" t="str">
        <f t="shared" si="397"/>
        <v>theater</v>
      </c>
      <c r="T3145" t="str">
        <f t="shared" si="398"/>
        <v>plays</v>
      </c>
      <c r="U3145" s="6">
        <f t="shared" si="394"/>
        <v>26</v>
      </c>
      <c r="V3145" t="str">
        <f t="shared" si="399"/>
        <v>15&lt;x&lt;=30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 t="shared" si="395"/>
        <v>42813.041666666664</v>
      </c>
      <c r="K3146">
        <v>1488459307</v>
      </c>
      <c r="L3146" s="10">
        <f t="shared" si="396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392"/>
        <v>0.754</v>
      </c>
      <c r="R3146" s="6">
        <f t="shared" si="393"/>
        <v>251.33333333333334</v>
      </c>
      <c r="S3146" t="str">
        <f t="shared" si="397"/>
        <v>theater</v>
      </c>
      <c r="T3146" t="str">
        <f t="shared" si="398"/>
        <v>plays</v>
      </c>
      <c r="U3146" s="6">
        <f t="shared" si="394"/>
        <v>16.711724537031841</v>
      </c>
      <c r="V3146" t="str">
        <f t="shared" si="399"/>
        <v>15&lt;x&lt;=30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 t="shared" si="395"/>
        <v>42821.790902777771</v>
      </c>
      <c r="K3147">
        <v>1485478734</v>
      </c>
      <c r="L3147" s="10">
        <f t="shared" si="396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392"/>
        <v>0</v>
      </c>
      <c r="R3147" s="6" t="e">
        <f t="shared" si="393"/>
        <v>#DIV/0!</v>
      </c>
      <c r="S3147" t="str">
        <f t="shared" si="397"/>
        <v>theater</v>
      </c>
      <c r="T3147" t="str">
        <f t="shared" si="398"/>
        <v>plays</v>
      </c>
      <c r="U3147" s="6">
        <f t="shared" si="394"/>
        <v>59.958333333328483</v>
      </c>
      <c r="V3147" t="str">
        <f t="shared" si="399"/>
        <v>45&lt;x&lt;=60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 t="shared" si="395"/>
        <v>42841.432476851849</v>
      </c>
      <c r="K3148">
        <v>1488471766</v>
      </c>
      <c r="L3148" s="10">
        <f t="shared" si="396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392"/>
        <v>0.105</v>
      </c>
      <c r="R3148" s="6">
        <f t="shared" si="393"/>
        <v>437.5</v>
      </c>
      <c r="S3148" t="str">
        <f t="shared" si="397"/>
        <v>theater</v>
      </c>
      <c r="T3148" t="str">
        <f t="shared" si="398"/>
        <v>plays</v>
      </c>
      <c r="U3148" s="6">
        <f t="shared" si="394"/>
        <v>44.958333333328483</v>
      </c>
      <c r="V3148" t="str">
        <f t="shared" si="399"/>
        <v>30&lt;x&lt;=45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 t="shared" si="395"/>
        <v>41949.802719907406</v>
      </c>
      <c r="K3149">
        <v>1411859755</v>
      </c>
      <c r="L3149" s="10">
        <f t="shared" si="396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392"/>
        <v>1.1752499999999999</v>
      </c>
      <c r="R3149" s="6">
        <f t="shared" si="393"/>
        <v>110.35211267605634</v>
      </c>
      <c r="S3149" t="str">
        <f t="shared" si="397"/>
        <v>theater</v>
      </c>
      <c r="T3149" t="str">
        <f t="shared" si="398"/>
        <v>plays</v>
      </c>
      <c r="U3149" s="6">
        <f t="shared" si="394"/>
        <v>40.041666666664241</v>
      </c>
      <c r="V3149" t="str">
        <f t="shared" si="399"/>
        <v>30&lt;x&lt;=45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 t="shared" si="395"/>
        <v>41912.958333333328</v>
      </c>
      <c r="K3150">
        <v>1410278284</v>
      </c>
      <c r="L3150" s="10">
        <f t="shared" si="396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392"/>
        <v>1.3116666666666668</v>
      </c>
      <c r="R3150" s="6">
        <f t="shared" si="393"/>
        <v>41.421052631578945</v>
      </c>
      <c r="S3150" t="str">
        <f t="shared" si="397"/>
        <v>theater</v>
      </c>
      <c r="T3150" t="str">
        <f t="shared" si="398"/>
        <v>plays</v>
      </c>
      <c r="U3150" s="6">
        <f t="shared" si="394"/>
        <v>21.501342592593573</v>
      </c>
      <c r="V3150" t="str">
        <f t="shared" si="399"/>
        <v>15&lt;x&lt;=30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 t="shared" si="395"/>
        <v>41249.875</v>
      </c>
      <c r="K3151">
        <v>1352766300</v>
      </c>
      <c r="L3151" s="10">
        <f t="shared" si="396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392"/>
        <v>1.04</v>
      </c>
      <c r="R3151" s="6">
        <f t="shared" si="393"/>
        <v>52</v>
      </c>
      <c r="S3151" t="str">
        <f t="shared" si="397"/>
        <v>theater</v>
      </c>
      <c r="T3151" t="str">
        <f t="shared" si="398"/>
        <v>plays</v>
      </c>
      <c r="U3151" s="6">
        <f t="shared" si="394"/>
        <v>24.065972222226264</v>
      </c>
      <c r="V3151" t="str">
        <f t="shared" si="399"/>
        <v>15&lt;x&lt;=30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 t="shared" si="395"/>
        <v>40567.958333333328</v>
      </c>
      <c r="K3152">
        <v>1288160403</v>
      </c>
      <c r="L3152" s="10">
        <f t="shared" si="396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392"/>
        <v>1.01</v>
      </c>
      <c r="R3152" s="6">
        <f t="shared" si="393"/>
        <v>33.990384615384613</v>
      </c>
      <c r="S3152" t="str">
        <f t="shared" si="397"/>
        <v>theater</v>
      </c>
      <c r="T3152" t="str">
        <f t="shared" si="398"/>
        <v>plays</v>
      </c>
      <c r="U3152" s="6">
        <f t="shared" si="394"/>
        <v>89.902743055550673</v>
      </c>
      <c r="V3152" t="str">
        <f t="shared" si="399"/>
        <v>75&lt;x&lt;=90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 t="shared" si="395"/>
        <v>41892.631643518514</v>
      </c>
      <c r="K3153">
        <v>1407787774</v>
      </c>
      <c r="L3153" s="10">
        <f t="shared" si="396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392"/>
        <v>1.004</v>
      </c>
      <c r="R3153" s="6">
        <f t="shared" si="393"/>
        <v>103.35294117647059</v>
      </c>
      <c r="S3153" t="str">
        <f t="shared" si="397"/>
        <v>theater</v>
      </c>
      <c r="T3153" t="str">
        <f t="shared" si="398"/>
        <v>plays</v>
      </c>
      <c r="U3153" s="6">
        <f t="shared" si="394"/>
        <v>30</v>
      </c>
      <c r="V3153" t="str">
        <f t="shared" si="399"/>
        <v>15&lt;x&lt;=30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 t="shared" si="395"/>
        <v>41580.659340277773</v>
      </c>
      <c r="K3154">
        <v>1380833367</v>
      </c>
      <c r="L3154" s="10">
        <f t="shared" si="396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392"/>
        <v>1.0595454545454546</v>
      </c>
      <c r="R3154" s="6">
        <f t="shared" si="393"/>
        <v>34.791044776119406</v>
      </c>
      <c r="S3154" t="str">
        <f t="shared" si="397"/>
        <v>theater</v>
      </c>
      <c r="T3154" t="str">
        <f t="shared" si="398"/>
        <v>plays</v>
      </c>
      <c r="U3154" s="6">
        <f t="shared" si="394"/>
        <v>30</v>
      </c>
      <c r="V3154" t="str">
        <f t="shared" si="399"/>
        <v>15&lt;x&lt;=30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 t="shared" si="395"/>
        <v>40663.999305555553</v>
      </c>
      <c r="K3155">
        <v>1301542937</v>
      </c>
      <c r="L3155" s="10">
        <f t="shared" si="396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392"/>
        <v>3.3558333333333334</v>
      </c>
      <c r="R3155" s="6">
        <f t="shared" si="393"/>
        <v>41.773858921161825</v>
      </c>
      <c r="S3155" t="str">
        <f t="shared" si="397"/>
        <v>theater</v>
      </c>
      <c r="T3155" t="str">
        <f t="shared" si="398"/>
        <v>plays</v>
      </c>
      <c r="U3155" s="6">
        <f t="shared" si="394"/>
        <v>31.053275462960301</v>
      </c>
      <c r="V3155" t="str">
        <f t="shared" si="399"/>
        <v>30&lt;x&lt;=45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 t="shared" si="395"/>
        <v>41000.625671296293</v>
      </c>
      <c r="K3156">
        <v>1330722058</v>
      </c>
      <c r="L3156" s="10">
        <f t="shared" si="396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392"/>
        <v>1.1292857142857142</v>
      </c>
      <c r="R3156" s="6">
        <f t="shared" si="393"/>
        <v>64.268292682926827</v>
      </c>
      <c r="S3156" t="str">
        <f t="shared" si="397"/>
        <v>theater</v>
      </c>
      <c r="T3156" t="str">
        <f t="shared" si="398"/>
        <v>plays</v>
      </c>
      <c r="U3156" s="6">
        <f t="shared" si="394"/>
        <v>29.958333333335759</v>
      </c>
      <c r="V3156" t="str">
        <f t="shared" si="399"/>
        <v>15&lt;x&lt;=30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 t="shared" si="395"/>
        <v>41263.290798611109</v>
      </c>
      <c r="K3157">
        <v>1353412725</v>
      </c>
      <c r="L3157" s="10">
        <f t="shared" si="396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392"/>
        <v>1.885046</v>
      </c>
      <c r="R3157" s="6">
        <f t="shared" si="393"/>
        <v>31.209370860927152</v>
      </c>
      <c r="S3157" t="str">
        <f t="shared" si="397"/>
        <v>theater</v>
      </c>
      <c r="T3157" t="str">
        <f t="shared" si="398"/>
        <v>plays</v>
      </c>
      <c r="U3157" s="6">
        <f t="shared" si="394"/>
        <v>30</v>
      </c>
      <c r="V3157" t="str">
        <f t="shared" si="399"/>
        <v>15&lt;x&lt;=30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 t="shared" si="395"/>
        <v>41061.744722222218</v>
      </c>
      <c r="K3158">
        <v>1335567144</v>
      </c>
      <c r="L3158" s="10">
        <f t="shared" si="396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392"/>
        <v>1.0181818181818181</v>
      </c>
      <c r="R3158" s="6">
        <f t="shared" si="393"/>
        <v>62.921348314606739</v>
      </c>
      <c r="S3158" t="str">
        <f t="shared" si="397"/>
        <v>theater</v>
      </c>
      <c r="T3158" t="str">
        <f t="shared" si="398"/>
        <v>plays</v>
      </c>
      <c r="U3158" s="6">
        <f t="shared" si="394"/>
        <v>35</v>
      </c>
      <c r="V3158" t="str">
        <f t="shared" si="399"/>
        <v>30&lt;x&lt;=45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 t="shared" si="395"/>
        <v>41839</v>
      </c>
      <c r="K3159">
        <v>1404932105</v>
      </c>
      <c r="L3159" s="10">
        <f t="shared" si="396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392"/>
        <v>1.01</v>
      </c>
      <c r="R3159" s="6">
        <f t="shared" si="393"/>
        <v>98.536585365853654</v>
      </c>
      <c r="S3159" t="str">
        <f t="shared" si="397"/>
        <v>theater</v>
      </c>
      <c r="T3159" t="str">
        <f t="shared" si="398"/>
        <v>plays</v>
      </c>
      <c r="U3159" s="6">
        <f t="shared" si="394"/>
        <v>9.4200810185211594</v>
      </c>
      <c r="V3159" t="str">
        <f t="shared" si="399"/>
        <v>&lt;=15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 t="shared" si="395"/>
        <v>41477.631388888884</v>
      </c>
      <c r="K3160">
        <v>1371931752</v>
      </c>
      <c r="L3160" s="10">
        <f t="shared" si="396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392"/>
        <v>1.1399999999999999</v>
      </c>
      <c r="R3160" s="6">
        <f t="shared" si="393"/>
        <v>82.608695652173907</v>
      </c>
      <c r="S3160" t="str">
        <f t="shared" si="397"/>
        <v>theater</v>
      </c>
      <c r="T3160" t="str">
        <f t="shared" si="398"/>
        <v>plays</v>
      </c>
      <c r="U3160" s="6">
        <f t="shared" si="394"/>
        <v>30</v>
      </c>
      <c r="V3160" t="str">
        <f t="shared" si="399"/>
        <v>15&lt;x&lt;=30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 t="shared" si="395"/>
        <v>40926.75</v>
      </c>
      <c r="K3161">
        <v>1323221761</v>
      </c>
      <c r="L3161" s="10">
        <f t="shared" si="396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392"/>
        <v>1.3348133333333334</v>
      </c>
      <c r="R3161" s="6">
        <f t="shared" si="393"/>
        <v>38.504230769230773</v>
      </c>
      <c r="S3161" t="str">
        <f t="shared" si="397"/>
        <v>theater</v>
      </c>
      <c r="T3161" t="str">
        <f t="shared" si="398"/>
        <v>plays</v>
      </c>
      <c r="U3161" s="6">
        <f t="shared" si="394"/>
        <v>42.891655092593282</v>
      </c>
      <c r="V3161" t="str">
        <f t="shared" si="399"/>
        <v>30&lt;x&lt;=45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 t="shared" si="395"/>
        <v>41863.999305555553</v>
      </c>
      <c r="K3162">
        <v>1405923687</v>
      </c>
      <c r="L3162" s="10">
        <f t="shared" si="396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392"/>
        <v>1.0153333333333334</v>
      </c>
      <c r="R3162" s="6">
        <f t="shared" si="393"/>
        <v>80.15789473684211</v>
      </c>
      <c r="S3162" t="str">
        <f t="shared" si="397"/>
        <v>theater</v>
      </c>
      <c r="T3162" t="str">
        <f t="shared" si="398"/>
        <v>plays</v>
      </c>
      <c r="U3162" s="6">
        <f t="shared" si="394"/>
        <v>22.942743055558822</v>
      </c>
      <c r="V3162" t="str">
        <f t="shared" si="399"/>
        <v>15&lt;x&lt;=30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 t="shared" si="395"/>
        <v>41927.327800925923</v>
      </c>
      <c r="K3163">
        <v>1410785522</v>
      </c>
      <c r="L3163" s="10">
        <f t="shared" si="396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392"/>
        <v>1.0509999999999999</v>
      </c>
      <c r="R3163" s="6">
        <f t="shared" si="393"/>
        <v>28.405405405405407</v>
      </c>
      <c r="S3163" t="str">
        <f t="shared" si="397"/>
        <v>theater</v>
      </c>
      <c r="T3163" t="str">
        <f t="shared" si="398"/>
        <v>plays</v>
      </c>
      <c r="U3163" s="6">
        <f t="shared" si="394"/>
        <v>30</v>
      </c>
      <c r="V3163" t="str">
        <f t="shared" si="399"/>
        <v>15&lt;x&lt;=30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 t="shared" si="395"/>
        <v>41826.875</v>
      </c>
      <c r="K3164">
        <v>1402331262</v>
      </c>
      <c r="L3164" s="10">
        <f t="shared" si="396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392"/>
        <v>1.2715000000000001</v>
      </c>
      <c r="R3164" s="6">
        <f t="shared" si="393"/>
        <v>80.730158730158735</v>
      </c>
      <c r="S3164" t="str">
        <f t="shared" si="397"/>
        <v>theater</v>
      </c>
      <c r="T3164" t="str">
        <f t="shared" si="398"/>
        <v>plays</v>
      </c>
      <c r="U3164" s="6">
        <f t="shared" si="394"/>
        <v>27.397430555560277</v>
      </c>
      <c r="V3164" t="str">
        <f t="shared" si="399"/>
        <v>15&lt;x&lt;=30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 t="shared" si="395"/>
        <v>41805.545428240737</v>
      </c>
      <c r="K3165">
        <v>1400263525</v>
      </c>
      <c r="L3165" s="10">
        <f t="shared" si="396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392"/>
        <v>1.1115384615384616</v>
      </c>
      <c r="R3165" s="6">
        <f t="shared" si="393"/>
        <v>200.69444444444446</v>
      </c>
      <c r="S3165" t="str">
        <f t="shared" si="397"/>
        <v>theater</v>
      </c>
      <c r="T3165" t="str">
        <f t="shared" si="398"/>
        <v>plays</v>
      </c>
      <c r="U3165" s="6">
        <f t="shared" si="394"/>
        <v>30</v>
      </c>
      <c r="V3165" t="str">
        <f t="shared" si="399"/>
        <v>15&lt;x&lt;=30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 t="shared" si="395"/>
        <v>41799.597395833334</v>
      </c>
      <c r="K3166">
        <v>1399490415</v>
      </c>
      <c r="L3166" s="10">
        <f t="shared" si="396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392"/>
        <v>1.0676000000000001</v>
      </c>
      <c r="R3166" s="6">
        <f t="shared" si="393"/>
        <v>37.591549295774648</v>
      </c>
      <c r="S3166" t="str">
        <f t="shared" si="397"/>
        <v>theater</v>
      </c>
      <c r="T3166" t="str">
        <f t="shared" si="398"/>
        <v>plays</v>
      </c>
      <c r="U3166" s="6">
        <f t="shared" si="394"/>
        <v>33</v>
      </c>
      <c r="V3166" t="str">
        <f t="shared" si="399"/>
        <v>30&lt;x&lt;=45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 t="shared" si="395"/>
        <v>40665.957638888889</v>
      </c>
      <c r="K3167">
        <v>1302493760</v>
      </c>
      <c r="L3167" s="10">
        <f t="shared" si="396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392"/>
        <v>1.6266666666666667</v>
      </c>
      <c r="R3167" s="6">
        <f t="shared" si="393"/>
        <v>58.095238095238095</v>
      </c>
      <c r="S3167" t="str">
        <f t="shared" si="397"/>
        <v>theater</v>
      </c>
      <c r="T3167" t="str">
        <f t="shared" si="398"/>
        <v>plays</v>
      </c>
      <c r="U3167" s="6">
        <f t="shared" si="394"/>
        <v>22.006712962967867</v>
      </c>
      <c r="V3167" t="str">
        <f t="shared" si="399"/>
        <v>15&lt;x&lt;=30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 t="shared" si="395"/>
        <v>41969.124305555553</v>
      </c>
      <c r="K3168">
        <v>1414514153</v>
      </c>
      <c r="L3168" s="10">
        <f t="shared" si="396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392"/>
        <v>1.6022808571428573</v>
      </c>
      <c r="R3168" s="6">
        <f t="shared" si="393"/>
        <v>60.300892473118282</v>
      </c>
      <c r="S3168" t="str">
        <f t="shared" si="397"/>
        <v>theater</v>
      </c>
      <c r="T3168" t="str">
        <f t="shared" si="398"/>
        <v>plays</v>
      </c>
      <c r="U3168" s="6">
        <f t="shared" si="394"/>
        <v>28.641053240738984</v>
      </c>
      <c r="V3168" t="str">
        <f t="shared" si="399"/>
        <v>15&lt;x&lt;=30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 t="shared" si="395"/>
        <v>41852.967372685183</v>
      </c>
      <c r="K3169">
        <v>1405743181</v>
      </c>
      <c r="L3169" s="10">
        <f t="shared" si="396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392"/>
        <v>1.1616666666666666</v>
      </c>
      <c r="R3169" s="6">
        <f t="shared" si="393"/>
        <v>63.363636363636367</v>
      </c>
      <c r="S3169" t="str">
        <f t="shared" si="397"/>
        <v>theater</v>
      </c>
      <c r="T3169" t="str">
        <f t="shared" si="398"/>
        <v>plays</v>
      </c>
      <c r="U3169" s="6">
        <f t="shared" si="394"/>
        <v>14</v>
      </c>
      <c r="V3169" t="str">
        <f t="shared" si="399"/>
        <v>&lt;=15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 t="shared" si="395"/>
        <v>41803.708333333328</v>
      </c>
      <c r="K3170">
        <v>1399948353</v>
      </c>
      <c r="L3170" s="10">
        <f t="shared" si="396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392"/>
        <v>1.242</v>
      </c>
      <c r="R3170" s="6">
        <f t="shared" si="393"/>
        <v>50.901639344262293</v>
      </c>
      <c r="S3170" t="str">
        <f t="shared" si="397"/>
        <v>theater</v>
      </c>
      <c r="T3170" t="str">
        <f t="shared" si="398"/>
        <v>plays</v>
      </c>
      <c r="U3170" s="6">
        <f t="shared" si="394"/>
        <v>31.810729166660167</v>
      </c>
      <c r="V3170" t="str">
        <f t="shared" si="399"/>
        <v>30&lt;x&lt;=45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 t="shared" si="395"/>
        <v>41620.999305555553</v>
      </c>
      <c r="K3171">
        <v>1384364561</v>
      </c>
      <c r="L3171" s="10">
        <f t="shared" si="396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392"/>
        <v>1.030125</v>
      </c>
      <c r="R3171" s="6">
        <f t="shared" si="393"/>
        <v>100.5</v>
      </c>
      <c r="S3171" t="str">
        <f t="shared" si="397"/>
        <v>theater</v>
      </c>
      <c r="T3171" t="str">
        <f t="shared" si="398"/>
        <v>plays</v>
      </c>
      <c r="U3171" s="6">
        <f t="shared" si="394"/>
        <v>29.46966435185459</v>
      </c>
      <c r="V3171" t="str">
        <f t="shared" si="399"/>
        <v>15&lt;x&lt;=30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 t="shared" si="395"/>
        <v>41821.958333333328</v>
      </c>
      <c r="K3172">
        <v>1401414944</v>
      </c>
      <c r="L3172" s="10">
        <f t="shared" si="396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392"/>
        <v>1.1225000000000001</v>
      </c>
      <c r="R3172" s="6">
        <f t="shared" si="393"/>
        <v>31.619718309859156</v>
      </c>
      <c r="S3172" t="str">
        <f t="shared" si="397"/>
        <v>theater</v>
      </c>
      <c r="T3172" t="str">
        <f t="shared" si="398"/>
        <v>plays</v>
      </c>
      <c r="U3172" s="6">
        <f t="shared" si="394"/>
        <v>33.086296296292858</v>
      </c>
      <c r="V3172" t="str">
        <f t="shared" si="399"/>
        <v>30&lt;x&lt;=45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 t="shared" si="395"/>
        <v>42496.399976851848</v>
      </c>
      <c r="K3173">
        <v>1459953358</v>
      </c>
      <c r="L3173" s="10">
        <f t="shared" si="396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392"/>
        <v>1.0881428571428571</v>
      </c>
      <c r="R3173" s="6">
        <f t="shared" si="393"/>
        <v>65.102564102564102</v>
      </c>
      <c r="S3173" t="str">
        <f t="shared" si="397"/>
        <v>theater</v>
      </c>
      <c r="T3173" t="str">
        <f t="shared" si="398"/>
        <v>plays</v>
      </c>
      <c r="U3173" s="6">
        <f t="shared" si="394"/>
        <v>30</v>
      </c>
      <c r="V3173" t="str">
        <f t="shared" si="399"/>
        <v>15&lt;x&lt;=30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 t="shared" si="395"/>
        <v>40953.521620370368</v>
      </c>
      <c r="K3174">
        <v>1326648668</v>
      </c>
      <c r="L3174" s="10">
        <f t="shared" si="396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392"/>
        <v>1.1499999999999999</v>
      </c>
      <c r="R3174" s="6">
        <f t="shared" si="393"/>
        <v>79.310344827586206</v>
      </c>
      <c r="S3174" t="str">
        <f t="shared" si="397"/>
        <v>theater</v>
      </c>
      <c r="T3174" t="str">
        <f t="shared" si="398"/>
        <v>plays</v>
      </c>
      <c r="U3174" s="6">
        <f t="shared" si="394"/>
        <v>30</v>
      </c>
      <c r="V3174" t="str">
        <f t="shared" si="399"/>
        <v>15&lt;x&lt;=30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 t="shared" si="395"/>
        <v>41908.670046296291</v>
      </c>
      <c r="K3175">
        <v>1409173492</v>
      </c>
      <c r="L3175" s="10">
        <f t="shared" si="396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392"/>
        <v>1.03</v>
      </c>
      <c r="R3175" s="6">
        <f t="shared" si="393"/>
        <v>139.18918918918919</v>
      </c>
      <c r="S3175" t="str">
        <f t="shared" si="397"/>
        <v>theater</v>
      </c>
      <c r="T3175" t="str">
        <f t="shared" si="398"/>
        <v>plays</v>
      </c>
      <c r="U3175" s="6">
        <f t="shared" si="394"/>
        <v>30</v>
      </c>
      <c r="V3175" t="str">
        <f t="shared" si="399"/>
        <v>15&lt;x&lt;=30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 t="shared" si="395"/>
        <v>41876.656342592592</v>
      </c>
      <c r="K3176">
        <v>1407789908</v>
      </c>
      <c r="L3176" s="10">
        <f t="shared" si="396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392"/>
        <v>1.0113333333333334</v>
      </c>
      <c r="R3176" s="6">
        <f t="shared" si="393"/>
        <v>131.91304347826087</v>
      </c>
      <c r="S3176" t="str">
        <f t="shared" si="397"/>
        <v>theater</v>
      </c>
      <c r="T3176" t="str">
        <f t="shared" si="398"/>
        <v>plays</v>
      </c>
      <c r="U3176" s="6">
        <f t="shared" si="394"/>
        <v>14</v>
      </c>
      <c r="V3176" t="str">
        <f t="shared" si="399"/>
        <v>&lt;=15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 t="shared" si="395"/>
        <v>40591.678553240738</v>
      </c>
      <c r="K3177">
        <v>1292793427</v>
      </c>
      <c r="L3177" s="10">
        <f t="shared" si="396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392"/>
        <v>1.0955999999999999</v>
      </c>
      <c r="R3177" s="6">
        <f t="shared" si="393"/>
        <v>91.3</v>
      </c>
      <c r="S3177" t="str">
        <f t="shared" si="397"/>
        <v>theater</v>
      </c>
      <c r="T3177" t="str">
        <f t="shared" si="398"/>
        <v>plays</v>
      </c>
      <c r="U3177" s="6">
        <f t="shared" si="394"/>
        <v>60</v>
      </c>
      <c r="V3177" t="str">
        <f t="shared" si="399"/>
        <v>45&lt;x&lt;=60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 t="shared" si="395"/>
        <v>41504.416666666664</v>
      </c>
      <c r="K3178">
        <v>1374531631</v>
      </c>
      <c r="L3178" s="10">
        <f t="shared" si="396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392"/>
        <v>1.148421052631579</v>
      </c>
      <c r="R3178" s="6">
        <f t="shared" si="393"/>
        <v>39.672727272727272</v>
      </c>
      <c r="S3178" t="str">
        <f t="shared" si="397"/>
        <v>theater</v>
      </c>
      <c r="T3178" t="str">
        <f t="shared" si="398"/>
        <v>plays</v>
      </c>
      <c r="U3178" s="6">
        <f t="shared" si="394"/>
        <v>26.694085648152395</v>
      </c>
      <c r="V3178" t="str">
        <f t="shared" si="399"/>
        <v>15&lt;x&lt;=30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 t="shared" si="395"/>
        <v>41811.458437499998</v>
      </c>
      <c r="K3179">
        <v>1400774409</v>
      </c>
      <c r="L3179" s="10">
        <f t="shared" si="396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392"/>
        <v>1.1739999999999999</v>
      </c>
      <c r="R3179" s="6">
        <f t="shared" si="393"/>
        <v>57.549019607843135</v>
      </c>
      <c r="S3179" t="str">
        <f t="shared" si="397"/>
        <v>theater</v>
      </c>
      <c r="T3179" t="str">
        <f t="shared" si="398"/>
        <v>plays</v>
      </c>
      <c r="U3179" s="6">
        <f t="shared" si="394"/>
        <v>30</v>
      </c>
      <c r="V3179" t="str">
        <f t="shared" si="399"/>
        <v>15&lt;x&lt;=30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 t="shared" si="395"/>
        <v>41836.396701388883</v>
      </c>
      <c r="K3180">
        <v>1402929075</v>
      </c>
      <c r="L3180" s="10">
        <f t="shared" si="396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392"/>
        <v>1.7173333333333334</v>
      </c>
      <c r="R3180" s="6">
        <f t="shared" si="393"/>
        <v>33.025641025641029</v>
      </c>
      <c r="S3180" t="str">
        <f t="shared" si="397"/>
        <v>theater</v>
      </c>
      <c r="T3180" t="str">
        <f t="shared" si="398"/>
        <v>plays</v>
      </c>
      <c r="U3180" s="6">
        <f t="shared" si="394"/>
        <v>30</v>
      </c>
      <c r="V3180" t="str">
        <f t="shared" si="399"/>
        <v>15&lt;x&lt;=30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 t="shared" si="395"/>
        <v>41400.49387731481</v>
      </c>
      <c r="K3181">
        <v>1365699071</v>
      </c>
      <c r="L3181" s="10">
        <f t="shared" si="396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392"/>
        <v>1.1416238095238094</v>
      </c>
      <c r="R3181" s="6">
        <f t="shared" si="393"/>
        <v>77.335806451612896</v>
      </c>
      <c r="S3181" t="str">
        <f t="shared" si="397"/>
        <v>theater</v>
      </c>
      <c r="T3181" t="str">
        <f t="shared" si="398"/>
        <v>plays</v>
      </c>
      <c r="U3181" s="6">
        <f t="shared" si="394"/>
        <v>25</v>
      </c>
      <c r="V3181" t="str">
        <f t="shared" si="399"/>
        <v>15&lt;x&lt;=30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 t="shared" si="395"/>
        <v>41810.204270833332</v>
      </c>
      <c r="K3182">
        <v>1400666049</v>
      </c>
      <c r="L3182" s="10">
        <f t="shared" si="396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392"/>
        <v>1.1975</v>
      </c>
      <c r="R3182" s="6">
        <f t="shared" si="393"/>
        <v>31.933333333333334</v>
      </c>
      <c r="S3182" t="str">
        <f t="shared" si="397"/>
        <v>theater</v>
      </c>
      <c r="T3182" t="str">
        <f t="shared" si="398"/>
        <v>plays</v>
      </c>
      <c r="U3182" s="6">
        <f t="shared" si="394"/>
        <v>30</v>
      </c>
      <c r="V3182" t="str">
        <f t="shared" si="399"/>
        <v>15&lt;x&lt;=30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 t="shared" si="395"/>
        <v>41805.458333333328</v>
      </c>
      <c r="K3183">
        <v>1400570787</v>
      </c>
      <c r="L3183" s="10">
        <f t="shared" si="396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392"/>
        <v>1.0900000000000001</v>
      </c>
      <c r="R3183" s="6">
        <f t="shared" si="393"/>
        <v>36.333333333333336</v>
      </c>
      <c r="S3183" t="str">
        <f t="shared" si="397"/>
        <v>theater</v>
      </c>
      <c r="T3183" t="str">
        <f t="shared" si="398"/>
        <v>plays</v>
      </c>
      <c r="U3183" s="6">
        <f t="shared" si="394"/>
        <v>26.356631944443507</v>
      </c>
      <c r="V3183" t="str">
        <f t="shared" si="399"/>
        <v>15&lt;x&lt;=30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 t="shared" si="395"/>
        <v>40939.5</v>
      </c>
      <c r="K3184">
        <v>1323211621</v>
      </c>
      <c r="L3184" s="10">
        <f t="shared" si="396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392"/>
        <v>1.0088571428571429</v>
      </c>
      <c r="R3184" s="6">
        <f t="shared" si="393"/>
        <v>46.768211920529801</v>
      </c>
      <c r="S3184" t="str">
        <f t="shared" si="397"/>
        <v>theater</v>
      </c>
      <c r="T3184" t="str">
        <f t="shared" si="398"/>
        <v>plays</v>
      </c>
      <c r="U3184" s="6">
        <f t="shared" si="394"/>
        <v>55.759016203708597</v>
      </c>
      <c r="V3184" t="str">
        <f t="shared" si="399"/>
        <v>45&lt;x&lt;=60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 t="shared" si="395"/>
        <v>41509.586446759255</v>
      </c>
      <c r="K3185">
        <v>1375729469</v>
      </c>
      <c r="L3185" s="10">
        <f t="shared" si="396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392"/>
        <v>1.0900000000000001</v>
      </c>
      <c r="R3185" s="6">
        <f t="shared" si="393"/>
        <v>40.073529411764703</v>
      </c>
      <c r="S3185" t="str">
        <f t="shared" si="397"/>
        <v>theater</v>
      </c>
      <c r="T3185" t="str">
        <f t="shared" si="398"/>
        <v>plays</v>
      </c>
      <c r="U3185" s="6">
        <f t="shared" si="394"/>
        <v>18</v>
      </c>
      <c r="V3185" t="str">
        <f t="shared" si="399"/>
        <v>15&lt;x&lt;=30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 t="shared" si="395"/>
        <v>41821.785081018512</v>
      </c>
      <c r="K3186">
        <v>1401666631</v>
      </c>
      <c r="L3186" s="10">
        <f t="shared" si="396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392"/>
        <v>1.0720930232558139</v>
      </c>
      <c r="R3186" s="6">
        <f t="shared" si="393"/>
        <v>100.21739130434783</v>
      </c>
      <c r="S3186" t="str">
        <f t="shared" si="397"/>
        <v>theater</v>
      </c>
      <c r="T3186" t="str">
        <f t="shared" si="398"/>
        <v>plays</v>
      </c>
      <c r="U3186" s="6">
        <f t="shared" si="394"/>
        <v>30</v>
      </c>
      <c r="V3186" t="str">
        <f t="shared" si="399"/>
        <v>15&lt;x&lt;=30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 t="shared" si="395"/>
        <v>41836.768993055557</v>
      </c>
      <c r="K3187">
        <v>1404948441</v>
      </c>
      <c r="L3187" s="10">
        <f t="shared" si="396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392"/>
        <v>1</v>
      </c>
      <c r="R3187" s="6">
        <f t="shared" si="393"/>
        <v>41.666666666666664</v>
      </c>
      <c r="S3187" t="str">
        <f t="shared" si="397"/>
        <v>theater</v>
      </c>
      <c r="T3187" t="str">
        <f t="shared" si="398"/>
        <v>plays</v>
      </c>
      <c r="U3187" s="6">
        <f t="shared" si="394"/>
        <v>7</v>
      </c>
      <c r="V3187" t="str">
        <f t="shared" si="399"/>
        <v>&lt;=15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 t="shared" si="395"/>
        <v>41898.666666666664</v>
      </c>
      <c r="K3188">
        <v>1408313438</v>
      </c>
      <c r="L3188" s="10">
        <f t="shared" si="396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392"/>
        <v>1.0218750000000001</v>
      </c>
      <c r="R3188" s="6">
        <f t="shared" si="393"/>
        <v>46.714285714285715</v>
      </c>
      <c r="S3188" t="str">
        <f t="shared" si="397"/>
        <v>theater</v>
      </c>
      <c r="T3188" t="str">
        <f t="shared" si="398"/>
        <v>plays</v>
      </c>
      <c r="U3188" s="6">
        <f t="shared" si="394"/>
        <v>29.950949074074742</v>
      </c>
      <c r="V3188" t="str">
        <f t="shared" si="399"/>
        <v>15&lt;x&lt;=30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 t="shared" si="395"/>
        <v>41855.458020833328</v>
      </c>
      <c r="K3189">
        <v>1405439973</v>
      </c>
      <c r="L3189" s="10">
        <f t="shared" si="396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392"/>
        <v>1.1629333333333334</v>
      </c>
      <c r="R3189" s="6">
        <f t="shared" si="393"/>
        <v>71.491803278688522</v>
      </c>
      <c r="S3189" t="str">
        <f t="shared" si="397"/>
        <v>theater</v>
      </c>
      <c r="T3189" t="str">
        <f t="shared" si="398"/>
        <v>plays</v>
      </c>
      <c r="U3189" s="6">
        <f t="shared" si="394"/>
        <v>20</v>
      </c>
      <c r="V3189" t="str">
        <f t="shared" si="399"/>
        <v>15&lt;x&lt;=30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 t="shared" si="395"/>
        <v>42165.207199074073</v>
      </c>
      <c r="K3190">
        <v>1432115902</v>
      </c>
      <c r="L3190" s="10">
        <f t="shared" si="396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392"/>
        <v>0.65</v>
      </c>
      <c r="R3190" s="6">
        <f t="shared" si="393"/>
        <v>14.444444444444445</v>
      </c>
      <c r="S3190" t="str">
        <f t="shared" si="397"/>
        <v>theater</v>
      </c>
      <c r="T3190" t="str">
        <f t="shared" si="398"/>
        <v>musical</v>
      </c>
      <c r="U3190" s="6">
        <f t="shared" si="394"/>
        <v>21</v>
      </c>
      <c r="V3190" t="str">
        <f t="shared" si="399"/>
        <v>15&lt;x&lt;=30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 t="shared" si="395"/>
        <v>42148.138101851851</v>
      </c>
      <c r="K3191">
        <v>1429863532</v>
      </c>
      <c r="L3191" s="10">
        <f t="shared" si="396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392"/>
        <v>0.12327272727272727</v>
      </c>
      <c r="R3191" s="6">
        <f t="shared" si="393"/>
        <v>356.84210526315792</v>
      </c>
      <c r="S3191" t="str">
        <f t="shared" si="397"/>
        <v>theater</v>
      </c>
      <c r="T3191" t="str">
        <f t="shared" si="398"/>
        <v>musical</v>
      </c>
      <c r="U3191" s="6">
        <f t="shared" si="394"/>
        <v>30</v>
      </c>
      <c r="V3191" t="str">
        <f t="shared" si="399"/>
        <v>15&lt;x&lt;=30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 t="shared" si="395"/>
        <v>42712.984664351847</v>
      </c>
      <c r="K3192">
        <v>1478662675</v>
      </c>
      <c r="L3192" s="10">
        <f t="shared" si="396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392"/>
        <v>0</v>
      </c>
      <c r="R3192" s="6" t="e">
        <f t="shared" si="393"/>
        <v>#DIV/0!</v>
      </c>
      <c r="S3192" t="str">
        <f t="shared" si="397"/>
        <v>theater</v>
      </c>
      <c r="T3192" t="str">
        <f t="shared" si="398"/>
        <v>musical</v>
      </c>
      <c r="U3192" s="6">
        <f t="shared" si="394"/>
        <v>30.041666666664241</v>
      </c>
      <c r="V3192" t="str">
        <f t="shared" si="399"/>
        <v>30&lt;x&lt;=45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 t="shared" si="395"/>
        <v>42598.547094907401</v>
      </c>
      <c r="K3193">
        <v>1466186869</v>
      </c>
      <c r="L3193" s="10">
        <f t="shared" si="396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392"/>
        <v>4.0266666666666666E-2</v>
      </c>
      <c r="R3193" s="6">
        <f t="shared" si="393"/>
        <v>37.75</v>
      </c>
      <c r="S3193" t="str">
        <f t="shared" si="397"/>
        <v>theater</v>
      </c>
      <c r="T3193" t="str">
        <f t="shared" si="398"/>
        <v>musical</v>
      </c>
      <c r="U3193" s="6">
        <f t="shared" si="394"/>
        <v>60</v>
      </c>
      <c r="V3193" t="str">
        <f t="shared" si="399"/>
        <v>45&lt;x&lt;=60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 t="shared" si="395"/>
        <v>42063.708333333336</v>
      </c>
      <c r="K3194">
        <v>1421274859</v>
      </c>
      <c r="L3194" s="10">
        <f t="shared" si="396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392"/>
        <v>1.0200000000000001E-2</v>
      </c>
      <c r="R3194" s="6">
        <f t="shared" si="393"/>
        <v>12.75</v>
      </c>
      <c r="S3194" t="str">
        <f t="shared" si="397"/>
        <v>theater</v>
      </c>
      <c r="T3194" t="str">
        <f t="shared" si="398"/>
        <v>musical</v>
      </c>
      <c r="U3194" s="6">
        <f t="shared" si="394"/>
        <v>44.976168981491355</v>
      </c>
      <c r="V3194" t="str">
        <f t="shared" si="399"/>
        <v>30&lt;x&lt;=45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 t="shared" si="395"/>
        <v>42055.759907407402</v>
      </c>
      <c r="K3195">
        <v>1420586056</v>
      </c>
      <c r="L3195" s="10">
        <f t="shared" si="396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392"/>
        <v>0.1174</v>
      </c>
      <c r="R3195" s="6">
        <f t="shared" si="393"/>
        <v>24.458333333333332</v>
      </c>
      <c r="S3195" t="str">
        <f t="shared" si="397"/>
        <v>theater</v>
      </c>
      <c r="T3195" t="str">
        <f t="shared" si="398"/>
        <v>musical</v>
      </c>
      <c r="U3195" s="6">
        <f t="shared" si="394"/>
        <v>45</v>
      </c>
      <c r="V3195" t="str">
        <f t="shared" si="399"/>
        <v>30&lt;x&lt;=45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 t="shared" si="395"/>
        <v>42211.854143518511</v>
      </c>
      <c r="K3196">
        <v>1435368598</v>
      </c>
      <c r="L3196" s="10">
        <f t="shared" si="396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392"/>
        <v>0</v>
      </c>
      <c r="R3196" s="6" t="e">
        <f t="shared" si="393"/>
        <v>#DIV/0!</v>
      </c>
      <c r="S3196" t="str">
        <f t="shared" si="397"/>
        <v>theater</v>
      </c>
      <c r="T3196" t="str">
        <f t="shared" si="398"/>
        <v>musical</v>
      </c>
      <c r="U3196" s="6">
        <f t="shared" si="394"/>
        <v>30</v>
      </c>
      <c r="V3196" t="str">
        <f t="shared" si="399"/>
        <v>15&lt;x&lt;=30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 t="shared" si="395"/>
        <v>42047.385902777773</v>
      </c>
      <c r="K3197">
        <v>1421158542</v>
      </c>
      <c r="L3197" s="10">
        <f t="shared" si="396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392"/>
        <v>0.59142857142857141</v>
      </c>
      <c r="R3197" s="6">
        <f t="shared" si="393"/>
        <v>53.07692307692308</v>
      </c>
      <c r="S3197" t="str">
        <f t="shared" si="397"/>
        <v>theater</v>
      </c>
      <c r="T3197" t="str">
        <f t="shared" si="398"/>
        <v>musical</v>
      </c>
      <c r="U3197" s="6">
        <f t="shared" si="394"/>
        <v>30</v>
      </c>
      <c r="V3197" t="str">
        <f t="shared" si="399"/>
        <v>15&lt;x&lt;=30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 t="shared" si="395"/>
        <v>42217.374999999993</v>
      </c>
      <c r="K3198">
        <v>1433254875</v>
      </c>
      <c r="L3198" s="10">
        <f t="shared" si="396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392"/>
        <v>5.9999999999999995E-4</v>
      </c>
      <c r="R3198" s="6">
        <f t="shared" si="393"/>
        <v>300</v>
      </c>
      <c r="S3198" t="str">
        <f t="shared" si="397"/>
        <v>theater</v>
      </c>
      <c r="T3198" t="str">
        <f t="shared" si="398"/>
        <v>musical</v>
      </c>
      <c r="U3198" s="6">
        <f t="shared" si="394"/>
        <v>59.985243055547471</v>
      </c>
      <c r="V3198" t="str">
        <f t="shared" si="399"/>
        <v>45&lt;x&lt;=60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 t="shared" si="395"/>
        <v>42039.28493055555</v>
      </c>
      <c r="K3199">
        <v>1420458618</v>
      </c>
      <c r="L3199" s="10">
        <f t="shared" si="396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392"/>
        <v>0.1145</v>
      </c>
      <c r="R3199" s="6">
        <f t="shared" si="393"/>
        <v>286.25</v>
      </c>
      <c r="S3199" t="str">
        <f t="shared" si="397"/>
        <v>theater</v>
      </c>
      <c r="T3199" t="str">
        <f t="shared" si="398"/>
        <v>musical</v>
      </c>
      <c r="U3199" s="6">
        <f t="shared" si="394"/>
        <v>30</v>
      </c>
      <c r="V3199" t="str">
        <f t="shared" si="399"/>
        <v>15&lt;x&lt;=30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 t="shared" si="395"/>
        <v>42051.216168981475</v>
      </c>
      <c r="K3200">
        <v>1420798277</v>
      </c>
      <c r="L3200" s="10">
        <f t="shared" si="396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392"/>
        <v>3.6666666666666666E-3</v>
      </c>
      <c r="R3200" s="6">
        <f t="shared" si="393"/>
        <v>36.666666666666664</v>
      </c>
      <c r="S3200" t="str">
        <f t="shared" si="397"/>
        <v>theater</v>
      </c>
      <c r="T3200" t="str">
        <f t="shared" si="398"/>
        <v>musical</v>
      </c>
      <c r="U3200" s="6">
        <f t="shared" si="394"/>
        <v>38</v>
      </c>
      <c r="V3200" t="str">
        <f t="shared" si="399"/>
        <v>30&lt;x&lt;=45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 t="shared" si="395"/>
        <v>41888.666666666664</v>
      </c>
      <c r="K3201">
        <v>1407435418</v>
      </c>
      <c r="L3201" s="10">
        <f t="shared" si="396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392"/>
        <v>0.52159999999999995</v>
      </c>
      <c r="R3201" s="6">
        <f t="shared" si="393"/>
        <v>49.20754716981132</v>
      </c>
      <c r="S3201" t="str">
        <f t="shared" si="397"/>
        <v>theater</v>
      </c>
      <c r="T3201" t="str">
        <f t="shared" si="398"/>
        <v>musical</v>
      </c>
      <c r="U3201" s="6">
        <f t="shared" si="394"/>
        <v>30.113217592595902</v>
      </c>
      <c r="V3201" t="str">
        <f t="shared" si="399"/>
        <v>30&lt;x&lt;=45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 t="shared" si="395"/>
        <v>42490.023611111108</v>
      </c>
      <c r="K3202">
        <v>1459410101</v>
      </c>
      <c r="L3202" s="10">
        <f t="shared" si="396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400">E3202/D3202</f>
        <v>2.0000000000000002E-5</v>
      </c>
      <c r="R3202" s="6">
        <f t="shared" ref="R3202:R3265" si="401">E3202/N3202</f>
        <v>1</v>
      </c>
      <c r="S3202" t="str">
        <f t="shared" si="397"/>
        <v>theater</v>
      </c>
      <c r="T3202" t="str">
        <f t="shared" si="398"/>
        <v>musical</v>
      </c>
      <c r="U3202" s="6">
        <f t="shared" ref="U3202:U3265" si="402">J3202-L3202</f>
        <v>29.911331018520286</v>
      </c>
      <c r="V3202" t="str">
        <f t="shared" si="399"/>
        <v>15&lt;x&lt;=30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 t="shared" ref="J3203:J3266" si="403">(((I3203/60)/60)/24)+DATE(1970,1,1)+(-5/24)</f>
        <v>41882.558761574073</v>
      </c>
      <c r="K3203">
        <v>1407695077</v>
      </c>
      <c r="L3203" s="10">
        <f t="shared" ref="L3203:L3266" si="404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400"/>
        <v>1.2500000000000001E-2</v>
      </c>
      <c r="R3203" s="6">
        <f t="shared" si="401"/>
        <v>12.5</v>
      </c>
      <c r="S3203" t="str">
        <f t="shared" ref="S3203:S3266" si="405">TRIM(LEFT(P3203,SEARCH("/",P3203)-1))</f>
        <v>theater</v>
      </c>
      <c r="T3203" t="str">
        <f t="shared" ref="T3203:T3266" si="406">TRIM(RIGHT(P3203,LEN(P3203)-SEARCH("/",P3203)))</f>
        <v>musical</v>
      </c>
      <c r="U3203" s="6">
        <f t="shared" si="402"/>
        <v>21</v>
      </c>
      <c r="V3203" t="str">
        <f t="shared" ref="V3203:V3266" si="407">IF(U3203&lt;=15, "&lt;=15", IF(U3203&lt;=30, "15&lt;x&lt;=30", IF(U3203&lt;=45, "30&lt;x&lt;=45", IF(U3203&lt;=60, "45&lt;x&lt;=60", IF(U3203&lt;=75, "60&lt;x&lt;=75","75&lt;x&lt;=90")))))</f>
        <v>15&lt;x&lt;=30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 t="shared" si="403"/>
        <v>42352.040972222218</v>
      </c>
      <c r="K3204">
        <v>1445027346</v>
      </c>
      <c r="L3204" s="10">
        <f t="shared" si="404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400"/>
        <v>0.54520000000000002</v>
      </c>
      <c r="R3204" s="6">
        <f t="shared" si="401"/>
        <v>109.04</v>
      </c>
      <c r="S3204" t="str">
        <f t="shared" si="405"/>
        <v>theater</v>
      </c>
      <c r="T3204" t="str">
        <f t="shared" si="406"/>
        <v>musical</v>
      </c>
      <c r="U3204" s="6">
        <f t="shared" si="402"/>
        <v>58.395763888882357</v>
      </c>
      <c r="V3204" t="str">
        <f t="shared" si="407"/>
        <v>45&lt;x&lt;=60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 t="shared" si="403"/>
        <v>42272.780347222222</v>
      </c>
      <c r="K3205">
        <v>1440632622</v>
      </c>
      <c r="L3205" s="10">
        <f t="shared" si="404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400"/>
        <v>0.25</v>
      </c>
      <c r="R3205" s="6">
        <f t="shared" si="401"/>
        <v>41.666666666666664</v>
      </c>
      <c r="S3205" t="str">
        <f t="shared" si="405"/>
        <v>theater</v>
      </c>
      <c r="T3205" t="str">
        <f t="shared" si="406"/>
        <v>musical</v>
      </c>
      <c r="U3205" s="6">
        <f t="shared" si="402"/>
        <v>30</v>
      </c>
      <c r="V3205" t="str">
        <f t="shared" si="407"/>
        <v>15&lt;x&lt;=30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 t="shared" si="403"/>
        <v>42202.468055555553</v>
      </c>
      <c r="K3206">
        <v>1434558479</v>
      </c>
      <c r="L3206" s="10">
        <f t="shared" si="404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400"/>
        <v>0</v>
      </c>
      <c r="R3206" s="6" t="e">
        <f t="shared" si="401"/>
        <v>#DIV/0!</v>
      </c>
      <c r="S3206" t="str">
        <f t="shared" si="405"/>
        <v>theater</v>
      </c>
      <c r="T3206" t="str">
        <f t="shared" si="406"/>
        <v>musical</v>
      </c>
      <c r="U3206" s="6">
        <f t="shared" si="402"/>
        <v>29.99028935185197</v>
      </c>
      <c r="V3206" t="str">
        <f t="shared" si="407"/>
        <v>15&lt;x&lt;=30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 t="shared" si="403"/>
        <v>42125.166342592587</v>
      </c>
      <c r="K3207">
        <v>1427878772</v>
      </c>
      <c r="L3207" s="10">
        <f t="shared" si="404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400"/>
        <v>3.4125000000000003E-2</v>
      </c>
      <c r="R3207" s="6">
        <f t="shared" si="401"/>
        <v>22.75</v>
      </c>
      <c r="S3207" t="str">
        <f t="shared" si="405"/>
        <v>theater</v>
      </c>
      <c r="T3207" t="str">
        <f t="shared" si="406"/>
        <v>musical</v>
      </c>
      <c r="U3207" s="6">
        <f t="shared" si="402"/>
        <v>30</v>
      </c>
      <c r="V3207" t="str">
        <f t="shared" si="407"/>
        <v>15&lt;x&lt;=30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 t="shared" si="403"/>
        <v>42266.067719907405</v>
      </c>
      <c r="K3208">
        <v>1440052651</v>
      </c>
      <c r="L3208" s="10">
        <f t="shared" si="404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400"/>
        <v>0</v>
      </c>
      <c r="R3208" s="6" t="e">
        <f t="shared" si="401"/>
        <v>#DIV/0!</v>
      </c>
      <c r="S3208" t="str">
        <f t="shared" si="405"/>
        <v>theater</v>
      </c>
      <c r="T3208" t="str">
        <f t="shared" si="406"/>
        <v>musical</v>
      </c>
      <c r="U3208" s="6">
        <f t="shared" si="402"/>
        <v>30</v>
      </c>
      <c r="V3208" t="str">
        <f t="shared" si="407"/>
        <v>15&lt;x&lt;=30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 t="shared" si="403"/>
        <v>42117.027858796289</v>
      </c>
      <c r="K3209">
        <v>1424587207</v>
      </c>
      <c r="L3209" s="10">
        <f t="shared" si="404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400"/>
        <v>0.46363636363636362</v>
      </c>
      <c r="R3209" s="6">
        <f t="shared" si="401"/>
        <v>70.833333333333329</v>
      </c>
      <c r="S3209" t="str">
        <f t="shared" si="405"/>
        <v>theater</v>
      </c>
      <c r="T3209" t="str">
        <f t="shared" si="406"/>
        <v>musical</v>
      </c>
      <c r="U3209" s="6">
        <f t="shared" si="402"/>
        <v>59.958333333328483</v>
      </c>
      <c r="V3209" t="str">
        <f t="shared" si="407"/>
        <v>45&lt;x&lt;=60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 t="shared" si="403"/>
        <v>41848.396724537037</v>
      </c>
      <c r="K3210">
        <v>1404743477</v>
      </c>
      <c r="L3210" s="10">
        <f t="shared" si="404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400"/>
        <v>1.0349999999999999</v>
      </c>
      <c r="R3210" s="6">
        <f t="shared" si="401"/>
        <v>63.109756097560975</v>
      </c>
      <c r="S3210" t="str">
        <f t="shared" si="405"/>
        <v>theater</v>
      </c>
      <c r="T3210" t="str">
        <f t="shared" si="406"/>
        <v>plays</v>
      </c>
      <c r="U3210" s="6">
        <f t="shared" si="402"/>
        <v>21</v>
      </c>
      <c r="V3210" t="str">
        <f t="shared" si="407"/>
        <v>15&lt;x&lt;=30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 t="shared" si="403"/>
        <v>41810.75</v>
      </c>
      <c r="K3211">
        <v>1400512658</v>
      </c>
      <c r="L3211" s="10">
        <f t="shared" si="404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400"/>
        <v>1.1932315789473684</v>
      </c>
      <c r="R3211" s="6">
        <f t="shared" si="401"/>
        <v>50.157964601769912</v>
      </c>
      <c r="S3211" t="str">
        <f t="shared" si="405"/>
        <v>theater</v>
      </c>
      <c r="T3211" t="str">
        <f t="shared" si="406"/>
        <v>plays</v>
      </c>
      <c r="U3211" s="6">
        <f t="shared" si="402"/>
        <v>32.321087962962338</v>
      </c>
      <c r="V3211" t="str">
        <f t="shared" si="407"/>
        <v>30&lt;x&lt;=45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 t="shared" si="403"/>
        <v>41060.957638888889</v>
      </c>
      <c r="K3212">
        <v>1334442519</v>
      </c>
      <c r="L3212" s="10">
        <f t="shared" si="404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400"/>
        <v>1.2576666666666667</v>
      </c>
      <c r="R3212" s="6">
        <f t="shared" si="401"/>
        <v>62.883333333333333</v>
      </c>
      <c r="S3212" t="str">
        <f t="shared" si="405"/>
        <v>theater</v>
      </c>
      <c r="T3212" t="str">
        <f t="shared" si="406"/>
        <v>plays</v>
      </c>
      <c r="U3212" s="6">
        <f t="shared" si="402"/>
        <v>47.229409722225682</v>
      </c>
      <c r="V3212" t="str">
        <f t="shared" si="407"/>
        <v>45&lt;x&lt;=60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 t="shared" si="403"/>
        <v>41865.875</v>
      </c>
      <c r="K3213">
        <v>1405346680</v>
      </c>
      <c r="L3213" s="10">
        <f t="shared" si="404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400"/>
        <v>1.1974347826086957</v>
      </c>
      <c r="R3213" s="6">
        <f t="shared" si="401"/>
        <v>85.531055900621112</v>
      </c>
      <c r="S3213" t="str">
        <f t="shared" si="405"/>
        <v>theater</v>
      </c>
      <c r="T3213" t="str">
        <f t="shared" si="406"/>
        <v>plays</v>
      </c>
      <c r="U3213" s="6">
        <f t="shared" si="402"/>
        <v>31.496759259258397</v>
      </c>
      <c r="V3213" t="str">
        <f t="shared" si="407"/>
        <v>30&lt;x&lt;=45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 t="shared" si="403"/>
        <v>41859.587395833332</v>
      </c>
      <c r="K3214">
        <v>1404932751</v>
      </c>
      <c r="L3214" s="10">
        <f t="shared" si="404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400"/>
        <v>1.2625</v>
      </c>
      <c r="R3214" s="6">
        <f t="shared" si="401"/>
        <v>53.723404255319146</v>
      </c>
      <c r="S3214" t="str">
        <f t="shared" si="405"/>
        <v>theater</v>
      </c>
      <c r="T3214" t="str">
        <f t="shared" si="406"/>
        <v>plays</v>
      </c>
      <c r="U3214" s="6">
        <f t="shared" si="402"/>
        <v>30</v>
      </c>
      <c r="V3214" t="str">
        <f t="shared" si="407"/>
        <v>15&lt;x&lt;=30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 t="shared" si="403"/>
        <v>42211.555081018516</v>
      </c>
      <c r="K3215">
        <v>1434478759</v>
      </c>
      <c r="L3215" s="10">
        <f t="shared" si="404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400"/>
        <v>1.0011666666666668</v>
      </c>
      <c r="R3215" s="6">
        <f t="shared" si="401"/>
        <v>127.80851063829788</v>
      </c>
      <c r="S3215" t="str">
        <f t="shared" si="405"/>
        <v>theater</v>
      </c>
      <c r="T3215" t="str">
        <f t="shared" si="406"/>
        <v>plays</v>
      </c>
      <c r="U3215" s="6">
        <f t="shared" si="402"/>
        <v>40</v>
      </c>
      <c r="V3215" t="str">
        <f t="shared" si="407"/>
        <v>30&lt;x&lt;=45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 t="shared" si="403"/>
        <v>42374.788194444445</v>
      </c>
      <c r="K3216">
        <v>1448823673</v>
      </c>
      <c r="L3216" s="10">
        <f t="shared" si="404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400"/>
        <v>1.0213333333333334</v>
      </c>
      <c r="R3216" s="6">
        <f t="shared" si="401"/>
        <v>106.57391304347826</v>
      </c>
      <c r="S3216" t="str">
        <f t="shared" si="405"/>
        <v>theater</v>
      </c>
      <c r="T3216" t="str">
        <f t="shared" si="406"/>
        <v>plays</v>
      </c>
      <c r="U3216" s="6">
        <f t="shared" si="402"/>
        <v>37.204016203708306</v>
      </c>
      <c r="V3216" t="str">
        <f t="shared" si="407"/>
        <v>30&lt;x&lt;=45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 t="shared" si="403"/>
        <v>42256.957638888889</v>
      </c>
      <c r="K3217">
        <v>1438617471</v>
      </c>
      <c r="L3217" s="10">
        <f t="shared" si="404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400"/>
        <v>1.0035142857142858</v>
      </c>
      <c r="R3217" s="6">
        <f t="shared" si="401"/>
        <v>262.11194029850748</v>
      </c>
      <c r="S3217" t="str">
        <f t="shared" si="405"/>
        <v>theater</v>
      </c>
      <c r="T3217" t="str">
        <f t="shared" si="406"/>
        <v>plays</v>
      </c>
      <c r="U3217" s="6">
        <f t="shared" si="402"/>
        <v>37.500798611115897</v>
      </c>
      <c r="V3217" t="str">
        <f t="shared" si="407"/>
        <v>30&lt;x&lt;=45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 t="shared" si="403"/>
        <v>42196.395833333336</v>
      </c>
      <c r="K3218">
        <v>1433934371</v>
      </c>
      <c r="L3218" s="10">
        <f t="shared" si="404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400"/>
        <v>1.0004999999999999</v>
      </c>
      <c r="R3218" s="6">
        <f t="shared" si="401"/>
        <v>57.171428571428571</v>
      </c>
      <c r="S3218" t="str">
        <f t="shared" si="405"/>
        <v>theater</v>
      </c>
      <c r="T3218" t="str">
        <f t="shared" si="406"/>
        <v>plays</v>
      </c>
      <c r="U3218" s="6">
        <f t="shared" si="402"/>
        <v>31.14153935185459</v>
      </c>
      <c r="V3218" t="str">
        <f t="shared" si="407"/>
        <v>30&lt;x&lt;=45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 t="shared" si="403"/>
        <v>42678.337777777771</v>
      </c>
      <c r="K3219">
        <v>1475672784</v>
      </c>
      <c r="L3219" s="10">
        <f t="shared" si="404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400"/>
        <v>1.1602222222222223</v>
      </c>
      <c r="R3219" s="6">
        <f t="shared" si="401"/>
        <v>50.20192307692308</v>
      </c>
      <c r="S3219" t="str">
        <f t="shared" si="405"/>
        <v>theater</v>
      </c>
      <c r="T3219" t="str">
        <f t="shared" si="406"/>
        <v>plays</v>
      </c>
      <c r="U3219" s="6">
        <f t="shared" si="402"/>
        <v>30</v>
      </c>
      <c r="V3219" t="str">
        <f t="shared" si="407"/>
        <v>15&lt;x&lt;=30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 t="shared" si="403"/>
        <v>42003.791666666664</v>
      </c>
      <c r="K3220">
        <v>1417132986</v>
      </c>
      <c r="L3220" s="10">
        <f t="shared" si="404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400"/>
        <v>1.0209999999999999</v>
      </c>
      <c r="R3220" s="6">
        <f t="shared" si="401"/>
        <v>66.586956521739125</v>
      </c>
      <c r="S3220" t="str">
        <f t="shared" si="405"/>
        <v>theater</v>
      </c>
      <c r="T3220" t="str">
        <f t="shared" si="406"/>
        <v>plays</v>
      </c>
      <c r="U3220" s="6">
        <f t="shared" si="402"/>
        <v>32.997847222221026</v>
      </c>
      <c r="V3220" t="str">
        <f t="shared" si="407"/>
        <v>30&lt;x&lt;=45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 t="shared" si="403"/>
        <v>42085.733182870368</v>
      </c>
      <c r="K3221">
        <v>1424043347</v>
      </c>
      <c r="L3221" s="10">
        <f t="shared" si="404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400"/>
        <v>1.0011000000000001</v>
      </c>
      <c r="R3221" s="6">
        <f t="shared" si="401"/>
        <v>168.25210084033614</v>
      </c>
      <c r="S3221" t="str">
        <f t="shared" si="405"/>
        <v>theater</v>
      </c>
      <c r="T3221" t="str">
        <f t="shared" si="406"/>
        <v>plays</v>
      </c>
      <c r="U3221" s="6">
        <f t="shared" si="402"/>
        <v>34.958333333328483</v>
      </c>
      <c r="V3221" t="str">
        <f t="shared" si="407"/>
        <v>30&lt;x&lt;=45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 t="shared" si="403"/>
        <v>42806.666666666664</v>
      </c>
      <c r="K3222">
        <v>1486411204</v>
      </c>
      <c r="L3222" s="10">
        <f t="shared" si="404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400"/>
        <v>1.0084</v>
      </c>
      <c r="R3222" s="6">
        <f t="shared" si="401"/>
        <v>256.37288135593218</v>
      </c>
      <c r="S3222" t="str">
        <f t="shared" si="405"/>
        <v>theater</v>
      </c>
      <c r="T3222" t="str">
        <f t="shared" si="406"/>
        <v>plays</v>
      </c>
      <c r="U3222" s="6">
        <f t="shared" si="402"/>
        <v>34.041620370371675</v>
      </c>
      <c r="V3222" t="str">
        <f t="shared" si="407"/>
        <v>30&lt;x&lt;=45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 t="shared" si="403"/>
        <v>42190.488460648143</v>
      </c>
      <c r="K3223">
        <v>1433090603</v>
      </c>
      <c r="L3223" s="10">
        <f t="shared" si="404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400"/>
        <v>1.0342499999999999</v>
      </c>
      <c r="R3223" s="6">
        <f t="shared" si="401"/>
        <v>36.610619469026545</v>
      </c>
      <c r="S3223" t="str">
        <f t="shared" si="405"/>
        <v>theater</v>
      </c>
      <c r="T3223" t="str">
        <f t="shared" si="406"/>
        <v>plays</v>
      </c>
      <c r="U3223" s="6">
        <f t="shared" si="402"/>
        <v>35</v>
      </c>
      <c r="V3223" t="str">
        <f t="shared" si="407"/>
        <v>30&lt;x&lt;=45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 t="shared" si="403"/>
        <v>42301.686805555553</v>
      </c>
      <c r="K3224">
        <v>1443016697</v>
      </c>
      <c r="L3224" s="10">
        <f t="shared" si="404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400"/>
        <v>1.248</v>
      </c>
      <c r="R3224" s="6">
        <f t="shared" si="401"/>
        <v>37.142857142857146</v>
      </c>
      <c r="S3224" t="str">
        <f t="shared" si="405"/>
        <v>theater</v>
      </c>
      <c r="T3224" t="str">
        <f t="shared" si="406"/>
        <v>plays</v>
      </c>
      <c r="U3224" s="6">
        <f t="shared" si="402"/>
        <v>31.31299768518511</v>
      </c>
      <c r="V3224" t="str">
        <f t="shared" si="407"/>
        <v>30&lt;x&lt;=45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 t="shared" si="403"/>
        <v>42236.62703703704</v>
      </c>
      <c r="K3225">
        <v>1437508976</v>
      </c>
      <c r="L3225" s="10">
        <f t="shared" si="404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400"/>
        <v>1.0951612903225807</v>
      </c>
      <c r="R3225" s="6">
        <f t="shared" si="401"/>
        <v>45.878378378378379</v>
      </c>
      <c r="S3225" t="str">
        <f t="shared" si="405"/>
        <v>theater</v>
      </c>
      <c r="T3225" t="str">
        <f t="shared" si="406"/>
        <v>plays</v>
      </c>
      <c r="U3225" s="6">
        <f t="shared" si="402"/>
        <v>30</v>
      </c>
      <c r="V3225" t="str">
        <f t="shared" si="407"/>
        <v>15&lt;x&lt;=30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 t="shared" si="403"/>
        <v>42744.999999999993</v>
      </c>
      <c r="K3226">
        <v>1479932713</v>
      </c>
      <c r="L3226" s="10">
        <f t="shared" si="404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400"/>
        <v>1.0203333333333333</v>
      </c>
      <c r="R3226" s="6">
        <f t="shared" si="401"/>
        <v>141.71296296296296</v>
      </c>
      <c r="S3226" t="str">
        <f t="shared" si="405"/>
        <v>theater</v>
      </c>
      <c r="T3226" t="str">
        <f t="shared" si="406"/>
        <v>plays</v>
      </c>
      <c r="U3226" s="6">
        <f t="shared" si="402"/>
        <v>47.357488425921474</v>
      </c>
      <c r="V3226" t="str">
        <f t="shared" si="407"/>
        <v>45&lt;x&lt;=60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 t="shared" si="403"/>
        <v>42524.666666666664</v>
      </c>
      <c r="K3227">
        <v>1463145938</v>
      </c>
      <c r="L3227" s="10">
        <f t="shared" si="404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400"/>
        <v>1.0235000000000001</v>
      </c>
      <c r="R3227" s="6">
        <f t="shared" si="401"/>
        <v>52.487179487179489</v>
      </c>
      <c r="S3227" t="str">
        <f t="shared" si="405"/>
        <v>theater</v>
      </c>
      <c r="T3227" t="str">
        <f t="shared" si="406"/>
        <v>plays</v>
      </c>
      <c r="U3227" s="6">
        <f t="shared" si="402"/>
        <v>21.315532407403225</v>
      </c>
      <c r="V3227" t="str">
        <f t="shared" si="407"/>
        <v>15&lt;x&lt;=30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 t="shared" si="403"/>
        <v>42307.375138888885</v>
      </c>
      <c r="K3228">
        <v>1443621612</v>
      </c>
      <c r="L3228" s="10">
        <f t="shared" si="404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400"/>
        <v>1.0416666666666667</v>
      </c>
      <c r="R3228" s="6">
        <f t="shared" si="401"/>
        <v>59.523809523809526</v>
      </c>
      <c r="S3228" t="str">
        <f t="shared" si="405"/>
        <v>theater</v>
      </c>
      <c r="T3228" t="str">
        <f t="shared" si="406"/>
        <v>plays</v>
      </c>
      <c r="U3228" s="6">
        <f t="shared" si="402"/>
        <v>30</v>
      </c>
      <c r="V3228" t="str">
        <f t="shared" si="407"/>
        <v>15&lt;x&lt;=30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 t="shared" si="403"/>
        <v>42752.674027777779</v>
      </c>
      <c r="K3229">
        <v>1482095436</v>
      </c>
      <c r="L3229" s="10">
        <f t="shared" si="404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400"/>
        <v>1.25</v>
      </c>
      <c r="R3229" s="6">
        <f t="shared" si="401"/>
        <v>50</v>
      </c>
      <c r="S3229" t="str">
        <f t="shared" si="405"/>
        <v>theater</v>
      </c>
      <c r="T3229" t="str">
        <f t="shared" si="406"/>
        <v>plays</v>
      </c>
      <c r="U3229" s="6">
        <f t="shared" si="402"/>
        <v>30</v>
      </c>
      <c r="V3229" t="str">
        <f t="shared" si="407"/>
        <v>15&lt;x&lt;=30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 t="shared" si="403"/>
        <v>42354.999305555553</v>
      </c>
      <c r="K3230">
        <v>1447606884</v>
      </c>
      <c r="L3230" s="10">
        <f t="shared" si="404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400"/>
        <v>1.0234285714285714</v>
      </c>
      <c r="R3230" s="6">
        <f t="shared" si="401"/>
        <v>193.62162162162161</v>
      </c>
      <c r="S3230" t="str">
        <f t="shared" si="405"/>
        <v>theater</v>
      </c>
      <c r="T3230" t="str">
        <f t="shared" si="406"/>
        <v>plays</v>
      </c>
      <c r="U3230" s="6">
        <f t="shared" si="402"/>
        <v>31.498333333329356</v>
      </c>
      <c r="V3230" t="str">
        <f t="shared" si="407"/>
        <v>30&lt;x&lt;=45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 t="shared" si="403"/>
        <v>41963.124976851854</v>
      </c>
      <c r="K3231">
        <v>1413874798</v>
      </c>
      <c r="L3231" s="10">
        <f t="shared" si="404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400"/>
        <v>1.0786500000000001</v>
      </c>
      <c r="R3231" s="6">
        <f t="shared" si="401"/>
        <v>106.79702970297029</v>
      </c>
      <c r="S3231" t="str">
        <f t="shared" si="405"/>
        <v>theater</v>
      </c>
      <c r="T3231" t="str">
        <f t="shared" si="406"/>
        <v>plays</v>
      </c>
      <c r="U3231" s="6">
        <f t="shared" si="402"/>
        <v>30.041666666671517</v>
      </c>
      <c r="V3231" t="str">
        <f t="shared" si="407"/>
        <v>30&lt;x&lt;=45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 t="shared" si="403"/>
        <v>41912.957638888889</v>
      </c>
      <c r="K3232">
        <v>1410840126</v>
      </c>
      <c r="L3232" s="10">
        <f t="shared" si="404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400"/>
        <v>1.0988461538461538</v>
      </c>
      <c r="R3232" s="6">
        <f t="shared" si="401"/>
        <v>77.21621621621621</v>
      </c>
      <c r="S3232" t="str">
        <f t="shared" si="405"/>
        <v>theater</v>
      </c>
      <c r="T3232" t="str">
        <f t="shared" si="406"/>
        <v>plays</v>
      </c>
      <c r="U3232" s="6">
        <f t="shared" si="402"/>
        <v>14.997847222221026</v>
      </c>
      <c r="V3232" t="str">
        <f t="shared" si="407"/>
        <v>&lt;=15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 t="shared" si="403"/>
        <v>42476.735497685186</v>
      </c>
      <c r="K3233">
        <v>1458254347</v>
      </c>
      <c r="L3233" s="10">
        <f t="shared" si="404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400"/>
        <v>1.61</v>
      </c>
      <c r="R3233" s="6">
        <f t="shared" si="401"/>
        <v>57.5</v>
      </c>
      <c r="S3233" t="str">
        <f t="shared" si="405"/>
        <v>theater</v>
      </c>
      <c r="T3233" t="str">
        <f t="shared" si="406"/>
        <v>plays</v>
      </c>
      <c r="U3233" s="6">
        <f t="shared" si="402"/>
        <v>30</v>
      </c>
      <c r="V3233" t="str">
        <f t="shared" si="407"/>
        <v>15&lt;x&lt;=30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 t="shared" si="403"/>
        <v>42493.957638888889</v>
      </c>
      <c r="K3234">
        <v>1459711917</v>
      </c>
      <c r="L3234" s="10">
        <f t="shared" si="404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400"/>
        <v>1.3120000000000001</v>
      </c>
      <c r="R3234" s="6">
        <f t="shared" si="401"/>
        <v>50.46153846153846</v>
      </c>
      <c r="S3234" t="str">
        <f t="shared" si="405"/>
        <v>theater</v>
      </c>
      <c r="T3234" t="str">
        <f t="shared" si="406"/>
        <v>plays</v>
      </c>
      <c r="U3234" s="6">
        <f t="shared" si="402"/>
        <v>30.352118055554456</v>
      </c>
      <c r="V3234" t="str">
        <f t="shared" si="407"/>
        <v>30&lt;x&lt;=45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 t="shared" si="403"/>
        <v>42796.596701388888</v>
      </c>
      <c r="K3235">
        <v>1485890355</v>
      </c>
      <c r="L3235" s="10">
        <f t="shared" si="404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400"/>
        <v>1.1879999999999999</v>
      </c>
      <c r="R3235" s="6">
        <f t="shared" si="401"/>
        <v>97.377049180327873</v>
      </c>
      <c r="S3235" t="str">
        <f t="shared" si="405"/>
        <v>theater</v>
      </c>
      <c r="T3235" t="str">
        <f t="shared" si="406"/>
        <v>plays</v>
      </c>
      <c r="U3235" s="6">
        <f t="shared" si="402"/>
        <v>30</v>
      </c>
      <c r="V3235" t="str">
        <f t="shared" si="407"/>
        <v>15&lt;x&lt;=30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 t="shared" si="403"/>
        <v>42767.771527777775</v>
      </c>
      <c r="K3236">
        <v>1483124208</v>
      </c>
      <c r="L3236" s="10">
        <f t="shared" si="404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400"/>
        <v>1.0039275000000001</v>
      </c>
      <c r="R3236" s="6">
        <f t="shared" si="401"/>
        <v>34.91921739130435</v>
      </c>
      <c r="S3236" t="str">
        <f t="shared" si="405"/>
        <v>theater</v>
      </c>
      <c r="T3236" t="str">
        <f t="shared" si="406"/>
        <v>plays</v>
      </c>
      <c r="U3236" s="6">
        <f t="shared" si="402"/>
        <v>33.190416666671808</v>
      </c>
      <c r="V3236" t="str">
        <f t="shared" si="407"/>
        <v>30&lt;x&lt;=45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 t="shared" si="403"/>
        <v>42552.139479166661</v>
      </c>
      <c r="K3237">
        <v>1464769251</v>
      </c>
      <c r="L3237" s="10">
        <f t="shared" si="404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400"/>
        <v>1.0320666666666667</v>
      </c>
      <c r="R3237" s="6">
        <f t="shared" si="401"/>
        <v>85.530386740331494</v>
      </c>
      <c r="S3237" t="str">
        <f t="shared" si="405"/>
        <v>theater</v>
      </c>
      <c r="T3237" t="str">
        <f t="shared" si="406"/>
        <v>plays</v>
      </c>
      <c r="U3237" s="6">
        <f t="shared" si="402"/>
        <v>30</v>
      </c>
      <c r="V3237" t="str">
        <f t="shared" si="407"/>
        <v>15&lt;x&lt;=30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 t="shared" si="403"/>
        <v>42732.708715277775</v>
      </c>
      <c r="K3238">
        <v>1480370433</v>
      </c>
      <c r="L3238" s="10">
        <f t="shared" si="404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400"/>
        <v>1.006</v>
      </c>
      <c r="R3238" s="6">
        <f t="shared" si="401"/>
        <v>182.90909090909091</v>
      </c>
      <c r="S3238" t="str">
        <f t="shared" si="405"/>
        <v>theater</v>
      </c>
      <c r="T3238" t="str">
        <f t="shared" si="406"/>
        <v>plays</v>
      </c>
      <c r="U3238" s="6">
        <f t="shared" si="402"/>
        <v>30</v>
      </c>
      <c r="V3238" t="str">
        <f t="shared" si="407"/>
        <v>15&lt;x&lt;=30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 t="shared" si="403"/>
        <v>42275.957638888889</v>
      </c>
      <c r="K3239">
        <v>1441452184</v>
      </c>
      <c r="L3239" s="10">
        <f t="shared" si="404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400"/>
        <v>1.0078754285714286</v>
      </c>
      <c r="R3239" s="6">
        <f t="shared" si="401"/>
        <v>131.13620817843866</v>
      </c>
      <c r="S3239" t="str">
        <f t="shared" si="405"/>
        <v>theater</v>
      </c>
      <c r="T3239" t="str">
        <f t="shared" si="406"/>
        <v>plays</v>
      </c>
      <c r="U3239" s="6">
        <f t="shared" si="402"/>
        <v>23.69162037037313</v>
      </c>
      <c r="V3239" t="str">
        <f t="shared" si="407"/>
        <v>15&lt;x&lt;=30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 t="shared" si="403"/>
        <v>42186.302060185182</v>
      </c>
      <c r="K3240">
        <v>1433160898</v>
      </c>
      <c r="L3240" s="10">
        <f t="shared" si="404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400"/>
        <v>1.1232142857142857</v>
      </c>
      <c r="R3240" s="6">
        <f t="shared" si="401"/>
        <v>39.810126582278478</v>
      </c>
      <c r="S3240" t="str">
        <f t="shared" si="405"/>
        <v>theater</v>
      </c>
      <c r="T3240" t="str">
        <f t="shared" si="406"/>
        <v>plays</v>
      </c>
      <c r="U3240" s="6">
        <f t="shared" si="402"/>
        <v>30</v>
      </c>
      <c r="V3240" t="str">
        <f t="shared" si="407"/>
        <v>15&lt;x&lt;=30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 t="shared" si="403"/>
        <v>42302.790972222218</v>
      </c>
      <c r="K3241">
        <v>1443665293</v>
      </c>
      <c r="L3241" s="10">
        <f t="shared" si="404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400"/>
        <v>1.0591914022517912</v>
      </c>
      <c r="R3241" s="6">
        <f t="shared" si="401"/>
        <v>59.701730769230764</v>
      </c>
      <c r="S3241" t="str">
        <f t="shared" si="405"/>
        <v>theater</v>
      </c>
      <c r="T3241" t="str">
        <f t="shared" si="406"/>
        <v>plays</v>
      </c>
      <c r="U3241" s="6">
        <f t="shared" si="402"/>
        <v>24.910266203703941</v>
      </c>
      <c r="V3241" t="str">
        <f t="shared" si="407"/>
        <v>15&lt;x&lt;=30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 t="shared" si="403"/>
        <v>42782.749999999993</v>
      </c>
      <c r="K3242">
        <v>1484843948</v>
      </c>
      <c r="L3242" s="10">
        <f t="shared" si="404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400"/>
        <v>1.0056666666666667</v>
      </c>
      <c r="R3242" s="6">
        <f t="shared" si="401"/>
        <v>88.735294117647058</v>
      </c>
      <c r="S3242" t="str">
        <f t="shared" si="405"/>
        <v>theater</v>
      </c>
      <c r="T3242" t="str">
        <f t="shared" si="406"/>
        <v>plays</v>
      </c>
      <c r="U3242" s="6">
        <f t="shared" si="402"/>
        <v>28.264490740737529</v>
      </c>
      <c r="V3242" t="str">
        <f t="shared" si="407"/>
        <v>15&lt;x&lt;=30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 t="shared" si="403"/>
        <v>41926.082638888889</v>
      </c>
      <c r="K3243">
        <v>1410421670</v>
      </c>
      <c r="L3243" s="10">
        <f t="shared" si="404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400"/>
        <v>1.1530588235294117</v>
      </c>
      <c r="R3243" s="6">
        <f t="shared" si="401"/>
        <v>58.688622754491021</v>
      </c>
      <c r="S3243" t="str">
        <f t="shared" si="405"/>
        <v>theater</v>
      </c>
      <c r="T3243" t="str">
        <f t="shared" si="406"/>
        <v>plays</v>
      </c>
      <c r="U3243" s="6">
        <f t="shared" si="402"/>
        <v>32.966087962966412</v>
      </c>
      <c r="V3243" t="str">
        <f t="shared" si="407"/>
        <v>30&lt;x&lt;=45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 t="shared" si="403"/>
        <v>41901.547361111108</v>
      </c>
      <c r="K3244">
        <v>1408558092</v>
      </c>
      <c r="L3244" s="10">
        <f t="shared" si="404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400"/>
        <v>1.273042</v>
      </c>
      <c r="R3244" s="6">
        <f t="shared" si="401"/>
        <v>69.56513661202186</v>
      </c>
      <c r="S3244" t="str">
        <f t="shared" si="405"/>
        <v>theater</v>
      </c>
      <c r="T3244" t="str">
        <f t="shared" si="406"/>
        <v>plays</v>
      </c>
      <c r="U3244" s="6">
        <f t="shared" si="402"/>
        <v>30</v>
      </c>
      <c r="V3244" t="str">
        <f t="shared" si="407"/>
        <v>15&lt;x&lt;=30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 t="shared" si="403"/>
        <v>42285.791666666664</v>
      </c>
      <c r="K3245">
        <v>1442283562</v>
      </c>
      <c r="L3245" s="10">
        <f t="shared" si="404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400"/>
        <v>1.028375</v>
      </c>
      <c r="R3245" s="6">
        <f t="shared" si="401"/>
        <v>115.87323943661971</v>
      </c>
      <c r="S3245" t="str">
        <f t="shared" si="405"/>
        <v>theater</v>
      </c>
      <c r="T3245" t="str">
        <f t="shared" si="406"/>
        <v>plays</v>
      </c>
      <c r="U3245" s="6">
        <f t="shared" si="402"/>
        <v>23.903217592596775</v>
      </c>
      <c r="V3245" t="str">
        <f t="shared" si="407"/>
        <v>15&lt;x&lt;=30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 t="shared" si="403"/>
        <v>42705.527569444443</v>
      </c>
      <c r="K3246">
        <v>1478018382</v>
      </c>
      <c r="L3246" s="10">
        <f t="shared" si="404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400"/>
        <v>1.0293749999999999</v>
      </c>
      <c r="R3246" s="6">
        <f t="shared" si="401"/>
        <v>23.869565217391305</v>
      </c>
      <c r="S3246" t="str">
        <f t="shared" si="405"/>
        <v>theater</v>
      </c>
      <c r="T3246" t="str">
        <f t="shared" si="406"/>
        <v>plays</v>
      </c>
      <c r="U3246" s="6">
        <f t="shared" si="402"/>
        <v>30.041666666664241</v>
      </c>
      <c r="V3246" t="str">
        <f t="shared" si="407"/>
        <v>30&lt;x&lt;=45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 t="shared" si="403"/>
        <v>42166.874999999993</v>
      </c>
      <c r="K3247">
        <v>1431354258</v>
      </c>
      <c r="L3247" s="10">
        <f t="shared" si="404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400"/>
        <v>1.043047619047619</v>
      </c>
      <c r="R3247" s="6">
        <f t="shared" si="401"/>
        <v>81.125925925925927</v>
      </c>
      <c r="S3247" t="str">
        <f t="shared" si="405"/>
        <v>theater</v>
      </c>
      <c r="T3247" t="str">
        <f t="shared" si="406"/>
        <v>plays</v>
      </c>
      <c r="U3247" s="6">
        <f t="shared" si="402"/>
        <v>31.483124999998836</v>
      </c>
      <c r="V3247" t="str">
        <f t="shared" si="407"/>
        <v>30&lt;x&lt;=45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 t="shared" si="403"/>
        <v>42258.957638888889</v>
      </c>
      <c r="K3248">
        <v>1439551200</v>
      </c>
      <c r="L3248" s="10">
        <f t="shared" si="404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400"/>
        <v>1.1122000000000001</v>
      </c>
      <c r="R3248" s="6">
        <f t="shared" si="401"/>
        <v>57.626943005181346</v>
      </c>
      <c r="S3248" t="str">
        <f t="shared" si="405"/>
        <v>theater</v>
      </c>
      <c r="T3248" t="str">
        <f t="shared" si="406"/>
        <v>plays</v>
      </c>
      <c r="U3248" s="6">
        <f t="shared" si="402"/>
        <v>28.693750000005821</v>
      </c>
      <c r="V3248" t="str">
        <f t="shared" si="407"/>
        <v>15&lt;x&lt;=30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 t="shared" si="403"/>
        <v>42197.22583333333</v>
      </c>
      <c r="K3249">
        <v>1434104712</v>
      </c>
      <c r="L3249" s="10">
        <f t="shared" si="404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400"/>
        <v>1.0586</v>
      </c>
      <c r="R3249" s="6">
        <f t="shared" si="401"/>
        <v>46.429824561403507</v>
      </c>
      <c r="S3249" t="str">
        <f t="shared" si="405"/>
        <v>theater</v>
      </c>
      <c r="T3249" t="str">
        <f t="shared" si="406"/>
        <v>plays</v>
      </c>
      <c r="U3249" s="6">
        <f t="shared" si="402"/>
        <v>30</v>
      </c>
      <c r="V3249" t="str">
        <f t="shared" si="407"/>
        <v>15&lt;x&lt;=30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 t="shared" si="403"/>
        <v>42098.638391203705</v>
      </c>
      <c r="K3250">
        <v>1425590357</v>
      </c>
      <c r="L3250" s="10">
        <f t="shared" si="404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400"/>
        <v>1.0079166666666666</v>
      </c>
      <c r="R3250" s="6">
        <f t="shared" si="401"/>
        <v>60.475000000000001</v>
      </c>
      <c r="S3250" t="str">
        <f t="shared" si="405"/>
        <v>theater</v>
      </c>
      <c r="T3250" t="str">
        <f t="shared" si="406"/>
        <v>plays</v>
      </c>
      <c r="U3250" s="6">
        <f t="shared" si="402"/>
        <v>29.958333333335759</v>
      </c>
      <c r="V3250" t="str">
        <f t="shared" si="407"/>
        <v>15&lt;x&lt;=30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 t="shared" si="403"/>
        <v>42175.538356481477</v>
      </c>
      <c r="K3251">
        <v>1432230914</v>
      </c>
      <c r="L3251" s="10">
        <f t="shared" si="404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400"/>
        <v>1.0492727272727274</v>
      </c>
      <c r="R3251" s="6">
        <f t="shared" si="401"/>
        <v>65.579545454545453</v>
      </c>
      <c r="S3251" t="str">
        <f t="shared" si="405"/>
        <v>theater</v>
      </c>
      <c r="T3251" t="str">
        <f t="shared" si="406"/>
        <v>plays</v>
      </c>
      <c r="U3251" s="6">
        <f t="shared" si="402"/>
        <v>30</v>
      </c>
      <c r="V3251" t="str">
        <f t="shared" si="407"/>
        <v>15&lt;x&lt;=30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 t="shared" si="403"/>
        <v>41948.575509259259</v>
      </c>
      <c r="K3252">
        <v>1412617724</v>
      </c>
      <c r="L3252" s="10">
        <f t="shared" si="404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400"/>
        <v>1.01552</v>
      </c>
      <c r="R3252" s="6">
        <f t="shared" si="401"/>
        <v>119.1924882629108</v>
      </c>
      <c r="S3252" t="str">
        <f t="shared" si="405"/>
        <v>theater</v>
      </c>
      <c r="T3252" t="str">
        <f t="shared" si="406"/>
        <v>plays</v>
      </c>
      <c r="U3252" s="6">
        <f t="shared" si="402"/>
        <v>30.041666666671517</v>
      </c>
      <c r="V3252" t="str">
        <f t="shared" si="407"/>
        <v>30&lt;x&lt;=45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 t="shared" si="403"/>
        <v>42176.52275462963</v>
      </c>
      <c r="K3253">
        <v>1432315966</v>
      </c>
      <c r="L3253" s="10">
        <f t="shared" si="404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400"/>
        <v>1.1073333333333333</v>
      </c>
      <c r="R3253" s="6">
        <f t="shared" si="401"/>
        <v>83.05</v>
      </c>
      <c r="S3253" t="str">
        <f t="shared" si="405"/>
        <v>theater</v>
      </c>
      <c r="T3253" t="str">
        <f t="shared" si="406"/>
        <v>plays</v>
      </c>
      <c r="U3253" s="6">
        <f t="shared" si="402"/>
        <v>30</v>
      </c>
      <c r="V3253" t="str">
        <f t="shared" si="407"/>
        <v>15&lt;x&lt;=30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 t="shared" si="403"/>
        <v>42620.264351851853</v>
      </c>
      <c r="K3254">
        <v>1470655240</v>
      </c>
      <c r="L3254" s="10">
        <f t="shared" si="404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400"/>
        <v>1.2782222222222221</v>
      </c>
      <c r="R3254" s="6">
        <f t="shared" si="401"/>
        <v>57.52</v>
      </c>
      <c r="S3254" t="str">
        <f t="shared" si="405"/>
        <v>theater</v>
      </c>
      <c r="T3254" t="str">
        <f t="shared" si="406"/>
        <v>plays</v>
      </c>
      <c r="U3254" s="6">
        <f t="shared" si="402"/>
        <v>30</v>
      </c>
      <c r="V3254" t="str">
        <f t="shared" si="407"/>
        <v>15&lt;x&lt;=30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 t="shared" si="403"/>
        <v>42620.947916666664</v>
      </c>
      <c r="K3255">
        <v>1471701028</v>
      </c>
      <c r="L3255" s="10">
        <f t="shared" si="404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400"/>
        <v>1.0182500000000001</v>
      </c>
      <c r="R3255" s="6">
        <f t="shared" si="401"/>
        <v>177.08695652173913</v>
      </c>
      <c r="S3255" t="str">
        <f t="shared" si="405"/>
        <v>theater</v>
      </c>
      <c r="T3255" t="str">
        <f t="shared" si="406"/>
        <v>plays</v>
      </c>
      <c r="U3255" s="6">
        <f t="shared" si="402"/>
        <v>18.579537037032424</v>
      </c>
      <c r="V3255" t="str">
        <f t="shared" si="407"/>
        <v>15&lt;x&lt;=30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 t="shared" si="403"/>
        <v>42088.835752314808</v>
      </c>
      <c r="K3256">
        <v>1424743409</v>
      </c>
      <c r="L3256" s="10">
        <f t="shared" si="404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400"/>
        <v>1.012576923076923</v>
      </c>
      <c r="R3256" s="6">
        <f t="shared" si="401"/>
        <v>70.771505376344081</v>
      </c>
      <c r="S3256" t="str">
        <f t="shared" si="405"/>
        <v>theater</v>
      </c>
      <c r="T3256" t="str">
        <f t="shared" si="406"/>
        <v>plays</v>
      </c>
      <c r="U3256" s="6">
        <f t="shared" si="402"/>
        <v>29.958333333328483</v>
      </c>
      <c r="V3256" t="str">
        <f t="shared" si="407"/>
        <v>15&lt;x&lt;=30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 t="shared" si="403"/>
        <v>41919.559895833328</v>
      </c>
      <c r="K3257">
        <v>1410114375</v>
      </c>
      <c r="L3257" s="10">
        <f t="shared" si="404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400"/>
        <v>1.75</v>
      </c>
      <c r="R3257" s="6">
        <f t="shared" si="401"/>
        <v>29.166666666666668</v>
      </c>
      <c r="S3257" t="str">
        <f t="shared" si="405"/>
        <v>theater</v>
      </c>
      <c r="T3257" t="str">
        <f t="shared" si="406"/>
        <v>plays</v>
      </c>
      <c r="U3257" s="6">
        <f t="shared" si="402"/>
        <v>30</v>
      </c>
      <c r="V3257" t="str">
        <f t="shared" si="407"/>
        <v>15&lt;x&lt;=30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 t="shared" si="403"/>
        <v>42165.957638888889</v>
      </c>
      <c r="K3258">
        <v>1432129577</v>
      </c>
      <c r="L3258" s="10">
        <f t="shared" si="404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400"/>
        <v>1.2806</v>
      </c>
      <c r="R3258" s="6">
        <f t="shared" si="401"/>
        <v>72.76136363636364</v>
      </c>
      <c r="S3258" t="str">
        <f t="shared" si="405"/>
        <v>theater</v>
      </c>
      <c r="T3258" t="str">
        <f t="shared" si="406"/>
        <v>plays</v>
      </c>
      <c r="U3258" s="6">
        <f t="shared" si="402"/>
        <v>21.592164351852261</v>
      </c>
      <c r="V3258" t="str">
        <f t="shared" si="407"/>
        <v>15&lt;x&lt;=30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 t="shared" si="403"/>
        <v>42788.351296296292</v>
      </c>
      <c r="K3259">
        <v>1485177952</v>
      </c>
      <c r="L3259" s="10">
        <f t="shared" si="404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400"/>
        <v>1.0629949999999999</v>
      </c>
      <c r="R3259" s="6">
        <f t="shared" si="401"/>
        <v>51.853414634146333</v>
      </c>
      <c r="S3259" t="str">
        <f t="shared" si="405"/>
        <v>theater</v>
      </c>
      <c r="T3259" t="str">
        <f t="shared" si="406"/>
        <v>plays</v>
      </c>
      <c r="U3259" s="6">
        <f t="shared" si="402"/>
        <v>30</v>
      </c>
      <c r="V3259" t="str">
        <f t="shared" si="407"/>
        <v>15&lt;x&lt;=30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 t="shared" si="403"/>
        <v>42012.678946759253</v>
      </c>
      <c r="K3260">
        <v>1418159861</v>
      </c>
      <c r="L3260" s="10">
        <f t="shared" si="404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400"/>
        <v>1.052142857142857</v>
      </c>
      <c r="R3260" s="6">
        <f t="shared" si="401"/>
        <v>98.2</v>
      </c>
      <c r="S3260" t="str">
        <f t="shared" si="405"/>
        <v>theater</v>
      </c>
      <c r="T3260" t="str">
        <f t="shared" si="406"/>
        <v>plays</v>
      </c>
      <c r="U3260" s="6">
        <f t="shared" si="402"/>
        <v>30</v>
      </c>
      <c r="V3260" t="str">
        <f t="shared" si="407"/>
        <v>15&lt;x&lt;=30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 t="shared" si="403"/>
        <v>42643.957638888889</v>
      </c>
      <c r="K3261">
        <v>1472753745</v>
      </c>
      <c r="L3261" s="10">
        <f t="shared" si="404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400"/>
        <v>1.0616782608695652</v>
      </c>
      <c r="R3261" s="6">
        <f t="shared" si="401"/>
        <v>251.7381443298969</v>
      </c>
      <c r="S3261" t="str">
        <f t="shared" si="405"/>
        <v>theater</v>
      </c>
      <c r="T3261" t="str">
        <f t="shared" si="406"/>
        <v>plays</v>
      </c>
      <c r="U3261" s="6">
        <f t="shared" si="402"/>
        <v>29.405034722221899</v>
      </c>
      <c r="V3261" t="str">
        <f t="shared" si="407"/>
        <v>15&lt;x&lt;=30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 t="shared" si="403"/>
        <v>42338.505995370368</v>
      </c>
      <c r="K3262">
        <v>1445875718</v>
      </c>
      <c r="L3262" s="10">
        <f t="shared" si="404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400"/>
        <v>1.0924</v>
      </c>
      <c r="R3262" s="6">
        <f t="shared" si="401"/>
        <v>74.821917808219183</v>
      </c>
      <c r="S3262" t="str">
        <f t="shared" si="405"/>
        <v>theater</v>
      </c>
      <c r="T3262" t="str">
        <f t="shared" si="406"/>
        <v>plays</v>
      </c>
      <c r="U3262" s="6">
        <f t="shared" si="402"/>
        <v>35.041666666671517</v>
      </c>
      <c r="V3262" t="str">
        <f t="shared" si="407"/>
        <v>30&lt;x&lt;=45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 t="shared" si="403"/>
        <v>42201.517083333332</v>
      </c>
      <c r="K3263">
        <v>1434475476</v>
      </c>
      <c r="L3263" s="10">
        <f t="shared" si="404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400"/>
        <v>1.0045454545454546</v>
      </c>
      <c r="R3263" s="6">
        <f t="shared" si="401"/>
        <v>67.65306122448979</v>
      </c>
      <c r="S3263" t="str">
        <f t="shared" si="405"/>
        <v>theater</v>
      </c>
      <c r="T3263" t="str">
        <f t="shared" si="406"/>
        <v>plays</v>
      </c>
      <c r="U3263" s="6">
        <f t="shared" si="402"/>
        <v>30</v>
      </c>
      <c r="V3263" t="str">
        <f t="shared" si="407"/>
        <v>15&lt;x&lt;=30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 t="shared" si="403"/>
        <v>41994.958333333336</v>
      </c>
      <c r="K3264">
        <v>1416555262</v>
      </c>
      <c r="L3264" s="10">
        <f t="shared" si="404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400"/>
        <v>1.0304098360655738</v>
      </c>
      <c r="R3264" s="6">
        <f t="shared" si="401"/>
        <v>93.81343283582089</v>
      </c>
      <c r="S3264" t="str">
        <f t="shared" si="405"/>
        <v>theater</v>
      </c>
      <c r="T3264" t="str">
        <f t="shared" si="406"/>
        <v>plays</v>
      </c>
      <c r="U3264" s="6">
        <f t="shared" si="402"/>
        <v>30.851134259268292</v>
      </c>
      <c r="V3264" t="str">
        <f t="shared" si="407"/>
        <v>30&lt;x&lt;=45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 t="shared" si="403"/>
        <v>42307.666666666664</v>
      </c>
      <c r="K3265">
        <v>1444220588</v>
      </c>
      <c r="L3265" s="10">
        <f t="shared" si="404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400"/>
        <v>1.121664</v>
      </c>
      <c r="R3265" s="6">
        <f t="shared" si="401"/>
        <v>41.237647058823526</v>
      </c>
      <c r="S3265" t="str">
        <f t="shared" si="405"/>
        <v>theater</v>
      </c>
      <c r="T3265" t="str">
        <f t="shared" si="406"/>
        <v>plays</v>
      </c>
      <c r="U3265" s="6">
        <f t="shared" si="402"/>
        <v>23.358935185184237</v>
      </c>
      <c r="V3265" t="str">
        <f t="shared" si="407"/>
        <v>15&lt;x&lt;=30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 t="shared" si="403"/>
        <v>42032.708333333336</v>
      </c>
      <c r="K3266">
        <v>1421089938</v>
      </c>
      <c r="L3266" s="10">
        <f t="shared" si="404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408">E3266/D3266</f>
        <v>1.03</v>
      </c>
      <c r="R3266" s="6">
        <f t="shared" ref="R3266:R3329" si="409">E3266/N3266</f>
        <v>52.551020408163268</v>
      </c>
      <c r="S3266" t="str">
        <f t="shared" si="405"/>
        <v>theater</v>
      </c>
      <c r="T3266" t="str">
        <f t="shared" si="406"/>
        <v>plays</v>
      </c>
      <c r="U3266" s="6">
        <f t="shared" ref="U3266:U3329" si="410">J3266-L3266</f>
        <v>16.116458333337505</v>
      </c>
      <c r="V3266" t="str">
        <f t="shared" si="407"/>
        <v>15&lt;x&lt;=30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 t="shared" ref="J3267:J3330" si="411">(((I3267/60)/60)/24)+DATE(1970,1,1)+(-5/24)</f>
        <v>42341.499999999993</v>
      </c>
      <c r="K3267">
        <v>1446570315</v>
      </c>
      <c r="L3267" s="10">
        <f t="shared" ref="L3267:L3330" si="412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408"/>
        <v>1.64</v>
      </c>
      <c r="R3267" s="6">
        <f t="shared" si="409"/>
        <v>70.285714285714292</v>
      </c>
      <c r="S3267" t="str">
        <f t="shared" ref="S3267:S3330" si="413">TRIM(LEFT(P3267,SEARCH("/",P3267)-1))</f>
        <v>theater</v>
      </c>
      <c r="T3267" t="str">
        <f t="shared" ref="T3267:T3330" si="414">TRIM(RIGHT(P3267,LEN(P3267)-SEARCH("/",P3267)))</f>
        <v>plays</v>
      </c>
      <c r="U3267" s="6">
        <f t="shared" si="410"/>
        <v>29.996354166665697</v>
      </c>
      <c r="V3267" t="str">
        <f t="shared" ref="V3267:V3330" si="415">IF(U3267&lt;=15, "&lt;=15", IF(U3267&lt;=30, "15&lt;x&lt;=30", IF(U3267&lt;=45, "30&lt;x&lt;=45", IF(U3267&lt;=60, "45&lt;x&lt;=60", IF(U3267&lt;=75, "60&lt;x&lt;=75","75&lt;x&lt;=90")))))</f>
        <v>15&lt;x&lt;=30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 t="shared" si="411"/>
        <v>42167.666666666664</v>
      </c>
      <c r="K3268">
        <v>1431435122</v>
      </c>
      <c r="L3268" s="10">
        <f t="shared" si="412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408"/>
        <v>1.3128333333333333</v>
      </c>
      <c r="R3268" s="6">
        <f t="shared" si="409"/>
        <v>48.325153374233132</v>
      </c>
      <c r="S3268" t="str">
        <f t="shared" si="413"/>
        <v>theater</v>
      </c>
      <c r="T3268" t="str">
        <f t="shared" si="414"/>
        <v>plays</v>
      </c>
      <c r="U3268" s="6">
        <f t="shared" si="410"/>
        <v>31.338865740734036</v>
      </c>
      <c r="V3268" t="str">
        <f t="shared" si="415"/>
        <v>30&lt;x&lt;=45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 t="shared" si="411"/>
        <v>42202.549305555549</v>
      </c>
      <c r="K3269">
        <v>1434564660</v>
      </c>
      <c r="L3269" s="10">
        <f t="shared" si="412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408"/>
        <v>1.0209999999999999</v>
      </c>
      <c r="R3269" s="6">
        <f t="shared" si="409"/>
        <v>53.177083333333336</v>
      </c>
      <c r="S3269" t="str">
        <f t="shared" si="413"/>
        <v>theater</v>
      </c>
      <c r="T3269" t="str">
        <f t="shared" si="414"/>
        <v>plays</v>
      </c>
      <c r="U3269" s="6">
        <f t="shared" si="410"/>
        <v>30</v>
      </c>
      <c r="V3269" t="str">
        <f t="shared" si="415"/>
        <v>15&lt;x&lt;=30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 t="shared" si="411"/>
        <v>42606.695925925924</v>
      </c>
      <c r="K3270">
        <v>1470692528</v>
      </c>
      <c r="L3270" s="10">
        <f t="shared" si="412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408"/>
        <v>1.28</v>
      </c>
      <c r="R3270" s="6">
        <f t="shared" si="409"/>
        <v>60.952380952380949</v>
      </c>
      <c r="S3270" t="str">
        <f t="shared" si="413"/>
        <v>theater</v>
      </c>
      <c r="T3270" t="str">
        <f t="shared" si="414"/>
        <v>plays</v>
      </c>
      <c r="U3270" s="6">
        <f t="shared" si="410"/>
        <v>16</v>
      </c>
      <c r="V3270" t="str">
        <f t="shared" si="415"/>
        <v>15&lt;x&lt;=30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 t="shared" si="411"/>
        <v>42171.249999999993</v>
      </c>
      <c r="K3271">
        <v>1431509397</v>
      </c>
      <c r="L3271" s="10">
        <f t="shared" si="412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408"/>
        <v>1.0149999999999999</v>
      </c>
      <c r="R3271" s="6">
        <f t="shared" si="409"/>
        <v>116</v>
      </c>
      <c r="S3271" t="str">
        <f t="shared" si="413"/>
        <v>theater</v>
      </c>
      <c r="T3271" t="str">
        <f t="shared" si="414"/>
        <v>plays</v>
      </c>
      <c r="U3271" s="6">
        <f t="shared" si="410"/>
        <v>34.062534722223063</v>
      </c>
      <c r="V3271" t="str">
        <f t="shared" si="415"/>
        <v>30&lt;x&lt;=45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 t="shared" si="411"/>
        <v>42197.324826388889</v>
      </c>
      <c r="K3272">
        <v>1434113265</v>
      </c>
      <c r="L3272" s="10">
        <f t="shared" si="412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408"/>
        <v>1.0166666666666666</v>
      </c>
      <c r="R3272" s="6">
        <f t="shared" si="409"/>
        <v>61</v>
      </c>
      <c r="S3272" t="str">
        <f t="shared" si="413"/>
        <v>theater</v>
      </c>
      <c r="T3272" t="str">
        <f t="shared" si="414"/>
        <v>plays</v>
      </c>
      <c r="U3272" s="6">
        <f t="shared" si="410"/>
        <v>30</v>
      </c>
      <c r="V3272" t="str">
        <f t="shared" si="415"/>
        <v>15&lt;x&lt;=30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 t="shared" si="411"/>
        <v>41945.270543981482</v>
      </c>
      <c r="K3273">
        <v>1412332175</v>
      </c>
      <c r="L3273" s="10">
        <f t="shared" si="412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408"/>
        <v>1.3</v>
      </c>
      <c r="R3273" s="6">
        <f t="shared" si="409"/>
        <v>38.235294117647058</v>
      </c>
      <c r="S3273" t="str">
        <f t="shared" si="413"/>
        <v>theater</v>
      </c>
      <c r="T3273" t="str">
        <f t="shared" si="414"/>
        <v>plays</v>
      </c>
      <c r="U3273" s="6">
        <f t="shared" si="410"/>
        <v>30.041666666671517</v>
      </c>
      <c r="V3273" t="str">
        <f t="shared" si="415"/>
        <v>30&lt;x&lt;=45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 t="shared" si="411"/>
        <v>42314.333437499998</v>
      </c>
      <c r="K3274">
        <v>1444219209</v>
      </c>
      <c r="L3274" s="10">
        <f t="shared" si="412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408"/>
        <v>1.5443</v>
      </c>
      <c r="R3274" s="6">
        <f t="shared" si="409"/>
        <v>106.50344827586207</v>
      </c>
      <c r="S3274" t="str">
        <f t="shared" si="413"/>
        <v>theater</v>
      </c>
      <c r="T3274" t="str">
        <f t="shared" si="414"/>
        <v>plays</v>
      </c>
      <c r="U3274" s="6">
        <f t="shared" si="410"/>
        <v>30.041666666664241</v>
      </c>
      <c r="V3274" t="str">
        <f t="shared" si="415"/>
        <v>30&lt;x&lt;=45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 t="shared" si="411"/>
        <v>42627.583333333336</v>
      </c>
      <c r="K3275">
        <v>1472498042</v>
      </c>
      <c r="L3275" s="10">
        <f t="shared" si="412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408"/>
        <v>1.0740000000000001</v>
      </c>
      <c r="R3275" s="6">
        <f t="shared" si="409"/>
        <v>204.57142857142858</v>
      </c>
      <c r="S3275" t="str">
        <f t="shared" si="413"/>
        <v>theater</v>
      </c>
      <c r="T3275" t="str">
        <f t="shared" si="414"/>
        <v>plays</v>
      </c>
      <c r="U3275" s="6">
        <f t="shared" si="410"/>
        <v>15.990254629636183</v>
      </c>
      <c r="V3275" t="str">
        <f t="shared" si="415"/>
        <v>15&lt;x&lt;=30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 t="shared" si="411"/>
        <v>42444.666666666664</v>
      </c>
      <c r="K3276">
        <v>1454259272</v>
      </c>
      <c r="L3276" s="10">
        <f t="shared" si="412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408"/>
        <v>1.0132258064516129</v>
      </c>
      <c r="R3276" s="6">
        <f t="shared" si="409"/>
        <v>54.912587412587413</v>
      </c>
      <c r="S3276" t="str">
        <f t="shared" si="413"/>
        <v>theater</v>
      </c>
      <c r="T3276" t="str">
        <f t="shared" si="414"/>
        <v>plays</v>
      </c>
      <c r="U3276" s="6">
        <f t="shared" si="410"/>
        <v>44.170462962967576</v>
      </c>
      <c r="V3276" t="str">
        <f t="shared" si="415"/>
        <v>30&lt;x&lt;=45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 t="shared" si="411"/>
        <v>42043.979166666664</v>
      </c>
      <c r="K3277">
        <v>1421183271</v>
      </c>
      <c r="L3277" s="10">
        <f t="shared" si="412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408"/>
        <v>1.0027777777777778</v>
      </c>
      <c r="R3277" s="6">
        <f t="shared" si="409"/>
        <v>150.41666666666666</v>
      </c>
      <c r="S3277" t="str">
        <f t="shared" si="413"/>
        <v>theater</v>
      </c>
      <c r="T3277" t="str">
        <f t="shared" si="414"/>
        <v>plays</v>
      </c>
      <c r="U3277" s="6">
        <f t="shared" si="410"/>
        <v>26.307048611110076</v>
      </c>
      <c r="V3277" t="str">
        <f t="shared" si="415"/>
        <v>15&lt;x&lt;=30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 t="shared" si="411"/>
        <v>42460.957638888889</v>
      </c>
      <c r="K3278">
        <v>1456526879</v>
      </c>
      <c r="L3278" s="10">
        <f t="shared" si="412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408"/>
        <v>1.1684444444444444</v>
      </c>
      <c r="R3278" s="6">
        <f t="shared" si="409"/>
        <v>52.58</v>
      </c>
      <c r="S3278" t="str">
        <f t="shared" si="413"/>
        <v>theater</v>
      </c>
      <c r="T3278" t="str">
        <f t="shared" si="414"/>
        <v>plays</v>
      </c>
      <c r="U3278" s="6">
        <f t="shared" si="410"/>
        <v>34.215983796297223</v>
      </c>
      <c r="V3278" t="str">
        <f t="shared" si="415"/>
        <v>30&lt;x&lt;=45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 t="shared" si="411"/>
        <v>41961.516273148147</v>
      </c>
      <c r="K3279">
        <v>1413735806</v>
      </c>
      <c r="L3279" s="10">
        <f t="shared" si="412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408"/>
        <v>1.0860000000000001</v>
      </c>
      <c r="R3279" s="6">
        <f t="shared" si="409"/>
        <v>54.3</v>
      </c>
      <c r="S3279" t="str">
        <f t="shared" si="413"/>
        <v>theater</v>
      </c>
      <c r="T3279" t="str">
        <f t="shared" si="414"/>
        <v>plays</v>
      </c>
      <c r="U3279" s="6">
        <f t="shared" si="410"/>
        <v>30.041666666664241</v>
      </c>
      <c r="V3279" t="str">
        <f t="shared" si="415"/>
        <v>30&lt;x&lt;=45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 t="shared" si="411"/>
        <v>42154.640081018515</v>
      </c>
      <c r="K3280">
        <v>1430425303</v>
      </c>
      <c r="L3280" s="10">
        <f t="shared" si="412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408"/>
        <v>1.034</v>
      </c>
      <c r="R3280" s="6">
        <f t="shared" si="409"/>
        <v>76.029411764705884</v>
      </c>
      <c r="S3280" t="str">
        <f t="shared" si="413"/>
        <v>theater</v>
      </c>
      <c r="T3280" t="str">
        <f t="shared" si="414"/>
        <v>plays</v>
      </c>
      <c r="U3280" s="6">
        <f t="shared" si="410"/>
        <v>30</v>
      </c>
      <c r="V3280" t="str">
        <f t="shared" si="415"/>
        <v>15&lt;x&lt;=30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 t="shared" si="411"/>
        <v>42460.852534722224</v>
      </c>
      <c r="K3281">
        <v>1456885659</v>
      </c>
      <c r="L3281" s="10">
        <f t="shared" si="412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408"/>
        <v>1.1427586206896552</v>
      </c>
      <c r="R3281" s="6">
        <f t="shared" si="409"/>
        <v>105.2063492063492</v>
      </c>
      <c r="S3281" t="str">
        <f t="shared" si="413"/>
        <v>theater</v>
      </c>
      <c r="T3281" t="str">
        <f t="shared" si="414"/>
        <v>plays</v>
      </c>
      <c r="U3281" s="6">
        <f t="shared" si="410"/>
        <v>29.958333333343035</v>
      </c>
      <c r="V3281" t="str">
        <f t="shared" si="415"/>
        <v>15&lt;x&lt;=30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 t="shared" si="411"/>
        <v>42155.999999999993</v>
      </c>
      <c r="K3282">
        <v>1430158198</v>
      </c>
      <c r="L3282" s="10">
        <f t="shared" si="412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408"/>
        <v>1.03</v>
      </c>
      <c r="R3282" s="6">
        <f t="shared" si="409"/>
        <v>68.666666666666671</v>
      </c>
      <c r="S3282" t="str">
        <f t="shared" si="413"/>
        <v>theater</v>
      </c>
      <c r="T3282" t="str">
        <f t="shared" si="414"/>
        <v>plays</v>
      </c>
      <c r="U3282" s="6">
        <f t="shared" si="410"/>
        <v>34.451412037029513</v>
      </c>
      <c r="V3282" t="str">
        <f t="shared" si="415"/>
        <v>30&lt;x&lt;=45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 t="shared" si="411"/>
        <v>42248.811400462961</v>
      </c>
      <c r="K3283">
        <v>1438561705</v>
      </c>
      <c r="L3283" s="10">
        <f t="shared" si="412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408"/>
        <v>1.216</v>
      </c>
      <c r="R3283" s="6">
        <f t="shared" si="409"/>
        <v>129.36170212765958</v>
      </c>
      <c r="S3283" t="str">
        <f t="shared" si="413"/>
        <v>theater</v>
      </c>
      <c r="T3283" t="str">
        <f t="shared" si="414"/>
        <v>plays</v>
      </c>
      <c r="U3283" s="6">
        <f t="shared" si="410"/>
        <v>30</v>
      </c>
      <c r="V3283" t="str">
        <f t="shared" si="415"/>
        <v>15&lt;x&lt;=30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 t="shared" si="411"/>
        <v>42488.985972222225</v>
      </c>
      <c r="K3284">
        <v>1458103188</v>
      </c>
      <c r="L3284" s="10">
        <f t="shared" si="412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408"/>
        <v>1.026467741935484</v>
      </c>
      <c r="R3284" s="6">
        <f t="shared" si="409"/>
        <v>134.26371308016877</v>
      </c>
      <c r="S3284" t="str">
        <f t="shared" si="413"/>
        <v>theater</v>
      </c>
      <c r="T3284" t="str">
        <f t="shared" si="414"/>
        <v>plays</v>
      </c>
      <c r="U3284" s="6">
        <f t="shared" si="410"/>
        <v>44</v>
      </c>
      <c r="V3284" t="str">
        <f t="shared" si="415"/>
        <v>30&lt;x&lt;=45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 t="shared" si="411"/>
        <v>42410.666666666664</v>
      </c>
      <c r="K3285">
        <v>1452448298</v>
      </c>
      <c r="L3285" s="10">
        <f t="shared" si="412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408"/>
        <v>1.0475000000000001</v>
      </c>
      <c r="R3285" s="6">
        <f t="shared" si="409"/>
        <v>17.829787234042552</v>
      </c>
      <c r="S3285" t="str">
        <f t="shared" si="413"/>
        <v>theater</v>
      </c>
      <c r="T3285" t="str">
        <f t="shared" si="414"/>
        <v>plays</v>
      </c>
      <c r="U3285" s="6">
        <f t="shared" si="410"/>
        <v>31.130810185190057</v>
      </c>
      <c r="V3285" t="str">
        <f t="shared" si="415"/>
        <v>30&lt;x&lt;=45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 t="shared" si="411"/>
        <v>42398.040972222218</v>
      </c>
      <c r="K3286">
        <v>1452546853</v>
      </c>
      <c r="L3286" s="10">
        <f t="shared" si="412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408"/>
        <v>1.016</v>
      </c>
      <c r="R3286" s="6">
        <f t="shared" si="409"/>
        <v>203.2</v>
      </c>
      <c r="S3286" t="str">
        <f t="shared" si="413"/>
        <v>theater</v>
      </c>
      <c r="T3286" t="str">
        <f t="shared" si="414"/>
        <v>plays</v>
      </c>
      <c r="U3286" s="6">
        <f t="shared" si="410"/>
        <v>17.364432870366727</v>
      </c>
      <c r="V3286" t="str">
        <f t="shared" si="415"/>
        <v>15&lt;x&lt;=30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 t="shared" si="411"/>
        <v>42793.999999999993</v>
      </c>
      <c r="K3287">
        <v>1485556626</v>
      </c>
      <c r="L3287" s="10">
        <f t="shared" si="412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408"/>
        <v>1.1210242048409682</v>
      </c>
      <c r="R3287" s="6">
        <f t="shared" si="409"/>
        <v>69.18518518518519</v>
      </c>
      <c r="S3287" t="str">
        <f t="shared" si="413"/>
        <v>theater</v>
      </c>
      <c r="T3287" t="str">
        <f t="shared" si="414"/>
        <v>plays</v>
      </c>
      <c r="U3287" s="6">
        <f t="shared" si="410"/>
        <v>31.265902777769952</v>
      </c>
      <c r="V3287" t="str">
        <f t="shared" si="415"/>
        <v>30&lt;x&lt;=45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 t="shared" si="411"/>
        <v>42597.631736111107</v>
      </c>
      <c r="K3288">
        <v>1468699782</v>
      </c>
      <c r="L3288" s="10">
        <f t="shared" si="412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408"/>
        <v>1.0176666666666667</v>
      </c>
      <c r="R3288" s="6">
        <f t="shared" si="409"/>
        <v>125.12295081967213</v>
      </c>
      <c r="S3288" t="str">
        <f t="shared" si="413"/>
        <v>theater</v>
      </c>
      <c r="T3288" t="str">
        <f t="shared" si="414"/>
        <v>plays</v>
      </c>
      <c r="U3288" s="6">
        <f t="shared" si="410"/>
        <v>30</v>
      </c>
      <c r="V3288" t="str">
        <f t="shared" si="415"/>
        <v>15&lt;x&lt;=30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 t="shared" si="411"/>
        <v>42336.541990740741</v>
      </c>
      <c r="K3289">
        <v>1446573628</v>
      </c>
      <c r="L3289" s="10">
        <f t="shared" si="412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408"/>
        <v>1</v>
      </c>
      <c r="R3289" s="6">
        <f t="shared" si="409"/>
        <v>73.529411764705884</v>
      </c>
      <c r="S3289" t="str">
        <f t="shared" si="413"/>
        <v>theater</v>
      </c>
      <c r="T3289" t="str">
        <f t="shared" si="414"/>
        <v>plays</v>
      </c>
      <c r="U3289" s="6">
        <f t="shared" si="410"/>
        <v>25</v>
      </c>
      <c r="V3289" t="str">
        <f t="shared" si="415"/>
        <v>15&lt;x&lt;=30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 t="shared" si="411"/>
        <v>42541.749999999993</v>
      </c>
      <c r="K3290">
        <v>1463337315</v>
      </c>
      <c r="L3290" s="10">
        <f t="shared" si="412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408"/>
        <v>1.0026489999999999</v>
      </c>
      <c r="R3290" s="6">
        <f t="shared" si="409"/>
        <v>48.437149758454105</v>
      </c>
      <c r="S3290" t="str">
        <f t="shared" si="413"/>
        <v>theater</v>
      </c>
      <c r="T3290" t="str">
        <f t="shared" si="414"/>
        <v>plays</v>
      </c>
      <c r="U3290" s="6">
        <f t="shared" si="410"/>
        <v>36.183854166665697</v>
      </c>
      <c r="V3290" t="str">
        <f t="shared" si="415"/>
        <v>30&lt;x&lt;=45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 t="shared" si="411"/>
        <v>42786.159745370365</v>
      </c>
      <c r="K3291">
        <v>1485161402</v>
      </c>
      <c r="L3291" s="10">
        <f t="shared" si="412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408"/>
        <v>1.3304200000000002</v>
      </c>
      <c r="R3291" s="6">
        <f t="shared" si="409"/>
        <v>26.608400000000003</v>
      </c>
      <c r="S3291" t="str">
        <f t="shared" si="413"/>
        <v>theater</v>
      </c>
      <c r="T3291" t="str">
        <f t="shared" si="414"/>
        <v>plays</v>
      </c>
      <c r="U3291" s="6">
        <f t="shared" si="410"/>
        <v>28</v>
      </c>
      <c r="V3291" t="str">
        <f t="shared" si="415"/>
        <v>15&lt;x&lt;=30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 t="shared" si="411"/>
        <v>42805.306608796294</v>
      </c>
      <c r="K3292">
        <v>1486642891</v>
      </c>
      <c r="L3292" s="10">
        <f t="shared" si="412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408"/>
        <v>1.212</v>
      </c>
      <c r="R3292" s="6">
        <f t="shared" si="409"/>
        <v>33.666666666666664</v>
      </c>
      <c r="S3292" t="str">
        <f t="shared" si="413"/>
        <v>theater</v>
      </c>
      <c r="T3292" t="str">
        <f t="shared" si="414"/>
        <v>plays</v>
      </c>
      <c r="U3292" s="6">
        <f t="shared" si="410"/>
        <v>30</v>
      </c>
      <c r="V3292" t="str">
        <f t="shared" si="415"/>
        <v>15&lt;x&lt;=30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 t="shared" si="411"/>
        <v>42263.957638888889</v>
      </c>
      <c r="K3293">
        <v>1439743900</v>
      </c>
      <c r="L3293" s="10">
        <f t="shared" si="412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408"/>
        <v>1.1399999999999999</v>
      </c>
      <c r="R3293" s="6">
        <f t="shared" si="409"/>
        <v>40.714285714285715</v>
      </c>
      <c r="S3293" t="str">
        <f t="shared" si="413"/>
        <v>theater</v>
      </c>
      <c r="T3293" t="str">
        <f t="shared" si="414"/>
        <v>plays</v>
      </c>
      <c r="U3293" s="6">
        <f t="shared" si="410"/>
        <v>31.463425925932825</v>
      </c>
      <c r="V3293" t="str">
        <f t="shared" si="415"/>
        <v>30&lt;x&lt;=45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 t="shared" si="411"/>
        <v>42342.603564814817</v>
      </c>
      <c r="K3294">
        <v>1444069748</v>
      </c>
      <c r="L3294" s="10">
        <f t="shared" si="412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408"/>
        <v>2.8613861386138613</v>
      </c>
      <c r="R3294" s="6">
        <f t="shared" si="409"/>
        <v>19.266666666666666</v>
      </c>
      <c r="S3294" t="str">
        <f t="shared" si="413"/>
        <v>theater</v>
      </c>
      <c r="T3294" t="str">
        <f t="shared" si="414"/>
        <v>plays</v>
      </c>
      <c r="U3294" s="6">
        <f t="shared" si="410"/>
        <v>60.041666666671517</v>
      </c>
      <c r="V3294" t="str">
        <f t="shared" si="415"/>
        <v>60&lt;x&lt;=75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 t="shared" si="411"/>
        <v>42798.217037037037</v>
      </c>
      <c r="K3295">
        <v>1486030352</v>
      </c>
      <c r="L3295" s="10">
        <f t="shared" si="412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408"/>
        <v>1.7044444444444444</v>
      </c>
      <c r="R3295" s="6">
        <f t="shared" si="409"/>
        <v>84.285714285714292</v>
      </c>
      <c r="S3295" t="str">
        <f t="shared" si="413"/>
        <v>theater</v>
      </c>
      <c r="T3295" t="str">
        <f t="shared" si="414"/>
        <v>plays</v>
      </c>
      <c r="U3295" s="6">
        <f t="shared" si="410"/>
        <v>30</v>
      </c>
      <c r="V3295" t="str">
        <f t="shared" si="415"/>
        <v>15&lt;x&lt;=30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 t="shared" si="411"/>
        <v>42171.33280092592</v>
      </c>
      <c r="K3296">
        <v>1431867554</v>
      </c>
      <c r="L3296" s="10">
        <f t="shared" si="412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408"/>
        <v>1.1833333333333333</v>
      </c>
      <c r="R3296" s="6">
        <f t="shared" si="409"/>
        <v>29.583333333333332</v>
      </c>
      <c r="S3296" t="str">
        <f t="shared" si="413"/>
        <v>theater</v>
      </c>
      <c r="T3296" t="str">
        <f t="shared" si="414"/>
        <v>plays</v>
      </c>
      <c r="U3296" s="6">
        <f t="shared" si="410"/>
        <v>30</v>
      </c>
      <c r="V3296" t="str">
        <f t="shared" si="415"/>
        <v>15&lt;x&lt;=30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 t="shared" si="411"/>
        <v>42639.234131944446</v>
      </c>
      <c r="K3297">
        <v>1472294229</v>
      </c>
      <c r="L3297" s="10">
        <f t="shared" si="412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408"/>
        <v>1.0285857142857142</v>
      </c>
      <c r="R3297" s="6">
        <f t="shared" si="409"/>
        <v>26.667037037037037</v>
      </c>
      <c r="S3297" t="str">
        <f t="shared" si="413"/>
        <v>theater</v>
      </c>
      <c r="T3297" t="str">
        <f t="shared" si="414"/>
        <v>plays</v>
      </c>
      <c r="U3297" s="6">
        <f t="shared" si="410"/>
        <v>30</v>
      </c>
      <c r="V3297" t="str">
        <f t="shared" si="415"/>
        <v>15&lt;x&lt;=30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 t="shared" si="411"/>
        <v>42330.708333333336</v>
      </c>
      <c r="K3298">
        <v>1446401372</v>
      </c>
      <c r="L3298" s="10">
        <f t="shared" si="412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408"/>
        <v>1.4406666666666668</v>
      </c>
      <c r="R3298" s="6">
        <f t="shared" si="409"/>
        <v>45.978723404255319</v>
      </c>
      <c r="S3298" t="str">
        <f t="shared" si="413"/>
        <v>theater</v>
      </c>
      <c r="T3298" t="str">
        <f t="shared" si="414"/>
        <v>plays</v>
      </c>
      <c r="U3298" s="6">
        <f t="shared" si="410"/>
        <v>21.160046296296059</v>
      </c>
      <c r="V3298" t="str">
        <f t="shared" si="415"/>
        <v>15&lt;x&lt;=30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 t="shared" si="411"/>
        <v>42212.749305555553</v>
      </c>
      <c r="K3299">
        <v>1436380256</v>
      </c>
      <c r="L3299" s="10">
        <f t="shared" si="412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408"/>
        <v>1.0007272727272727</v>
      </c>
      <c r="R3299" s="6">
        <f t="shared" si="409"/>
        <v>125.09090909090909</v>
      </c>
      <c r="S3299" t="str">
        <f t="shared" si="413"/>
        <v>theater</v>
      </c>
      <c r="T3299" t="str">
        <f t="shared" si="414"/>
        <v>plays</v>
      </c>
      <c r="U3299" s="6">
        <f t="shared" si="410"/>
        <v>19.186157407406427</v>
      </c>
      <c r="V3299" t="str">
        <f t="shared" si="415"/>
        <v>15&lt;x&lt;=30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 t="shared" si="411"/>
        <v>42259.791666666664</v>
      </c>
      <c r="K3300">
        <v>1440370768</v>
      </c>
      <c r="L3300" s="10">
        <f t="shared" si="412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408"/>
        <v>1.0173000000000001</v>
      </c>
      <c r="R3300" s="6">
        <f t="shared" si="409"/>
        <v>141.29166666666666</v>
      </c>
      <c r="S3300" t="str">
        <f t="shared" si="413"/>
        <v>theater</v>
      </c>
      <c r="T3300" t="str">
        <f t="shared" si="414"/>
        <v>plays</v>
      </c>
      <c r="U3300" s="6">
        <f t="shared" si="410"/>
        <v>20.042037037041155</v>
      </c>
      <c r="V3300" t="str">
        <f t="shared" si="415"/>
        <v>15&lt;x&lt;=30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 t="shared" si="411"/>
        <v>42291.709062499998</v>
      </c>
      <c r="K3301">
        <v>1442268063</v>
      </c>
      <c r="L3301" s="10">
        <f t="shared" si="412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408"/>
        <v>1.1619999999999999</v>
      </c>
      <c r="R3301" s="6">
        <f t="shared" si="409"/>
        <v>55.333333333333336</v>
      </c>
      <c r="S3301" t="str">
        <f t="shared" si="413"/>
        <v>theater</v>
      </c>
      <c r="T3301" t="str">
        <f t="shared" si="414"/>
        <v>plays</v>
      </c>
      <c r="U3301" s="6">
        <f t="shared" si="410"/>
        <v>30</v>
      </c>
      <c r="V3301" t="str">
        <f t="shared" si="415"/>
        <v>15&lt;x&lt;=30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 t="shared" si="411"/>
        <v>42123.535439814812</v>
      </c>
      <c r="K3302">
        <v>1428515462</v>
      </c>
      <c r="L3302" s="10">
        <f t="shared" si="412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408"/>
        <v>1.3616666666666666</v>
      </c>
      <c r="R3302" s="6">
        <f t="shared" si="409"/>
        <v>46.420454545454547</v>
      </c>
      <c r="S3302" t="str">
        <f t="shared" si="413"/>
        <v>theater</v>
      </c>
      <c r="T3302" t="str">
        <f t="shared" si="414"/>
        <v>plays</v>
      </c>
      <c r="U3302" s="6">
        <f t="shared" si="410"/>
        <v>21</v>
      </c>
      <c r="V3302" t="str">
        <f t="shared" si="415"/>
        <v>15&lt;x&lt;=30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 t="shared" si="411"/>
        <v>42583.082638888889</v>
      </c>
      <c r="K3303">
        <v>1466185176</v>
      </c>
      <c r="L3303" s="10">
        <f t="shared" si="412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408"/>
        <v>1.3346666666666667</v>
      </c>
      <c r="R3303" s="6">
        <f t="shared" si="409"/>
        <v>57.2</v>
      </c>
      <c r="S3303" t="str">
        <f t="shared" si="413"/>
        <v>theater</v>
      </c>
      <c r="T3303" t="str">
        <f t="shared" si="414"/>
        <v>plays</v>
      </c>
      <c r="U3303" s="6">
        <f t="shared" si="410"/>
        <v>44.555138888885267</v>
      </c>
      <c r="V3303" t="str">
        <f t="shared" si="415"/>
        <v>30&lt;x&lt;=45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 t="shared" si="411"/>
        <v>42711.143240740734</v>
      </c>
      <c r="K3304">
        <v>1478507176</v>
      </c>
      <c r="L3304" s="10">
        <f t="shared" si="412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408"/>
        <v>1.0339285714285715</v>
      </c>
      <c r="R3304" s="6">
        <f t="shared" si="409"/>
        <v>173.7</v>
      </c>
      <c r="S3304" t="str">
        <f t="shared" si="413"/>
        <v>theater</v>
      </c>
      <c r="T3304" t="str">
        <f t="shared" si="414"/>
        <v>plays</v>
      </c>
      <c r="U3304" s="6">
        <f t="shared" si="410"/>
        <v>30</v>
      </c>
      <c r="V3304" t="str">
        <f t="shared" si="415"/>
        <v>15&lt;x&lt;=30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 t="shared" si="411"/>
        <v>42091.401435185187</v>
      </c>
      <c r="K3305">
        <v>1424533084</v>
      </c>
      <c r="L3305" s="10">
        <f t="shared" si="412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408"/>
        <v>1.1588888888888889</v>
      </c>
      <c r="R3305" s="6">
        <f t="shared" si="409"/>
        <v>59.6</v>
      </c>
      <c r="S3305" t="str">
        <f t="shared" si="413"/>
        <v>theater</v>
      </c>
      <c r="T3305" t="str">
        <f t="shared" si="414"/>
        <v>plays</v>
      </c>
      <c r="U3305" s="6">
        <f t="shared" si="410"/>
        <v>34.958333333343035</v>
      </c>
      <c r="V3305" t="str">
        <f t="shared" si="415"/>
        <v>30&lt;x&lt;=45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 t="shared" si="411"/>
        <v>42726.41611111111</v>
      </c>
      <c r="K3306">
        <v>1479826752</v>
      </c>
      <c r="L3306" s="10">
        <f t="shared" si="412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408"/>
        <v>1.0451666666666666</v>
      </c>
      <c r="R3306" s="6">
        <f t="shared" si="409"/>
        <v>89.585714285714289</v>
      </c>
      <c r="S3306" t="str">
        <f t="shared" si="413"/>
        <v>theater</v>
      </c>
      <c r="T3306" t="str">
        <f t="shared" si="414"/>
        <v>plays</v>
      </c>
      <c r="U3306" s="6">
        <f t="shared" si="410"/>
        <v>30</v>
      </c>
      <c r="V3306" t="str">
        <f t="shared" si="415"/>
        <v>15&lt;x&lt;=30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 t="shared" si="411"/>
        <v>42216.647546296292</v>
      </c>
      <c r="K3307">
        <v>1435782748</v>
      </c>
      <c r="L3307" s="10">
        <f t="shared" si="412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408"/>
        <v>1.0202500000000001</v>
      </c>
      <c r="R3307" s="6">
        <f t="shared" si="409"/>
        <v>204.05</v>
      </c>
      <c r="S3307" t="str">
        <f t="shared" si="413"/>
        <v>theater</v>
      </c>
      <c r="T3307" t="str">
        <f t="shared" si="414"/>
        <v>plays</v>
      </c>
      <c r="U3307" s="6">
        <f t="shared" si="410"/>
        <v>30</v>
      </c>
      <c r="V3307" t="str">
        <f t="shared" si="415"/>
        <v>15&lt;x&lt;=30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 t="shared" si="411"/>
        <v>42530.916666666664</v>
      </c>
      <c r="K3308">
        <v>1462252542</v>
      </c>
      <c r="L3308" s="10">
        <f t="shared" si="412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408"/>
        <v>1.7533333333333334</v>
      </c>
      <c r="R3308" s="6">
        <f t="shared" si="409"/>
        <v>48.703703703703702</v>
      </c>
      <c r="S3308" t="str">
        <f t="shared" si="413"/>
        <v>theater</v>
      </c>
      <c r="T3308" t="str">
        <f t="shared" si="414"/>
        <v>plays</v>
      </c>
      <c r="U3308" s="6">
        <f t="shared" si="410"/>
        <v>37.90576388889167</v>
      </c>
      <c r="V3308" t="str">
        <f t="shared" si="415"/>
        <v>30&lt;x&lt;=45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 t="shared" si="411"/>
        <v>42504.848831018513</v>
      </c>
      <c r="K3309">
        <v>1460683339</v>
      </c>
      <c r="L3309" s="10">
        <f t="shared" si="412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408"/>
        <v>1.0668</v>
      </c>
      <c r="R3309" s="6">
        <f t="shared" si="409"/>
        <v>53.339999999999996</v>
      </c>
      <c r="S3309" t="str">
        <f t="shared" si="413"/>
        <v>theater</v>
      </c>
      <c r="T3309" t="str">
        <f t="shared" si="414"/>
        <v>plays</v>
      </c>
      <c r="U3309" s="6">
        <f t="shared" si="410"/>
        <v>30</v>
      </c>
      <c r="V3309" t="str">
        <f t="shared" si="415"/>
        <v>15&lt;x&lt;=30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 t="shared" si="411"/>
        <v>42473.668576388889</v>
      </c>
      <c r="K3310">
        <v>1458766965</v>
      </c>
      <c r="L3310" s="10">
        <f t="shared" si="412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408"/>
        <v>1.2228571428571429</v>
      </c>
      <c r="R3310" s="6">
        <f t="shared" si="409"/>
        <v>75.087719298245617</v>
      </c>
      <c r="S3310" t="str">
        <f t="shared" si="413"/>
        <v>theater</v>
      </c>
      <c r="T3310" t="str">
        <f t="shared" si="414"/>
        <v>plays</v>
      </c>
      <c r="U3310" s="6">
        <f t="shared" si="410"/>
        <v>21</v>
      </c>
      <c r="V3310" t="str">
        <f t="shared" si="415"/>
        <v>15&lt;x&lt;=30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 t="shared" si="411"/>
        <v>42659.441874999997</v>
      </c>
      <c r="K3311">
        <v>1473953778</v>
      </c>
      <c r="L3311" s="10">
        <f t="shared" si="412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408"/>
        <v>1.5942857142857143</v>
      </c>
      <c r="R3311" s="6">
        <f t="shared" si="409"/>
        <v>18</v>
      </c>
      <c r="S3311" t="str">
        <f t="shared" si="413"/>
        <v>theater</v>
      </c>
      <c r="T3311" t="str">
        <f t="shared" si="414"/>
        <v>plays</v>
      </c>
      <c r="U3311" s="6">
        <f t="shared" si="410"/>
        <v>31</v>
      </c>
      <c r="V3311" t="str">
        <f t="shared" si="415"/>
        <v>30&lt;x&lt;=45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 t="shared" si="411"/>
        <v>42283.720196759255</v>
      </c>
      <c r="K3312">
        <v>1441577825</v>
      </c>
      <c r="L3312" s="10">
        <f t="shared" si="412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408"/>
        <v>1.0007692307692309</v>
      </c>
      <c r="R3312" s="6">
        <f t="shared" si="409"/>
        <v>209.83870967741936</v>
      </c>
      <c r="S3312" t="str">
        <f t="shared" si="413"/>
        <v>theater</v>
      </c>
      <c r="T3312" t="str">
        <f t="shared" si="414"/>
        <v>plays</v>
      </c>
      <c r="U3312" s="6">
        <f t="shared" si="410"/>
        <v>30</v>
      </c>
      <c r="V3312" t="str">
        <f t="shared" si="415"/>
        <v>15&lt;x&lt;=30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 t="shared" si="411"/>
        <v>42294.083449074074</v>
      </c>
      <c r="K3313">
        <v>1442473210</v>
      </c>
      <c r="L3313" s="10">
        <f t="shared" si="412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408"/>
        <v>1.0984</v>
      </c>
      <c r="R3313" s="6">
        <f t="shared" si="409"/>
        <v>61.022222222222226</v>
      </c>
      <c r="S3313" t="str">
        <f t="shared" si="413"/>
        <v>theater</v>
      </c>
      <c r="T3313" t="str">
        <f t="shared" si="414"/>
        <v>plays</v>
      </c>
      <c r="U3313" s="6">
        <f t="shared" si="410"/>
        <v>30</v>
      </c>
      <c r="V3313" t="str">
        <f t="shared" si="415"/>
        <v>15&lt;x&lt;=30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 t="shared" si="411"/>
        <v>42685.708333333336</v>
      </c>
      <c r="K3314">
        <v>1477077946</v>
      </c>
      <c r="L3314" s="10">
        <f t="shared" si="412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408"/>
        <v>1.0004</v>
      </c>
      <c r="R3314" s="6">
        <f t="shared" si="409"/>
        <v>61</v>
      </c>
      <c r="S3314" t="str">
        <f t="shared" si="413"/>
        <v>theater</v>
      </c>
      <c r="T3314" t="str">
        <f t="shared" si="414"/>
        <v>plays</v>
      </c>
      <c r="U3314" s="6">
        <f t="shared" si="410"/>
        <v>21.107106481489609</v>
      </c>
      <c r="V3314" t="str">
        <f t="shared" si="415"/>
        <v>15&lt;x&lt;=30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 t="shared" si="411"/>
        <v>42395.833333333336</v>
      </c>
      <c r="K3315">
        <v>1452664317</v>
      </c>
      <c r="L3315" s="10">
        <f t="shared" si="412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408"/>
        <v>1.1605000000000001</v>
      </c>
      <c r="R3315" s="6">
        <f t="shared" si="409"/>
        <v>80.034482758620683</v>
      </c>
      <c r="S3315" t="str">
        <f t="shared" si="413"/>
        <v>theater</v>
      </c>
      <c r="T3315" t="str">
        <f t="shared" si="414"/>
        <v>plays</v>
      </c>
      <c r="U3315" s="6">
        <f t="shared" si="410"/>
        <v>13.797256944453693</v>
      </c>
      <c r="V3315" t="str">
        <f t="shared" si="415"/>
        <v>&lt;=15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 t="shared" si="411"/>
        <v>42132.628472222219</v>
      </c>
      <c r="K3316">
        <v>1428733511</v>
      </c>
      <c r="L3316" s="10">
        <f t="shared" si="412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408"/>
        <v>2.1074999999999999</v>
      </c>
      <c r="R3316" s="6">
        <f t="shared" si="409"/>
        <v>29.068965517241381</v>
      </c>
      <c r="S3316" t="str">
        <f t="shared" si="413"/>
        <v>theater</v>
      </c>
      <c r="T3316" t="str">
        <f t="shared" si="414"/>
        <v>plays</v>
      </c>
      <c r="U3316" s="6">
        <f t="shared" si="410"/>
        <v>27.569317129629781</v>
      </c>
      <c r="V3316" t="str">
        <f t="shared" si="415"/>
        <v>15&lt;x&lt;=30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 t="shared" si="411"/>
        <v>42496.095381944448</v>
      </c>
      <c r="K3317">
        <v>1459927041</v>
      </c>
      <c r="L3317" s="10">
        <f t="shared" si="412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408"/>
        <v>1.1000000000000001</v>
      </c>
      <c r="R3317" s="6">
        <f t="shared" si="409"/>
        <v>49.438202247191015</v>
      </c>
      <c r="S3317" t="str">
        <f t="shared" si="413"/>
        <v>theater</v>
      </c>
      <c r="T3317" t="str">
        <f t="shared" si="414"/>
        <v>plays</v>
      </c>
      <c r="U3317" s="6">
        <f t="shared" si="410"/>
        <v>30</v>
      </c>
      <c r="V3317" t="str">
        <f t="shared" si="415"/>
        <v>15&lt;x&lt;=30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 t="shared" si="411"/>
        <v>41859.370833333334</v>
      </c>
      <c r="K3318">
        <v>1404680075</v>
      </c>
      <c r="L3318" s="10">
        <f t="shared" si="412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408"/>
        <v>1.0008673425918038</v>
      </c>
      <c r="R3318" s="6">
        <f t="shared" si="409"/>
        <v>93.977440000000001</v>
      </c>
      <c r="S3318" t="str">
        <f t="shared" si="413"/>
        <v>theater</v>
      </c>
      <c r="T3318" t="str">
        <f t="shared" si="414"/>
        <v>plays</v>
      </c>
      <c r="U3318" s="6">
        <f t="shared" si="410"/>
        <v>32.707928240743058</v>
      </c>
      <c r="V3318" t="str">
        <f t="shared" si="415"/>
        <v>30&lt;x&lt;=45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 t="shared" si="411"/>
        <v>42528.831296296288</v>
      </c>
      <c r="K3319">
        <v>1462755424</v>
      </c>
      <c r="L3319" s="10">
        <f t="shared" si="412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408"/>
        <v>1.0619047619047619</v>
      </c>
      <c r="R3319" s="6">
        <f t="shared" si="409"/>
        <v>61.944444444444443</v>
      </c>
      <c r="S3319" t="str">
        <f t="shared" si="413"/>
        <v>theater</v>
      </c>
      <c r="T3319" t="str">
        <f t="shared" si="414"/>
        <v>plays</v>
      </c>
      <c r="U3319" s="6">
        <f t="shared" si="410"/>
        <v>30</v>
      </c>
      <c r="V3319" t="str">
        <f t="shared" si="415"/>
        <v>15&lt;x&lt;=30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 t="shared" si="411"/>
        <v>42470.895833333336</v>
      </c>
      <c r="K3320">
        <v>1456902893</v>
      </c>
      <c r="L3320" s="10">
        <f t="shared" si="412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408"/>
        <v>1.256</v>
      </c>
      <c r="R3320" s="6">
        <f t="shared" si="409"/>
        <v>78.5</v>
      </c>
      <c r="S3320" t="str">
        <f t="shared" si="413"/>
        <v>theater</v>
      </c>
      <c r="T3320" t="str">
        <f t="shared" si="414"/>
        <v>plays</v>
      </c>
      <c r="U3320" s="6">
        <f t="shared" si="410"/>
        <v>39.802164351858664</v>
      </c>
      <c r="V3320" t="str">
        <f t="shared" si="415"/>
        <v>30&lt;x&lt;=45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 t="shared" si="411"/>
        <v>42035.377152777779</v>
      </c>
      <c r="K3321">
        <v>1418824986</v>
      </c>
      <c r="L3321" s="10">
        <f t="shared" si="412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408"/>
        <v>1.08</v>
      </c>
      <c r="R3321" s="6">
        <f t="shared" si="409"/>
        <v>33.75</v>
      </c>
      <c r="S3321" t="str">
        <f t="shared" si="413"/>
        <v>theater</v>
      </c>
      <c r="T3321" t="str">
        <f t="shared" si="414"/>
        <v>plays</v>
      </c>
      <c r="U3321" s="6">
        <f t="shared" si="410"/>
        <v>45</v>
      </c>
      <c r="V3321" t="str">
        <f t="shared" si="415"/>
        <v>30&lt;x&lt;=45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 t="shared" si="411"/>
        <v>42542.837465277778</v>
      </c>
      <c r="K3322">
        <v>1463965557</v>
      </c>
      <c r="L3322" s="10">
        <f t="shared" si="412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408"/>
        <v>1.01</v>
      </c>
      <c r="R3322" s="6">
        <f t="shared" si="409"/>
        <v>66.44736842105263</v>
      </c>
      <c r="S3322" t="str">
        <f t="shared" si="413"/>
        <v>theater</v>
      </c>
      <c r="T3322" t="str">
        <f t="shared" si="414"/>
        <v>plays</v>
      </c>
      <c r="U3322" s="6">
        <f t="shared" si="410"/>
        <v>30</v>
      </c>
      <c r="V3322" t="str">
        <f t="shared" si="415"/>
        <v>15&lt;x&lt;=30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 t="shared" si="411"/>
        <v>41927.957638888889</v>
      </c>
      <c r="K3323">
        <v>1412216665</v>
      </c>
      <c r="L3323" s="10">
        <f t="shared" si="412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408"/>
        <v>1.0740000000000001</v>
      </c>
      <c r="R3323" s="6">
        <f t="shared" si="409"/>
        <v>35.799999999999997</v>
      </c>
      <c r="S3323" t="str">
        <f t="shared" si="413"/>
        <v>theater</v>
      </c>
      <c r="T3323" t="str">
        <f t="shared" si="414"/>
        <v>plays</v>
      </c>
      <c r="U3323" s="6">
        <f t="shared" si="410"/>
        <v>14.065682870372257</v>
      </c>
      <c r="V3323" t="str">
        <f t="shared" si="415"/>
        <v>&lt;=15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 t="shared" si="411"/>
        <v>42542.954861111109</v>
      </c>
      <c r="K3324">
        <v>1464653696</v>
      </c>
      <c r="L3324" s="10">
        <f t="shared" si="412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408"/>
        <v>1.0151515151515151</v>
      </c>
      <c r="R3324" s="6">
        <f t="shared" si="409"/>
        <v>145.65217391304347</v>
      </c>
      <c r="S3324" t="str">
        <f t="shared" si="413"/>
        <v>theater</v>
      </c>
      <c r="T3324" t="str">
        <f t="shared" si="414"/>
        <v>plays</v>
      </c>
      <c r="U3324" s="6">
        <f t="shared" si="410"/>
        <v>22.152824074073578</v>
      </c>
      <c r="V3324" t="str">
        <f t="shared" si="415"/>
        <v>15&lt;x&lt;=30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 t="shared" si="411"/>
        <v>42638.157499999994</v>
      </c>
      <c r="K3325">
        <v>1472201208</v>
      </c>
      <c r="L3325" s="10">
        <f t="shared" si="412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408"/>
        <v>1.2589999999999999</v>
      </c>
      <c r="R3325" s="6">
        <f t="shared" si="409"/>
        <v>25.693877551020407</v>
      </c>
      <c r="S3325" t="str">
        <f t="shared" si="413"/>
        <v>theater</v>
      </c>
      <c r="T3325" t="str">
        <f t="shared" si="414"/>
        <v>plays</v>
      </c>
      <c r="U3325" s="6">
        <f t="shared" si="410"/>
        <v>30</v>
      </c>
      <c r="V3325" t="str">
        <f t="shared" si="415"/>
        <v>15&lt;x&lt;=30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 t="shared" si="411"/>
        <v>42526.374884259254</v>
      </c>
      <c r="K3326">
        <v>1463925590</v>
      </c>
      <c r="L3326" s="10">
        <f t="shared" si="412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408"/>
        <v>1.0166666666666666</v>
      </c>
      <c r="R3326" s="6">
        <f t="shared" si="409"/>
        <v>152.5</v>
      </c>
      <c r="S3326" t="str">
        <f t="shared" si="413"/>
        <v>theater</v>
      </c>
      <c r="T3326" t="str">
        <f t="shared" si="414"/>
        <v>plays</v>
      </c>
      <c r="U3326" s="6">
        <f t="shared" si="410"/>
        <v>14</v>
      </c>
      <c r="V3326" t="str">
        <f t="shared" si="415"/>
        <v>&lt;=15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 t="shared" si="411"/>
        <v>42099.535613425927</v>
      </c>
      <c r="K3327">
        <v>1425235877</v>
      </c>
      <c r="L3327" s="10">
        <f t="shared" si="412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408"/>
        <v>1.125</v>
      </c>
      <c r="R3327" s="6">
        <f t="shared" si="409"/>
        <v>30</v>
      </c>
      <c r="S3327" t="str">
        <f t="shared" si="413"/>
        <v>theater</v>
      </c>
      <c r="T3327" t="str">
        <f t="shared" si="414"/>
        <v>plays</v>
      </c>
      <c r="U3327" s="6">
        <f t="shared" si="410"/>
        <v>34.958333333335759</v>
      </c>
      <c r="V3327" t="str">
        <f t="shared" si="415"/>
        <v>30&lt;x&lt;=45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 t="shared" si="411"/>
        <v>42071.464178240734</v>
      </c>
      <c r="K3328">
        <v>1423242505</v>
      </c>
      <c r="L3328" s="10">
        <f t="shared" si="412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408"/>
        <v>1.0137499999999999</v>
      </c>
      <c r="R3328" s="6">
        <f t="shared" si="409"/>
        <v>142.28070175438597</v>
      </c>
      <c r="S3328" t="str">
        <f t="shared" si="413"/>
        <v>theater</v>
      </c>
      <c r="T3328" t="str">
        <f t="shared" si="414"/>
        <v>plays</v>
      </c>
      <c r="U3328" s="6">
        <f t="shared" si="410"/>
        <v>29.958333333328483</v>
      </c>
      <c r="V3328" t="str">
        <f t="shared" si="415"/>
        <v>15&lt;x&lt;=30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 t="shared" si="411"/>
        <v>42498.166273148141</v>
      </c>
      <c r="K3329">
        <v>1460105966</v>
      </c>
      <c r="L3329" s="10">
        <f t="shared" si="412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408"/>
        <v>1.0125</v>
      </c>
      <c r="R3329" s="6">
        <f t="shared" si="409"/>
        <v>24.545454545454547</v>
      </c>
      <c r="S3329" t="str">
        <f t="shared" si="413"/>
        <v>theater</v>
      </c>
      <c r="T3329" t="str">
        <f t="shared" si="414"/>
        <v>plays</v>
      </c>
      <c r="U3329" s="6">
        <f t="shared" si="410"/>
        <v>30</v>
      </c>
      <c r="V3329" t="str">
        <f t="shared" si="415"/>
        <v>15&lt;x&lt;=30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 t="shared" si="411"/>
        <v>41824.833333333328</v>
      </c>
      <c r="K3330">
        <v>1404308883</v>
      </c>
      <c r="L3330" s="10">
        <f t="shared" si="412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416">E3330/D3330</f>
        <v>1.4638888888888888</v>
      </c>
      <c r="R3330" s="6">
        <f t="shared" ref="R3330:R3393" si="417">E3330/N3330</f>
        <v>292.77777777777777</v>
      </c>
      <c r="S3330" t="str">
        <f t="shared" si="413"/>
        <v>theater</v>
      </c>
      <c r="T3330" t="str">
        <f t="shared" si="414"/>
        <v>plays</v>
      </c>
      <c r="U3330" s="6">
        <f t="shared" ref="U3330:U3393" si="418">J3330-L3330</f>
        <v>2.4666319444440887</v>
      </c>
      <c r="V3330" t="str">
        <f t="shared" si="415"/>
        <v>&lt;=15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 t="shared" ref="J3331:J3394" si="419">(((I3331/60)/60)/24)+DATE(1970,1,1)+(-5/24)</f>
        <v>41847.75</v>
      </c>
      <c r="K3331">
        <v>1405583108</v>
      </c>
      <c r="L3331" s="10">
        <f t="shared" ref="L3331:L3394" si="420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416"/>
        <v>1.1679999999999999</v>
      </c>
      <c r="R3331" s="6">
        <f t="shared" si="417"/>
        <v>44.92307692307692</v>
      </c>
      <c r="S3331" t="str">
        <f t="shared" ref="S3331:S3394" si="421">TRIM(LEFT(P3331,SEARCH("/",P3331)-1))</f>
        <v>theater</v>
      </c>
      <c r="T3331" t="str">
        <f t="shared" ref="T3331:T3394" si="422">TRIM(RIGHT(P3331,LEN(P3331)-SEARCH("/",P3331)))</f>
        <v>plays</v>
      </c>
      <c r="U3331" s="6">
        <f t="shared" si="418"/>
        <v>10.635324074079108</v>
      </c>
      <c r="V3331" t="str">
        <f t="shared" ref="V3331:V3394" si="423">IF(U3331&lt;=15, "&lt;=15", IF(U3331&lt;=30, "15&lt;x&lt;=30", IF(U3331&lt;=45, "30&lt;x&lt;=45", IF(U3331&lt;=60, "45&lt;x&lt;=60", IF(U3331&lt;=75, "60&lt;x&lt;=75","75&lt;x&lt;=90")))))</f>
        <v>&lt;=15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 t="shared" si="419"/>
        <v>42095.637361111112</v>
      </c>
      <c r="K3332">
        <v>1425331068</v>
      </c>
      <c r="L3332" s="10">
        <f t="shared" si="420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416"/>
        <v>1.0626666666666666</v>
      </c>
      <c r="R3332" s="6">
        <f t="shared" si="417"/>
        <v>23.10144927536232</v>
      </c>
      <c r="S3332" t="str">
        <f t="shared" si="421"/>
        <v>theater</v>
      </c>
      <c r="T3332" t="str">
        <f t="shared" si="422"/>
        <v>plays</v>
      </c>
      <c r="U3332" s="6">
        <f t="shared" si="418"/>
        <v>29.958333333335759</v>
      </c>
      <c r="V3332" t="str">
        <f t="shared" si="423"/>
        <v>15&lt;x&lt;=30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 t="shared" si="419"/>
        <v>42283.48942129629</v>
      </c>
      <c r="K3333">
        <v>1441125886</v>
      </c>
      <c r="L3333" s="10">
        <f t="shared" si="420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416"/>
        <v>1.0451999999999999</v>
      </c>
      <c r="R3333" s="6">
        <f t="shared" si="417"/>
        <v>80.400000000000006</v>
      </c>
      <c r="S3333" t="str">
        <f t="shared" si="421"/>
        <v>theater</v>
      </c>
      <c r="T3333" t="str">
        <f t="shared" si="422"/>
        <v>plays</v>
      </c>
      <c r="U3333" s="6">
        <f t="shared" si="418"/>
        <v>35</v>
      </c>
      <c r="V3333" t="str">
        <f t="shared" si="423"/>
        <v>30&lt;x&lt;=45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 t="shared" si="419"/>
        <v>41839.651967592588</v>
      </c>
      <c r="K3334">
        <v>1403210330</v>
      </c>
      <c r="L3334" s="10">
        <f t="shared" si="420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416"/>
        <v>1</v>
      </c>
      <c r="R3334" s="6">
        <f t="shared" si="417"/>
        <v>72.289156626506028</v>
      </c>
      <c r="S3334" t="str">
        <f t="shared" si="421"/>
        <v>theater</v>
      </c>
      <c r="T3334" t="str">
        <f t="shared" si="422"/>
        <v>plays</v>
      </c>
      <c r="U3334" s="6">
        <f t="shared" si="418"/>
        <v>30</v>
      </c>
      <c r="V3334" t="str">
        <f t="shared" si="423"/>
        <v>15&lt;x&lt;=30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 t="shared" si="419"/>
        <v>42170.468518518515</v>
      </c>
      <c r="K3335">
        <v>1432484080</v>
      </c>
      <c r="L3335" s="10">
        <f t="shared" si="420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416"/>
        <v>1.0457142857142858</v>
      </c>
      <c r="R3335" s="6">
        <f t="shared" si="417"/>
        <v>32.972972972972975</v>
      </c>
      <c r="S3335" t="str">
        <f t="shared" si="421"/>
        <v>theater</v>
      </c>
      <c r="T3335" t="str">
        <f t="shared" si="422"/>
        <v>plays</v>
      </c>
      <c r="U3335" s="6">
        <f t="shared" si="418"/>
        <v>22</v>
      </c>
      <c r="V3335" t="str">
        <f t="shared" si="423"/>
        <v>15&lt;x&lt;=30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 t="shared" si="419"/>
        <v>42215.312754629624</v>
      </c>
      <c r="K3336">
        <v>1435667422</v>
      </c>
      <c r="L3336" s="10">
        <f t="shared" si="420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416"/>
        <v>1.3862051149573753</v>
      </c>
      <c r="R3336" s="6">
        <f t="shared" si="417"/>
        <v>116.65217391304348</v>
      </c>
      <c r="S3336" t="str">
        <f t="shared" si="421"/>
        <v>theater</v>
      </c>
      <c r="T3336" t="str">
        <f t="shared" si="422"/>
        <v>plays</v>
      </c>
      <c r="U3336" s="6">
        <f t="shared" si="418"/>
        <v>30</v>
      </c>
      <c r="V3336" t="str">
        <f t="shared" si="423"/>
        <v>15&lt;x&lt;=30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 t="shared" si="419"/>
        <v>41854.75</v>
      </c>
      <c r="K3337">
        <v>1404749446</v>
      </c>
      <c r="L3337" s="10">
        <f t="shared" si="420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416"/>
        <v>1.0032000000000001</v>
      </c>
      <c r="R3337" s="6">
        <f t="shared" si="417"/>
        <v>79.61904761904762</v>
      </c>
      <c r="S3337" t="str">
        <f t="shared" si="421"/>
        <v>theater</v>
      </c>
      <c r="T3337" t="str">
        <f t="shared" si="422"/>
        <v>plays</v>
      </c>
      <c r="U3337" s="6">
        <f t="shared" si="418"/>
        <v>27.284189814818092</v>
      </c>
      <c r="V3337" t="str">
        <f t="shared" si="423"/>
        <v>15&lt;x&lt;=30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 t="shared" si="419"/>
        <v>42465.148680555554</v>
      </c>
      <c r="K3338">
        <v>1457429646</v>
      </c>
      <c r="L3338" s="10">
        <f t="shared" si="420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416"/>
        <v>1</v>
      </c>
      <c r="R3338" s="6">
        <f t="shared" si="417"/>
        <v>27.777777777777779</v>
      </c>
      <c r="S3338" t="str">
        <f t="shared" si="421"/>
        <v>theater</v>
      </c>
      <c r="T3338" t="str">
        <f t="shared" si="422"/>
        <v>plays</v>
      </c>
      <c r="U3338" s="6">
        <f t="shared" si="418"/>
        <v>27.958333333328483</v>
      </c>
      <c r="V3338" t="str">
        <f t="shared" si="423"/>
        <v>15&lt;x&lt;=30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 t="shared" si="419"/>
        <v>41922.666666666664</v>
      </c>
      <c r="K3339">
        <v>1411109167</v>
      </c>
      <c r="L3339" s="10">
        <f t="shared" si="420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416"/>
        <v>1.1020000000000001</v>
      </c>
      <c r="R3339" s="6">
        <f t="shared" si="417"/>
        <v>81.029411764705884</v>
      </c>
      <c r="S3339" t="str">
        <f t="shared" si="421"/>
        <v>theater</v>
      </c>
      <c r="T3339" t="str">
        <f t="shared" si="422"/>
        <v>plays</v>
      </c>
      <c r="U3339" s="6">
        <f t="shared" si="418"/>
        <v>21.592974537037662</v>
      </c>
      <c r="V3339" t="str">
        <f t="shared" si="423"/>
        <v>15&lt;x&lt;=30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 t="shared" si="419"/>
        <v>42790.366666666661</v>
      </c>
      <c r="K3340">
        <v>1486129680</v>
      </c>
      <c r="L3340" s="10">
        <f t="shared" si="420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416"/>
        <v>1.0218</v>
      </c>
      <c r="R3340" s="6">
        <f t="shared" si="417"/>
        <v>136.84821428571428</v>
      </c>
      <c r="S3340" t="str">
        <f t="shared" si="421"/>
        <v>theater</v>
      </c>
      <c r="T3340" t="str">
        <f t="shared" si="422"/>
        <v>plays</v>
      </c>
      <c r="U3340" s="6">
        <f t="shared" si="418"/>
        <v>21</v>
      </c>
      <c r="V3340" t="str">
        <f t="shared" si="423"/>
        <v>15&lt;x&lt;=30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 t="shared" si="419"/>
        <v>42579.457384259258</v>
      </c>
      <c r="K3341">
        <v>1467129518</v>
      </c>
      <c r="L3341" s="10">
        <f t="shared" si="420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416"/>
        <v>1.0435000000000001</v>
      </c>
      <c r="R3341" s="6">
        <f t="shared" si="417"/>
        <v>177.61702127659575</v>
      </c>
      <c r="S3341" t="str">
        <f t="shared" si="421"/>
        <v>theater</v>
      </c>
      <c r="T3341" t="str">
        <f t="shared" si="422"/>
        <v>plays</v>
      </c>
      <c r="U3341" s="6">
        <f t="shared" si="418"/>
        <v>30</v>
      </c>
      <c r="V3341" t="str">
        <f t="shared" si="423"/>
        <v>15&lt;x&lt;=30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 t="shared" si="419"/>
        <v>42710.765671296293</v>
      </c>
      <c r="K3342">
        <v>1478906554</v>
      </c>
      <c r="L3342" s="10">
        <f t="shared" si="420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416"/>
        <v>1.3816666666666666</v>
      </c>
      <c r="R3342" s="6">
        <f t="shared" si="417"/>
        <v>109.07894736842105</v>
      </c>
      <c r="S3342" t="str">
        <f t="shared" si="421"/>
        <v>theater</v>
      </c>
      <c r="T3342" t="str">
        <f t="shared" si="422"/>
        <v>plays</v>
      </c>
      <c r="U3342" s="6">
        <f t="shared" si="418"/>
        <v>25</v>
      </c>
      <c r="V3342" t="str">
        <f t="shared" si="423"/>
        <v>15&lt;x&lt;=30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 t="shared" si="419"/>
        <v>42533.499999999993</v>
      </c>
      <c r="K3343">
        <v>1463771421</v>
      </c>
      <c r="L3343" s="10">
        <f t="shared" si="420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416"/>
        <v>1</v>
      </c>
      <c r="R3343" s="6">
        <f t="shared" si="417"/>
        <v>119.64285714285714</v>
      </c>
      <c r="S3343" t="str">
        <f t="shared" si="421"/>
        <v>theater</v>
      </c>
      <c r="T3343" t="str">
        <f t="shared" si="422"/>
        <v>plays</v>
      </c>
      <c r="U3343" s="6">
        <f t="shared" si="418"/>
        <v>22.909479166657547</v>
      </c>
      <c r="V3343" t="str">
        <f t="shared" si="423"/>
        <v>15&lt;x&lt;=30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 t="shared" si="419"/>
        <v>42094.999305555553</v>
      </c>
      <c r="K3344">
        <v>1425020810</v>
      </c>
      <c r="L3344" s="10">
        <f t="shared" si="420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416"/>
        <v>1.0166666666666666</v>
      </c>
      <c r="R3344" s="6">
        <f t="shared" si="417"/>
        <v>78.205128205128204</v>
      </c>
      <c r="S3344" t="str">
        <f t="shared" si="421"/>
        <v>theater</v>
      </c>
      <c r="T3344" t="str">
        <f t="shared" si="422"/>
        <v>plays</v>
      </c>
      <c r="U3344" s="6">
        <f t="shared" si="418"/>
        <v>32.911226851858373</v>
      </c>
      <c r="V3344" t="str">
        <f t="shared" si="423"/>
        <v>30&lt;x&lt;=45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 t="shared" si="419"/>
        <v>42473.345833333333</v>
      </c>
      <c r="K3345">
        <v>1458770384</v>
      </c>
      <c r="L3345" s="10">
        <f t="shared" si="420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416"/>
        <v>1.7142857142857142</v>
      </c>
      <c r="R3345" s="6">
        <f t="shared" si="417"/>
        <v>52.173913043478258</v>
      </c>
      <c r="S3345" t="str">
        <f t="shared" si="421"/>
        <v>theater</v>
      </c>
      <c r="T3345" t="str">
        <f t="shared" si="422"/>
        <v>plays</v>
      </c>
      <c r="U3345" s="6">
        <f t="shared" si="418"/>
        <v>20.637685185181908</v>
      </c>
      <c r="V3345" t="str">
        <f t="shared" si="423"/>
        <v>15&lt;x&lt;=30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 t="shared" si="419"/>
        <v>41880.991817129623</v>
      </c>
      <c r="K3346">
        <v>1406782093</v>
      </c>
      <c r="L3346" s="10">
        <f t="shared" si="420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416"/>
        <v>1.0144444444444445</v>
      </c>
      <c r="R3346" s="6">
        <f t="shared" si="417"/>
        <v>114.125</v>
      </c>
      <c r="S3346" t="str">
        <f t="shared" si="421"/>
        <v>theater</v>
      </c>
      <c r="T3346" t="str">
        <f t="shared" si="422"/>
        <v>plays</v>
      </c>
      <c r="U3346" s="6">
        <f t="shared" si="418"/>
        <v>30</v>
      </c>
      <c r="V3346" t="str">
        <f t="shared" si="423"/>
        <v>15&lt;x&lt;=30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 t="shared" si="419"/>
        <v>42111.817361111105</v>
      </c>
      <c r="K3347">
        <v>1424226768</v>
      </c>
      <c r="L3347" s="10">
        <f t="shared" si="420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416"/>
        <v>1.3</v>
      </c>
      <c r="R3347" s="6">
        <f t="shared" si="417"/>
        <v>50</v>
      </c>
      <c r="S3347" t="str">
        <f t="shared" si="421"/>
        <v>theater</v>
      </c>
      <c r="T3347" t="str">
        <f t="shared" si="422"/>
        <v>plays</v>
      </c>
      <c r="U3347" s="6">
        <f t="shared" si="418"/>
        <v>58.919583333328774</v>
      </c>
      <c r="V3347" t="str">
        <f t="shared" si="423"/>
        <v>45&lt;x&lt;=60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 t="shared" si="419"/>
        <v>42060.816087962965</v>
      </c>
      <c r="K3348">
        <v>1424306110</v>
      </c>
      <c r="L3348" s="10">
        <f t="shared" si="420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416"/>
        <v>1.1000000000000001</v>
      </c>
      <c r="R3348" s="6">
        <f t="shared" si="417"/>
        <v>91.666666666666671</v>
      </c>
      <c r="S3348" t="str">
        <f t="shared" si="421"/>
        <v>theater</v>
      </c>
      <c r="T3348" t="str">
        <f t="shared" si="422"/>
        <v>plays</v>
      </c>
      <c r="U3348" s="6">
        <f t="shared" si="418"/>
        <v>7</v>
      </c>
      <c r="V3348" t="str">
        <f t="shared" si="423"/>
        <v>&lt;=15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 t="shared" si="419"/>
        <v>42498.666666666664</v>
      </c>
      <c r="K3349">
        <v>1461503654</v>
      </c>
      <c r="L3349" s="10">
        <f t="shared" si="420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416"/>
        <v>1.1944999999999999</v>
      </c>
      <c r="R3349" s="6">
        <f t="shared" si="417"/>
        <v>108.59090909090909</v>
      </c>
      <c r="S3349" t="str">
        <f t="shared" si="421"/>
        <v>theater</v>
      </c>
      <c r="T3349" t="str">
        <f t="shared" si="422"/>
        <v>plays</v>
      </c>
      <c r="U3349" s="6">
        <f t="shared" si="418"/>
        <v>14.323449074072414</v>
      </c>
      <c r="V3349" t="str">
        <f t="shared" si="423"/>
        <v>&lt;=15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 t="shared" si="419"/>
        <v>42489.957638888889</v>
      </c>
      <c r="K3350">
        <v>1459949080</v>
      </c>
      <c r="L3350" s="10">
        <f t="shared" si="420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416"/>
        <v>1.002909090909091</v>
      </c>
      <c r="R3350" s="6">
        <f t="shared" si="417"/>
        <v>69.822784810126578</v>
      </c>
      <c r="S3350" t="str">
        <f t="shared" si="421"/>
        <v>theater</v>
      </c>
      <c r="T3350" t="str">
        <f t="shared" si="422"/>
        <v>plays</v>
      </c>
      <c r="U3350" s="6">
        <f t="shared" si="418"/>
        <v>23.607175925928459</v>
      </c>
      <c r="V3350" t="str">
        <f t="shared" si="423"/>
        <v>15&lt;x&lt;=30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 t="shared" si="419"/>
        <v>42534.499999999993</v>
      </c>
      <c r="K3351">
        <v>1463971172</v>
      </c>
      <c r="L3351" s="10">
        <f t="shared" si="420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416"/>
        <v>1.534</v>
      </c>
      <c r="R3351" s="6">
        <f t="shared" si="417"/>
        <v>109.57142857142857</v>
      </c>
      <c r="S3351" t="str">
        <f t="shared" si="421"/>
        <v>theater</v>
      </c>
      <c r="T3351" t="str">
        <f t="shared" si="422"/>
        <v>plays</v>
      </c>
      <c r="U3351" s="6">
        <f t="shared" si="418"/>
        <v>21.597546296296059</v>
      </c>
      <c r="V3351" t="str">
        <f t="shared" si="423"/>
        <v>15&lt;x&lt;=30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 t="shared" si="419"/>
        <v>42337.749999999993</v>
      </c>
      <c r="K3352">
        <v>1445791811</v>
      </c>
      <c r="L3352" s="10">
        <f t="shared" si="420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416"/>
        <v>1.0442857142857143</v>
      </c>
      <c r="R3352" s="6">
        <f t="shared" si="417"/>
        <v>71.666666666666671</v>
      </c>
      <c r="S3352" t="str">
        <f t="shared" si="421"/>
        <v>theater</v>
      </c>
      <c r="T3352" t="str">
        <f t="shared" si="422"/>
        <v>plays</v>
      </c>
      <c r="U3352" s="6">
        <f t="shared" si="418"/>
        <v>35.256817129629781</v>
      </c>
      <c r="V3352" t="str">
        <f t="shared" si="423"/>
        <v>30&lt;x&lt;=45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 t="shared" si="419"/>
        <v>41843.25</v>
      </c>
      <c r="K3353">
        <v>1402910965</v>
      </c>
      <c r="L3353" s="10">
        <f t="shared" si="420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416"/>
        <v>1.0109999999999999</v>
      </c>
      <c r="R3353" s="6">
        <f t="shared" si="417"/>
        <v>93.611111111111114</v>
      </c>
      <c r="S3353" t="str">
        <f t="shared" si="421"/>
        <v>theater</v>
      </c>
      <c r="T3353" t="str">
        <f t="shared" si="422"/>
        <v>plays</v>
      </c>
      <c r="U3353" s="6">
        <f t="shared" si="418"/>
        <v>37.0629050925927</v>
      </c>
      <c r="V3353" t="str">
        <f t="shared" si="423"/>
        <v>30&lt;x&lt;=45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 t="shared" si="419"/>
        <v>42552.749999999993</v>
      </c>
      <c r="K3354">
        <v>1462492178</v>
      </c>
      <c r="L3354" s="10">
        <f t="shared" si="420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416"/>
        <v>1.0751999999999999</v>
      </c>
      <c r="R3354" s="6">
        <f t="shared" si="417"/>
        <v>76.8</v>
      </c>
      <c r="S3354" t="str">
        <f t="shared" si="421"/>
        <v>theater</v>
      </c>
      <c r="T3354" t="str">
        <f t="shared" si="422"/>
        <v>plays</v>
      </c>
      <c r="U3354" s="6">
        <f t="shared" si="418"/>
        <v>56.965532407397404</v>
      </c>
      <c r="V3354" t="str">
        <f t="shared" si="423"/>
        <v>45&lt;x&lt;=60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 t="shared" si="419"/>
        <v>42492.749999999993</v>
      </c>
      <c r="K3355">
        <v>1461061350</v>
      </c>
      <c r="L3355" s="10">
        <f t="shared" si="420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416"/>
        <v>3.15</v>
      </c>
      <c r="R3355" s="6">
        <f t="shared" si="417"/>
        <v>35.795454545454547</v>
      </c>
      <c r="S3355" t="str">
        <f t="shared" si="421"/>
        <v>theater</v>
      </c>
      <c r="T3355" t="str">
        <f t="shared" si="422"/>
        <v>plays</v>
      </c>
      <c r="U3355" s="6">
        <f t="shared" si="418"/>
        <v>13.526041666656965</v>
      </c>
      <c r="V3355" t="str">
        <f t="shared" si="423"/>
        <v>&lt;=15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 t="shared" si="419"/>
        <v>42305.959027777775</v>
      </c>
      <c r="K3356">
        <v>1443029206</v>
      </c>
      <c r="L3356" s="10">
        <f t="shared" si="420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416"/>
        <v>1.0193333333333334</v>
      </c>
      <c r="R3356" s="6">
        <f t="shared" si="417"/>
        <v>55.6</v>
      </c>
      <c r="S3356" t="str">
        <f t="shared" si="421"/>
        <v>theater</v>
      </c>
      <c r="T3356" t="str">
        <f t="shared" si="422"/>
        <v>plays</v>
      </c>
      <c r="U3356" s="6">
        <f t="shared" si="418"/>
        <v>35.440439814810816</v>
      </c>
      <c r="V3356" t="str">
        <f t="shared" si="423"/>
        <v>30&lt;x&lt;=45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 t="shared" si="419"/>
        <v>42500.261805555558</v>
      </c>
      <c r="K3357">
        <v>1461941527</v>
      </c>
      <c r="L3357" s="10">
        <f t="shared" si="420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416"/>
        <v>1.2628571428571429</v>
      </c>
      <c r="R3357" s="6">
        <f t="shared" si="417"/>
        <v>147.33333333333334</v>
      </c>
      <c r="S3357" t="str">
        <f t="shared" si="421"/>
        <v>theater</v>
      </c>
      <c r="T3357" t="str">
        <f t="shared" si="422"/>
        <v>plays</v>
      </c>
      <c r="U3357" s="6">
        <f t="shared" si="418"/>
        <v>10.850613425929623</v>
      </c>
      <c r="V3357" t="str">
        <f t="shared" si="423"/>
        <v>&lt;=15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 t="shared" si="419"/>
        <v>42566.607314814813</v>
      </c>
      <c r="K3358">
        <v>1466019272</v>
      </c>
      <c r="L3358" s="10">
        <f t="shared" si="420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416"/>
        <v>1.014</v>
      </c>
      <c r="R3358" s="6">
        <f t="shared" si="417"/>
        <v>56.333333333333336</v>
      </c>
      <c r="S3358" t="str">
        <f t="shared" si="421"/>
        <v>theater</v>
      </c>
      <c r="T3358" t="str">
        <f t="shared" si="422"/>
        <v>plays</v>
      </c>
      <c r="U3358" s="6">
        <f t="shared" si="418"/>
        <v>30</v>
      </c>
      <c r="V3358" t="str">
        <f t="shared" si="423"/>
        <v>15&lt;x&lt;=30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 t="shared" si="419"/>
        <v>41852.209606481476</v>
      </c>
      <c r="K3359">
        <v>1404295310</v>
      </c>
      <c r="L3359" s="10">
        <f t="shared" si="420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416"/>
        <v>1.01</v>
      </c>
      <c r="R3359" s="6">
        <f t="shared" si="417"/>
        <v>96.19047619047619</v>
      </c>
      <c r="S3359" t="str">
        <f t="shared" si="421"/>
        <v>theater</v>
      </c>
      <c r="T3359" t="str">
        <f t="shared" si="422"/>
        <v>plays</v>
      </c>
      <c r="U3359" s="6">
        <f t="shared" si="418"/>
        <v>30</v>
      </c>
      <c r="V3359" t="str">
        <f t="shared" si="423"/>
        <v>15&lt;x&lt;=30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 t="shared" si="419"/>
        <v>41962.144432870373</v>
      </c>
      <c r="K3360">
        <v>1413790079</v>
      </c>
      <c r="L3360" s="10">
        <f t="shared" si="420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416"/>
        <v>1.0299</v>
      </c>
      <c r="R3360" s="6">
        <f t="shared" si="417"/>
        <v>63.574074074074076</v>
      </c>
      <c r="S3360" t="str">
        <f t="shared" si="421"/>
        <v>theater</v>
      </c>
      <c r="T3360" t="str">
        <f t="shared" si="422"/>
        <v>plays</v>
      </c>
      <c r="U3360" s="6">
        <f t="shared" si="418"/>
        <v>30.041666666671517</v>
      </c>
      <c r="V3360" t="str">
        <f t="shared" si="423"/>
        <v>30&lt;x&lt;=45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 t="shared" si="419"/>
        <v>42790.848773148151</v>
      </c>
      <c r="K3361">
        <v>1484097734</v>
      </c>
      <c r="L3361" s="10">
        <f t="shared" si="420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416"/>
        <v>1.0625</v>
      </c>
      <c r="R3361" s="6">
        <f t="shared" si="417"/>
        <v>184.78260869565219</v>
      </c>
      <c r="S3361" t="str">
        <f t="shared" si="421"/>
        <v>theater</v>
      </c>
      <c r="T3361" t="str">
        <f t="shared" si="422"/>
        <v>plays</v>
      </c>
      <c r="U3361" s="6">
        <f t="shared" si="418"/>
        <v>45</v>
      </c>
      <c r="V3361" t="str">
        <f t="shared" si="423"/>
        <v>30&lt;x&lt;=45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 t="shared" si="419"/>
        <v>42718.457638888889</v>
      </c>
      <c r="K3362">
        <v>1479866343</v>
      </c>
      <c r="L3362" s="10">
        <f t="shared" si="420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416"/>
        <v>1.0137777777777779</v>
      </c>
      <c r="R3362" s="6">
        <f t="shared" si="417"/>
        <v>126.72222222222223</v>
      </c>
      <c r="S3362" t="str">
        <f t="shared" si="421"/>
        <v>theater</v>
      </c>
      <c r="T3362" t="str">
        <f t="shared" si="422"/>
        <v>plays</v>
      </c>
      <c r="U3362" s="6">
        <f t="shared" si="418"/>
        <v>21.583298611112696</v>
      </c>
      <c r="V3362" t="str">
        <f t="shared" si="423"/>
        <v>15&lt;x&lt;=30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 t="shared" si="419"/>
        <v>41883.457638888889</v>
      </c>
      <c r="K3363">
        <v>1408062990</v>
      </c>
      <c r="L3363" s="10">
        <f t="shared" si="420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416"/>
        <v>1.1346000000000001</v>
      </c>
      <c r="R3363" s="6">
        <f t="shared" si="417"/>
        <v>83.42647058823529</v>
      </c>
      <c r="S3363" t="str">
        <f t="shared" si="421"/>
        <v>theater</v>
      </c>
      <c r="T3363" t="str">
        <f t="shared" si="422"/>
        <v>plays</v>
      </c>
      <c r="U3363" s="6">
        <f t="shared" si="418"/>
        <v>17.640625</v>
      </c>
      <c r="V3363" t="str">
        <f t="shared" si="423"/>
        <v>15&lt;x&lt;=30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 t="shared" si="419"/>
        <v>42069.996527777774</v>
      </c>
      <c r="K3364">
        <v>1424484717</v>
      </c>
      <c r="L3364" s="10">
        <f t="shared" si="420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416"/>
        <v>2.1800000000000002</v>
      </c>
      <c r="R3364" s="6">
        <f t="shared" si="417"/>
        <v>54.5</v>
      </c>
      <c r="S3364" t="str">
        <f t="shared" si="421"/>
        <v>theater</v>
      </c>
      <c r="T3364" t="str">
        <f t="shared" si="422"/>
        <v>plays</v>
      </c>
      <c r="U3364" s="6">
        <f t="shared" si="418"/>
        <v>14.113229166665406</v>
      </c>
      <c r="V3364" t="str">
        <f t="shared" si="423"/>
        <v>&lt;=15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 t="shared" si="419"/>
        <v>41870.458333333328</v>
      </c>
      <c r="K3365">
        <v>1406831445</v>
      </c>
      <c r="L3365" s="10">
        <f t="shared" si="420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416"/>
        <v>1.0141935483870967</v>
      </c>
      <c r="R3365" s="6">
        <f t="shared" si="417"/>
        <v>302.30769230769232</v>
      </c>
      <c r="S3365" t="str">
        <f t="shared" si="421"/>
        <v>theater</v>
      </c>
      <c r="T3365" t="str">
        <f t="shared" si="422"/>
        <v>plays</v>
      </c>
      <c r="U3365" s="6">
        <f t="shared" si="418"/>
        <v>18.89531249999709</v>
      </c>
      <c r="V3365" t="str">
        <f t="shared" si="423"/>
        <v>15&lt;x&lt;=30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 t="shared" si="419"/>
        <v>42444.666666666664</v>
      </c>
      <c r="K3366">
        <v>1456183649</v>
      </c>
      <c r="L3366" s="10">
        <f t="shared" si="420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416"/>
        <v>1.0593333333333332</v>
      </c>
      <c r="R3366" s="6">
        <f t="shared" si="417"/>
        <v>44.138888888888886</v>
      </c>
      <c r="S3366" t="str">
        <f t="shared" si="421"/>
        <v>theater</v>
      </c>
      <c r="T3366" t="str">
        <f t="shared" si="422"/>
        <v>plays</v>
      </c>
      <c r="U3366" s="6">
        <f t="shared" si="418"/>
        <v>21.897581018522033</v>
      </c>
      <c r="V3366" t="str">
        <f t="shared" si="423"/>
        <v>15&lt;x&lt;=30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 t="shared" si="419"/>
        <v>42350.893425925926</v>
      </c>
      <c r="K3367">
        <v>1447381592</v>
      </c>
      <c r="L3367" s="10">
        <f t="shared" si="420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416"/>
        <v>1.04</v>
      </c>
      <c r="R3367" s="6">
        <f t="shared" si="417"/>
        <v>866.66666666666663</v>
      </c>
      <c r="S3367" t="str">
        <f t="shared" si="421"/>
        <v>theater</v>
      </c>
      <c r="T3367" t="str">
        <f t="shared" si="422"/>
        <v>plays</v>
      </c>
      <c r="U3367" s="6">
        <f t="shared" si="418"/>
        <v>30</v>
      </c>
      <c r="V3367" t="str">
        <f t="shared" si="423"/>
        <v>15&lt;x&lt;=30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 t="shared" si="419"/>
        <v>42136.859224537031</v>
      </c>
      <c r="K3368">
        <v>1428889037</v>
      </c>
      <c r="L3368" s="10">
        <f t="shared" si="420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416"/>
        <v>2.21</v>
      </c>
      <c r="R3368" s="6">
        <f t="shared" si="417"/>
        <v>61.388888888888886</v>
      </c>
      <c r="S3368" t="str">
        <f t="shared" si="421"/>
        <v>theater</v>
      </c>
      <c r="T3368" t="str">
        <f t="shared" si="422"/>
        <v>plays</v>
      </c>
      <c r="U3368" s="6">
        <f t="shared" si="418"/>
        <v>30</v>
      </c>
      <c r="V3368" t="str">
        <f t="shared" si="423"/>
        <v>15&lt;x&lt;=30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 t="shared" si="419"/>
        <v>42217.725624999999</v>
      </c>
      <c r="K3369">
        <v>1436307894</v>
      </c>
      <c r="L3369" s="10">
        <f t="shared" si="420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416"/>
        <v>1.1866666666666668</v>
      </c>
      <c r="R3369" s="6">
        <f t="shared" si="417"/>
        <v>29.666666666666668</v>
      </c>
      <c r="S3369" t="str">
        <f t="shared" si="421"/>
        <v>theater</v>
      </c>
      <c r="T3369" t="str">
        <f t="shared" si="422"/>
        <v>plays</v>
      </c>
      <c r="U3369" s="6">
        <f t="shared" si="418"/>
        <v>25</v>
      </c>
      <c r="V3369" t="str">
        <f t="shared" si="423"/>
        <v>15&lt;x&lt;=30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 t="shared" si="419"/>
        <v>42004.999999999993</v>
      </c>
      <c r="K3370">
        <v>1416977259</v>
      </c>
      <c r="L3370" s="10">
        <f t="shared" si="420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416"/>
        <v>1.046</v>
      </c>
      <c r="R3370" s="6">
        <f t="shared" si="417"/>
        <v>45.478260869565219</v>
      </c>
      <c r="S3370" t="str">
        <f t="shared" si="421"/>
        <v>theater</v>
      </c>
      <c r="T3370" t="str">
        <f t="shared" si="422"/>
        <v>plays</v>
      </c>
      <c r="U3370" s="6">
        <f t="shared" si="418"/>
        <v>36.008576388885558</v>
      </c>
      <c r="V3370" t="str">
        <f t="shared" si="423"/>
        <v>30&lt;x&lt;=45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 t="shared" si="419"/>
        <v>42749.833101851851</v>
      </c>
      <c r="K3371">
        <v>1479257980</v>
      </c>
      <c r="L3371" s="10">
        <f t="shared" si="420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416"/>
        <v>1.0389999999999999</v>
      </c>
      <c r="R3371" s="6">
        <f t="shared" si="417"/>
        <v>96.203703703703709</v>
      </c>
      <c r="S3371" t="str">
        <f t="shared" si="421"/>
        <v>theater</v>
      </c>
      <c r="T3371" t="str">
        <f t="shared" si="422"/>
        <v>plays</v>
      </c>
      <c r="U3371" s="6">
        <f t="shared" si="418"/>
        <v>60</v>
      </c>
      <c r="V3371" t="str">
        <f t="shared" si="423"/>
        <v>45&lt;x&lt;=60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 t="shared" si="419"/>
        <v>42721.124999999993</v>
      </c>
      <c r="K3372">
        <v>1479283285</v>
      </c>
      <c r="L3372" s="10">
        <f t="shared" si="420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416"/>
        <v>1.1773333333333333</v>
      </c>
      <c r="R3372" s="6">
        <f t="shared" si="417"/>
        <v>67.92307692307692</v>
      </c>
      <c r="S3372" t="str">
        <f t="shared" si="421"/>
        <v>theater</v>
      </c>
      <c r="T3372" t="str">
        <f t="shared" si="422"/>
        <v>plays</v>
      </c>
      <c r="U3372" s="6">
        <f t="shared" si="418"/>
        <v>30.999016203699284</v>
      </c>
      <c r="V3372" t="str">
        <f t="shared" si="423"/>
        <v>30&lt;x&lt;=45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 t="shared" si="419"/>
        <v>42340.666261574072</v>
      </c>
      <c r="K3373">
        <v>1446670765</v>
      </c>
      <c r="L3373" s="10">
        <f t="shared" si="420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416"/>
        <v>1.385</v>
      </c>
      <c r="R3373" s="6">
        <f t="shared" si="417"/>
        <v>30.777777777777779</v>
      </c>
      <c r="S3373" t="str">
        <f t="shared" si="421"/>
        <v>theater</v>
      </c>
      <c r="T3373" t="str">
        <f t="shared" si="422"/>
        <v>plays</v>
      </c>
      <c r="U3373" s="6">
        <f t="shared" si="418"/>
        <v>28</v>
      </c>
      <c r="V3373" t="str">
        <f t="shared" si="423"/>
        <v>15&lt;x&lt;=30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 t="shared" si="419"/>
        <v>41875.999305555553</v>
      </c>
      <c r="K3374">
        <v>1407157756</v>
      </c>
      <c r="L3374" s="10">
        <f t="shared" si="420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416"/>
        <v>1.0349999999999999</v>
      </c>
      <c r="R3374" s="6">
        <f t="shared" si="417"/>
        <v>38.333333333333336</v>
      </c>
      <c r="S3374" t="str">
        <f t="shared" si="421"/>
        <v>theater</v>
      </c>
      <c r="T3374" t="str">
        <f t="shared" si="422"/>
        <v>plays</v>
      </c>
      <c r="U3374" s="6">
        <f t="shared" si="418"/>
        <v>20.659537037041446</v>
      </c>
      <c r="V3374" t="str">
        <f t="shared" si="423"/>
        <v>15&lt;x&lt;=30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 t="shared" si="419"/>
        <v>42203.458333333336</v>
      </c>
      <c r="K3375">
        <v>1435177840</v>
      </c>
      <c r="L3375" s="10">
        <f t="shared" si="420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416"/>
        <v>1.0024999999999999</v>
      </c>
      <c r="R3375" s="6">
        <f t="shared" si="417"/>
        <v>66.833333333333329</v>
      </c>
      <c r="S3375" t="str">
        <f t="shared" si="421"/>
        <v>theater</v>
      </c>
      <c r="T3375" t="str">
        <f t="shared" si="422"/>
        <v>plays</v>
      </c>
      <c r="U3375" s="6">
        <f t="shared" si="418"/>
        <v>23.812037037045229</v>
      </c>
      <c r="V3375" t="str">
        <f t="shared" si="423"/>
        <v>15&lt;x&lt;=30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 t="shared" si="419"/>
        <v>42305.523333333331</v>
      </c>
      <c r="K3376">
        <v>1443461616</v>
      </c>
      <c r="L3376" s="10">
        <f t="shared" si="420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416"/>
        <v>1.0657142857142856</v>
      </c>
      <c r="R3376" s="6">
        <f t="shared" si="417"/>
        <v>71.730769230769226</v>
      </c>
      <c r="S3376" t="str">
        <f t="shared" si="421"/>
        <v>theater</v>
      </c>
      <c r="T3376" t="str">
        <f t="shared" si="422"/>
        <v>plays</v>
      </c>
      <c r="U3376" s="6">
        <f t="shared" si="418"/>
        <v>30</v>
      </c>
      <c r="V3376" t="str">
        <f t="shared" si="423"/>
        <v>15&lt;x&lt;=30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 t="shared" si="419"/>
        <v>41777.402465277773</v>
      </c>
      <c r="K3377">
        <v>1399387173</v>
      </c>
      <c r="L3377" s="10">
        <f t="shared" si="420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416"/>
        <v>1</v>
      </c>
      <c r="R3377" s="6">
        <f t="shared" si="417"/>
        <v>176.47058823529412</v>
      </c>
      <c r="S3377" t="str">
        <f t="shared" si="421"/>
        <v>theater</v>
      </c>
      <c r="T3377" t="str">
        <f t="shared" si="422"/>
        <v>plays</v>
      </c>
      <c r="U3377" s="6">
        <f t="shared" si="418"/>
        <v>12</v>
      </c>
      <c r="V3377" t="str">
        <f t="shared" si="423"/>
        <v>&lt;=15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 t="shared" si="419"/>
        <v>42119.451319444437</v>
      </c>
      <c r="K3378">
        <v>1424796594</v>
      </c>
      <c r="L3378" s="10">
        <f t="shared" si="420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416"/>
        <v>1.0001249999999999</v>
      </c>
      <c r="R3378" s="6">
        <f t="shared" si="417"/>
        <v>421.10526315789474</v>
      </c>
      <c r="S3378" t="str">
        <f t="shared" si="421"/>
        <v>theater</v>
      </c>
      <c r="T3378" t="str">
        <f t="shared" si="422"/>
        <v>plays</v>
      </c>
      <c r="U3378" s="6">
        <f t="shared" si="418"/>
        <v>59.958333333328483</v>
      </c>
      <c r="V3378" t="str">
        <f t="shared" si="423"/>
        <v>45&lt;x&lt;=60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 t="shared" si="419"/>
        <v>42083.49722222222</v>
      </c>
      <c r="K3379">
        <v>1424280899</v>
      </c>
      <c r="L3379" s="10">
        <f t="shared" si="420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416"/>
        <v>1.0105</v>
      </c>
      <c r="R3379" s="6">
        <f t="shared" si="417"/>
        <v>104.98701298701299</v>
      </c>
      <c r="S3379" t="str">
        <f t="shared" si="421"/>
        <v>theater</v>
      </c>
      <c r="T3379" t="str">
        <f t="shared" si="422"/>
        <v>plays</v>
      </c>
      <c r="U3379" s="6">
        <f t="shared" si="418"/>
        <v>29.9729282407352</v>
      </c>
      <c r="V3379" t="str">
        <f t="shared" si="423"/>
        <v>15&lt;x&lt;=30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 t="shared" si="419"/>
        <v>41882.338888888888</v>
      </c>
      <c r="K3380">
        <v>1407400306</v>
      </c>
      <c r="L3380" s="10">
        <f t="shared" si="420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416"/>
        <v>1.0763636363636364</v>
      </c>
      <c r="R3380" s="6">
        <f t="shared" si="417"/>
        <v>28.19047619047619</v>
      </c>
      <c r="S3380" t="str">
        <f t="shared" si="421"/>
        <v>theater</v>
      </c>
      <c r="T3380" t="str">
        <f t="shared" si="422"/>
        <v>plays</v>
      </c>
      <c r="U3380" s="6">
        <f t="shared" si="418"/>
        <v>24.191828703704232</v>
      </c>
      <c r="V3380" t="str">
        <f t="shared" si="423"/>
        <v>15&lt;x&lt;=30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 t="shared" si="419"/>
        <v>42242.749999999993</v>
      </c>
      <c r="K3381">
        <v>1439122800</v>
      </c>
      <c r="L3381" s="10">
        <f t="shared" si="420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416"/>
        <v>1.0365</v>
      </c>
      <c r="R3381" s="6">
        <f t="shared" si="417"/>
        <v>54.55263157894737</v>
      </c>
      <c r="S3381" t="str">
        <f t="shared" si="421"/>
        <v>theater</v>
      </c>
      <c r="T3381" t="str">
        <f t="shared" si="422"/>
        <v>plays</v>
      </c>
      <c r="U3381" s="6">
        <f t="shared" si="418"/>
        <v>17.444444444437977</v>
      </c>
      <c r="V3381" t="str">
        <f t="shared" si="423"/>
        <v>15&lt;x&lt;=30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 t="shared" si="419"/>
        <v>41972.786782407398</v>
      </c>
      <c r="K3382">
        <v>1414277578</v>
      </c>
      <c r="L3382" s="10">
        <f t="shared" si="420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416"/>
        <v>1.0443333333333333</v>
      </c>
      <c r="R3382" s="6">
        <f t="shared" si="417"/>
        <v>111.89285714285714</v>
      </c>
      <c r="S3382" t="str">
        <f t="shared" si="421"/>
        <v>theater</v>
      </c>
      <c r="T3382" t="str">
        <f t="shared" si="422"/>
        <v>plays</v>
      </c>
      <c r="U3382" s="6">
        <f t="shared" si="418"/>
        <v>35.041666666664241</v>
      </c>
      <c r="V3382" t="str">
        <f t="shared" si="423"/>
        <v>30&lt;x&lt;=45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 t="shared" si="419"/>
        <v>42073.934988425921</v>
      </c>
      <c r="K3383">
        <v>1423455983</v>
      </c>
      <c r="L3383" s="10">
        <f t="shared" si="420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416"/>
        <v>1.0225</v>
      </c>
      <c r="R3383" s="6">
        <f t="shared" si="417"/>
        <v>85.208333333333329</v>
      </c>
      <c r="S3383" t="str">
        <f t="shared" si="421"/>
        <v>theater</v>
      </c>
      <c r="T3383" t="str">
        <f t="shared" si="422"/>
        <v>plays</v>
      </c>
      <c r="U3383" s="6">
        <f t="shared" si="418"/>
        <v>29.958333333328483</v>
      </c>
      <c r="V3383" t="str">
        <f t="shared" si="423"/>
        <v>15&lt;x&lt;=30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 t="shared" si="419"/>
        <v>42583.749305555553</v>
      </c>
      <c r="K3384">
        <v>1467973256</v>
      </c>
      <c r="L3384" s="10">
        <f t="shared" si="420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416"/>
        <v>1.0074285714285713</v>
      </c>
      <c r="R3384" s="6">
        <f t="shared" si="417"/>
        <v>76.652173913043484</v>
      </c>
      <c r="S3384" t="str">
        <f t="shared" si="421"/>
        <v>theater</v>
      </c>
      <c r="T3384" t="str">
        <f t="shared" si="422"/>
        <v>plays</v>
      </c>
      <c r="U3384" s="6">
        <f t="shared" si="418"/>
        <v>24.526435185187438</v>
      </c>
      <c r="V3384" t="str">
        <f t="shared" si="423"/>
        <v>15&lt;x&lt;=30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 t="shared" si="419"/>
        <v>42544.574305555558</v>
      </c>
      <c r="K3385">
        <v>1464979620</v>
      </c>
      <c r="L3385" s="10">
        <f t="shared" si="420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416"/>
        <v>1.1171428571428572</v>
      </c>
      <c r="R3385" s="6">
        <f t="shared" si="417"/>
        <v>65.166666666666671</v>
      </c>
      <c r="S3385" t="str">
        <f t="shared" si="421"/>
        <v>theater</v>
      </c>
      <c r="T3385" t="str">
        <f t="shared" si="422"/>
        <v>plays</v>
      </c>
      <c r="U3385" s="6">
        <f t="shared" si="418"/>
        <v>20</v>
      </c>
      <c r="V3385" t="str">
        <f t="shared" si="423"/>
        <v>15&lt;x&lt;=30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 t="shared" si="419"/>
        <v>42328.916666666664</v>
      </c>
      <c r="K3386">
        <v>1444874768</v>
      </c>
      <c r="L3386" s="10">
        <f t="shared" si="420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416"/>
        <v>1.0001100000000001</v>
      </c>
      <c r="R3386" s="6">
        <f t="shared" si="417"/>
        <v>93.760312499999998</v>
      </c>
      <c r="S3386" t="str">
        <f t="shared" si="421"/>
        <v>theater</v>
      </c>
      <c r="T3386" t="str">
        <f t="shared" si="422"/>
        <v>plays</v>
      </c>
      <c r="U3386" s="6">
        <f t="shared" si="418"/>
        <v>37.037407407406135</v>
      </c>
      <c r="V3386" t="str">
        <f t="shared" si="423"/>
        <v>30&lt;x&lt;=45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 t="shared" si="419"/>
        <v>41983.659166666665</v>
      </c>
      <c r="K3387">
        <v>1415652552</v>
      </c>
      <c r="L3387" s="10">
        <f t="shared" si="420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416"/>
        <v>1</v>
      </c>
      <c r="R3387" s="6">
        <f t="shared" si="417"/>
        <v>133.33333333333334</v>
      </c>
      <c r="S3387" t="str">
        <f t="shared" si="421"/>
        <v>theater</v>
      </c>
      <c r="T3387" t="str">
        <f t="shared" si="422"/>
        <v>plays</v>
      </c>
      <c r="U3387" s="6">
        <f t="shared" si="418"/>
        <v>30</v>
      </c>
      <c r="V3387" t="str">
        <f t="shared" si="423"/>
        <v>15&lt;x&lt;=30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 t="shared" si="419"/>
        <v>41976.436412037037</v>
      </c>
      <c r="K3388">
        <v>1415028506</v>
      </c>
      <c r="L3388" s="10">
        <f t="shared" si="420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416"/>
        <v>1.05</v>
      </c>
      <c r="R3388" s="6">
        <f t="shared" si="417"/>
        <v>51.219512195121951</v>
      </c>
      <c r="S3388" t="str">
        <f t="shared" si="421"/>
        <v>theater</v>
      </c>
      <c r="T3388" t="str">
        <f t="shared" si="422"/>
        <v>plays</v>
      </c>
      <c r="U3388" s="6">
        <f t="shared" si="418"/>
        <v>30</v>
      </c>
      <c r="V3388" t="str">
        <f t="shared" si="423"/>
        <v>15&lt;x&lt;=30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 t="shared" si="419"/>
        <v>41987.554259259261</v>
      </c>
      <c r="K3389">
        <v>1415125088</v>
      </c>
      <c r="L3389" s="10">
        <f t="shared" si="420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416"/>
        <v>1.1686666666666667</v>
      </c>
      <c r="R3389" s="6">
        <f t="shared" si="417"/>
        <v>100.17142857142858</v>
      </c>
      <c r="S3389" t="str">
        <f t="shared" si="421"/>
        <v>theater</v>
      </c>
      <c r="T3389" t="str">
        <f t="shared" si="422"/>
        <v>plays</v>
      </c>
      <c r="U3389" s="6">
        <f t="shared" si="418"/>
        <v>40.000000000007276</v>
      </c>
      <c r="V3389" t="str">
        <f t="shared" si="423"/>
        <v>30&lt;x&lt;=45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 t="shared" si="419"/>
        <v>42173.252789351849</v>
      </c>
      <c r="K3390">
        <v>1432033441</v>
      </c>
      <c r="L3390" s="10">
        <f t="shared" si="420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416"/>
        <v>1.038</v>
      </c>
      <c r="R3390" s="6">
        <f t="shared" si="417"/>
        <v>34.6</v>
      </c>
      <c r="S3390" t="str">
        <f t="shared" si="421"/>
        <v>theater</v>
      </c>
      <c r="T3390" t="str">
        <f t="shared" si="422"/>
        <v>plays</v>
      </c>
      <c r="U3390" s="6">
        <f t="shared" si="418"/>
        <v>30</v>
      </c>
      <c r="V3390" t="str">
        <f t="shared" si="423"/>
        <v>15&lt;x&lt;=30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 t="shared" si="419"/>
        <v>42524.355115740742</v>
      </c>
      <c r="K3391">
        <v>1462368682</v>
      </c>
      <c r="L3391" s="10">
        <f t="shared" si="420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416"/>
        <v>1.145</v>
      </c>
      <c r="R3391" s="6">
        <f t="shared" si="417"/>
        <v>184.67741935483872</v>
      </c>
      <c r="S3391" t="str">
        <f t="shared" si="421"/>
        <v>theater</v>
      </c>
      <c r="T3391" t="str">
        <f t="shared" si="422"/>
        <v>plays</v>
      </c>
      <c r="U3391" s="6">
        <f t="shared" si="418"/>
        <v>30</v>
      </c>
      <c r="V3391" t="str">
        <f t="shared" si="423"/>
        <v>15&lt;x&lt;=30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 t="shared" si="419"/>
        <v>41830.56649305555</v>
      </c>
      <c r="K3392">
        <v>1403721345</v>
      </c>
      <c r="L3392" s="10">
        <f t="shared" si="420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416"/>
        <v>1.024</v>
      </c>
      <c r="R3392" s="6">
        <f t="shared" si="417"/>
        <v>69.818181818181813</v>
      </c>
      <c r="S3392" t="str">
        <f t="shared" si="421"/>
        <v>theater</v>
      </c>
      <c r="T3392" t="str">
        <f t="shared" si="422"/>
        <v>plays</v>
      </c>
      <c r="U3392" s="6">
        <f t="shared" si="418"/>
        <v>15</v>
      </c>
      <c r="V3392" t="str">
        <f t="shared" si="423"/>
        <v>&lt;=15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 t="shared" si="419"/>
        <v>41859.727777777778</v>
      </c>
      <c r="K3393">
        <v>1404997548</v>
      </c>
      <c r="L3393" s="10">
        <f t="shared" si="420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416"/>
        <v>2.23</v>
      </c>
      <c r="R3393" s="6">
        <f t="shared" si="417"/>
        <v>61.944444444444443</v>
      </c>
      <c r="S3393" t="str">
        <f t="shared" si="421"/>
        <v>theater</v>
      </c>
      <c r="T3393" t="str">
        <f t="shared" si="422"/>
        <v>plays</v>
      </c>
      <c r="U3393" s="6">
        <f t="shared" si="418"/>
        <v>29.390416666668898</v>
      </c>
      <c r="V3393" t="str">
        <f t="shared" si="423"/>
        <v>15&lt;x&lt;=30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 t="shared" si="419"/>
        <v>42496.63721064815</v>
      </c>
      <c r="K3394">
        <v>1458245855</v>
      </c>
      <c r="L3394" s="10">
        <f t="shared" si="420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424">E3394/D3394</f>
        <v>1</v>
      </c>
      <c r="R3394" s="6">
        <f t="shared" ref="R3394:R3457" si="425">E3394/N3394</f>
        <v>41.666666666666664</v>
      </c>
      <c r="S3394" t="str">
        <f t="shared" si="421"/>
        <v>theater</v>
      </c>
      <c r="T3394" t="str">
        <f t="shared" si="422"/>
        <v>plays</v>
      </c>
      <c r="U3394" s="6">
        <f t="shared" ref="U3394:U3457" si="426">J3394-L3394</f>
        <v>50</v>
      </c>
      <c r="V3394" t="str">
        <f t="shared" si="423"/>
        <v>45&lt;x&lt;=60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 t="shared" ref="J3395:J3458" si="427">(((I3395/60)/60)/24)+DATE(1970,1,1)+(-5/24)</f>
        <v>41948.823611111111</v>
      </c>
      <c r="K3395">
        <v>1413065230</v>
      </c>
      <c r="L3395" s="10">
        <f t="shared" ref="L3395:L3458" si="428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424"/>
        <v>1.0580000000000001</v>
      </c>
      <c r="R3395" s="6">
        <f t="shared" si="425"/>
        <v>36.06818181818182</v>
      </c>
      <c r="S3395" t="str">
        <f t="shared" ref="S3395:S3458" si="429">TRIM(LEFT(P3395,SEARCH("/",P3395)-1))</f>
        <v>theater</v>
      </c>
      <c r="T3395" t="str">
        <f t="shared" ref="T3395:T3458" si="430">TRIM(RIGHT(P3395,LEN(P3395)-SEARCH("/",P3395)))</f>
        <v>plays</v>
      </c>
      <c r="U3395" s="6">
        <f t="shared" si="426"/>
        <v>25.110300925924093</v>
      </c>
      <c r="V3395" t="str">
        <f t="shared" ref="V3395:V3458" si="431">IF(U3395&lt;=15, "&lt;=15", IF(U3395&lt;=30, "15&lt;x&lt;=30", IF(U3395&lt;=45, "30&lt;x&lt;=45", IF(U3395&lt;=60, "45&lt;x&lt;=60", IF(U3395&lt;=75, "60&lt;x&lt;=75","75&lt;x&lt;=90")))))</f>
        <v>15&lt;x&lt;=30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 t="shared" si="427"/>
        <v>41847.387094907404</v>
      </c>
      <c r="K3396">
        <v>1403878645</v>
      </c>
      <c r="L3396" s="10">
        <f t="shared" si="428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424"/>
        <v>1.4236363636363636</v>
      </c>
      <c r="R3396" s="6">
        <f t="shared" si="425"/>
        <v>29</v>
      </c>
      <c r="S3396" t="str">
        <f t="shared" si="429"/>
        <v>theater</v>
      </c>
      <c r="T3396" t="str">
        <f t="shared" si="430"/>
        <v>plays</v>
      </c>
      <c r="U3396" s="6">
        <f t="shared" si="426"/>
        <v>30</v>
      </c>
      <c r="V3396" t="str">
        <f t="shared" si="431"/>
        <v>15&lt;x&lt;=30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 t="shared" si="427"/>
        <v>42154.548611111109</v>
      </c>
      <c r="K3397">
        <v>1431795944</v>
      </c>
      <c r="L3397" s="10">
        <f t="shared" si="428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424"/>
        <v>1.84</v>
      </c>
      <c r="R3397" s="6">
        <f t="shared" si="425"/>
        <v>24.210526315789473</v>
      </c>
      <c r="S3397" t="str">
        <f t="shared" si="429"/>
        <v>theater</v>
      </c>
      <c r="T3397" t="str">
        <f t="shared" si="430"/>
        <v>plays</v>
      </c>
      <c r="U3397" s="6">
        <f t="shared" si="426"/>
        <v>14.044629629628616</v>
      </c>
      <c r="V3397" t="str">
        <f t="shared" si="431"/>
        <v>&lt;=15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 t="shared" si="427"/>
        <v>41790.957638888889</v>
      </c>
      <c r="K3398">
        <v>1399286589</v>
      </c>
      <c r="L3398" s="10">
        <f t="shared" si="428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424"/>
        <v>1.0433333333333332</v>
      </c>
      <c r="R3398" s="6">
        <f t="shared" si="425"/>
        <v>55.892857142857146</v>
      </c>
      <c r="S3398" t="str">
        <f t="shared" si="429"/>
        <v>theater</v>
      </c>
      <c r="T3398" t="str">
        <f t="shared" si="430"/>
        <v>plays</v>
      </c>
      <c r="U3398" s="6">
        <f t="shared" si="426"/>
        <v>26.719340277784795</v>
      </c>
      <c r="V3398" t="str">
        <f t="shared" si="431"/>
        <v>15&lt;x&lt;=30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 t="shared" si="427"/>
        <v>42418.708333333336</v>
      </c>
      <c r="K3399">
        <v>1452338929</v>
      </c>
      <c r="L3399" s="10">
        <f t="shared" si="428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424"/>
        <v>1.1200000000000001</v>
      </c>
      <c r="R3399" s="6">
        <f t="shared" si="425"/>
        <v>11.666666666666666</v>
      </c>
      <c r="S3399" t="str">
        <f t="shared" si="429"/>
        <v>theater</v>
      </c>
      <c r="T3399" t="str">
        <f t="shared" si="430"/>
        <v>plays</v>
      </c>
      <c r="U3399" s="6">
        <f t="shared" si="426"/>
        <v>40.438321759269456</v>
      </c>
      <c r="V3399" t="str">
        <f t="shared" si="431"/>
        <v>30&lt;x&lt;=45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 t="shared" si="427"/>
        <v>41964.499999999993</v>
      </c>
      <c r="K3400">
        <v>1414605776</v>
      </c>
      <c r="L3400" s="10">
        <f t="shared" si="428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424"/>
        <v>1.1107499999999999</v>
      </c>
      <c r="R3400" s="6">
        <f t="shared" si="425"/>
        <v>68.353846153846149</v>
      </c>
      <c r="S3400" t="str">
        <f t="shared" si="429"/>
        <v>theater</v>
      </c>
      <c r="T3400" t="str">
        <f t="shared" si="430"/>
        <v>plays</v>
      </c>
      <c r="U3400" s="6">
        <f t="shared" si="426"/>
        <v>22.956296296288201</v>
      </c>
      <c r="V3400" t="str">
        <f t="shared" si="431"/>
        <v>15&lt;x&lt;=30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 t="shared" si="427"/>
        <v>42056.712094907409</v>
      </c>
      <c r="K3401">
        <v>1421964325</v>
      </c>
      <c r="L3401" s="10">
        <f t="shared" si="428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424"/>
        <v>1.0375000000000001</v>
      </c>
      <c r="R3401" s="6">
        <f t="shared" si="425"/>
        <v>27.065217391304348</v>
      </c>
      <c r="S3401" t="str">
        <f t="shared" si="429"/>
        <v>theater</v>
      </c>
      <c r="T3401" t="str">
        <f t="shared" si="430"/>
        <v>plays</v>
      </c>
      <c r="U3401" s="6">
        <f t="shared" si="426"/>
        <v>30</v>
      </c>
      <c r="V3401" t="str">
        <f t="shared" si="431"/>
        <v>15&lt;x&lt;=30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 t="shared" si="427"/>
        <v>41879.745532407404</v>
      </c>
      <c r="K3402">
        <v>1405378414</v>
      </c>
      <c r="L3402" s="10">
        <f t="shared" si="428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424"/>
        <v>1.0041</v>
      </c>
      <c r="R3402" s="6">
        <f t="shared" si="425"/>
        <v>118.12941176470588</v>
      </c>
      <c r="S3402" t="str">
        <f t="shared" si="429"/>
        <v>theater</v>
      </c>
      <c r="T3402" t="str">
        <f t="shared" si="430"/>
        <v>plays</v>
      </c>
      <c r="U3402" s="6">
        <f t="shared" si="426"/>
        <v>45</v>
      </c>
      <c r="V3402" t="str">
        <f t="shared" si="431"/>
        <v>30&lt;x&lt;=45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 t="shared" si="427"/>
        <v>42223.5155787037</v>
      </c>
      <c r="K3403">
        <v>1436376146</v>
      </c>
      <c r="L3403" s="10">
        <f t="shared" si="428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424"/>
        <v>1.0186206896551724</v>
      </c>
      <c r="R3403" s="6">
        <f t="shared" si="425"/>
        <v>44.757575757575758</v>
      </c>
      <c r="S3403" t="str">
        <f t="shared" si="429"/>
        <v>theater</v>
      </c>
      <c r="T3403" t="str">
        <f t="shared" si="430"/>
        <v>plays</v>
      </c>
      <c r="U3403" s="6">
        <f t="shared" si="426"/>
        <v>30</v>
      </c>
      <c r="V3403" t="str">
        <f t="shared" si="431"/>
        <v>15&lt;x&lt;=30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 t="shared" si="427"/>
        <v>42319.896527777775</v>
      </c>
      <c r="K3404">
        <v>1444747843</v>
      </c>
      <c r="L3404" s="10">
        <f t="shared" si="428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424"/>
        <v>1.0976666666666666</v>
      </c>
      <c r="R3404" s="6">
        <f t="shared" si="425"/>
        <v>99.787878787878782</v>
      </c>
      <c r="S3404" t="str">
        <f t="shared" si="429"/>
        <v>theater</v>
      </c>
      <c r="T3404" t="str">
        <f t="shared" si="430"/>
        <v>plays</v>
      </c>
      <c r="U3404" s="6">
        <f t="shared" si="426"/>
        <v>29.486307870371093</v>
      </c>
      <c r="V3404" t="str">
        <f t="shared" si="431"/>
        <v>15&lt;x&lt;=30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 t="shared" si="427"/>
        <v>42180.253749999996</v>
      </c>
      <c r="K3405">
        <v>1432638324</v>
      </c>
      <c r="L3405" s="10">
        <f t="shared" si="428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424"/>
        <v>1</v>
      </c>
      <c r="R3405" s="6">
        <f t="shared" si="425"/>
        <v>117.64705882352941</v>
      </c>
      <c r="S3405" t="str">
        <f t="shared" si="429"/>
        <v>theater</v>
      </c>
      <c r="T3405" t="str">
        <f t="shared" si="430"/>
        <v>plays</v>
      </c>
      <c r="U3405" s="6">
        <f t="shared" si="426"/>
        <v>30</v>
      </c>
      <c r="V3405" t="str">
        <f t="shared" si="431"/>
        <v>15&lt;x&lt;=30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 t="shared" si="427"/>
        <v>42172.295162037037</v>
      </c>
      <c r="K3406">
        <v>1432814702</v>
      </c>
      <c r="L3406" s="10">
        <f t="shared" si="428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424"/>
        <v>1.22</v>
      </c>
      <c r="R3406" s="6">
        <f t="shared" si="425"/>
        <v>203.33333333333334</v>
      </c>
      <c r="S3406" t="str">
        <f t="shared" si="429"/>
        <v>theater</v>
      </c>
      <c r="T3406" t="str">
        <f t="shared" si="430"/>
        <v>plays</v>
      </c>
      <c r="U3406" s="6">
        <f t="shared" si="426"/>
        <v>20</v>
      </c>
      <c r="V3406" t="str">
        <f t="shared" si="431"/>
        <v>15&lt;x&lt;=30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 t="shared" si="427"/>
        <v>42430.790972222218</v>
      </c>
      <c r="K3407">
        <v>1455063886</v>
      </c>
      <c r="L3407" s="10">
        <f t="shared" si="428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424"/>
        <v>1.3757142857142857</v>
      </c>
      <c r="R3407" s="6">
        <f t="shared" si="425"/>
        <v>28.323529411764707</v>
      </c>
      <c r="S3407" t="str">
        <f t="shared" si="429"/>
        <v>theater</v>
      </c>
      <c r="T3407" t="str">
        <f t="shared" si="430"/>
        <v>plays</v>
      </c>
      <c r="U3407" s="6">
        <f t="shared" si="426"/>
        <v>20.982106481475057</v>
      </c>
      <c r="V3407" t="str">
        <f t="shared" si="431"/>
        <v>15&lt;x&lt;=30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 t="shared" si="427"/>
        <v>41836.284444444442</v>
      </c>
      <c r="K3408">
        <v>1401623376</v>
      </c>
      <c r="L3408" s="10">
        <f t="shared" si="428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424"/>
        <v>1.0031000000000001</v>
      </c>
      <c r="R3408" s="6">
        <f t="shared" si="425"/>
        <v>110.23076923076923</v>
      </c>
      <c r="S3408" t="str">
        <f t="shared" si="429"/>
        <v>theater</v>
      </c>
      <c r="T3408" t="str">
        <f t="shared" si="430"/>
        <v>plays</v>
      </c>
      <c r="U3408" s="6">
        <f t="shared" si="426"/>
        <v>45</v>
      </c>
      <c r="V3408" t="str">
        <f t="shared" si="431"/>
        <v>30&lt;x&lt;=45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 t="shared" si="427"/>
        <v>41826.21399305555</v>
      </c>
      <c r="K3409">
        <v>1402049289</v>
      </c>
      <c r="L3409" s="10">
        <f t="shared" si="428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424"/>
        <v>1.071</v>
      </c>
      <c r="R3409" s="6">
        <f t="shared" si="425"/>
        <v>31.970149253731343</v>
      </c>
      <c r="S3409" t="str">
        <f t="shared" si="429"/>
        <v>theater</v>
      </c>
      <c r="T3409" t="str">
        <f t="shared" si="430"/>
        <v>plays</v>
      </c>
      <c r="U3409" s="6">
        <f t="shared" si="426"/>
        <v>30</v>
      </c>
      <c r="V3409" t="str">
        <f t="shared" si="431"/>
        <v>15&lt;x&lt;=30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 t="shared" si="427"/>
        <v>41838.78361111111</v>
      </c>
      <c r="K3410">
        <v>1403135304</v>
      </c>
      <c r="L3410" s="10">
        <f t="shared" si="428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424"/>
        <v>2.11</v>
      </c>
      <c r="R3410" s="6">
        <f t="shared" si="425"/>
        <v>58.611111111111114</v>
      </c>
      <c r="S3410" t="str">
        <f t="shared" si="429"/>
        <v>theater</v>
      </c>
      <c r="T3410" t="str">
        <f t="shared" si="430"/>
        <v>plays</v>
      </c>
      <c r="U3410" s="6">
        <f t="shared" si="426"/>
        <v>30</v>
      </c>
      <c r="V3410" t="str">
        <f t="shared" si="431"/>
        <v>15&lt;x&lt;=30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 t="shared" si="427"/>
        <v>42582.665277777771</v>
      </c>
      <c r="K3411">
        <v>1466710358</v>
      </c>
      <c r="L3411" s="10">
        <f t="shared" si="428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424"/>
        <v>1.236</v>
      </c>
      <c r="R3411" s="6">
        <f t="shared" si="425"/>
        <v>29.428571428571427</v>
      </c>
      <c r="S3411" t="str">
        <f t="shared" si="429"/>
        <v>theater</v>
      </c>
      <c r="T3411" t="str">
        <f t="shared" si="430"/>
        <v>plays</v>
      </c>
      <c r="U3411" s="6">
        <f t="shared" si="426"/>
        <v>38.059282407397404</v>
      </c>
      <c r="V3411" t="str">
        <f t="shared" si="431"/>
        <v>30&lt;x&lt;=45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 t="shared" si="427"/>
        <v>42527.083333333336</v>
      </c>
      <c r="K3412">
        <v>1462841990</v>
      </c>
      <c r="L3412" s="10">
        <f t="shared" si="428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424"/>
        <v>1.085</v>
      </c>
      <c r="R3412" s="6">
        <f t="shared" si="425"/>
        <v>81.375</v>
      </c>
      <c r="S3412" t="str">
        <f t="shared" si="429"/>
        <v>theater</v>
      </c>
      <c r="T3412" t="str">
        <f t="shared" si="430"/>
        <v>plays</v>
      </c>
      <c r="U3412" s="6">
        <f t="shared" si="426"/>
        <v>27.250115740745969</v>
      </c>
      <c r="V3412" t="str">
        <f t="shared" si="431"/>
        <v>15&lt;x&lt;=30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 t="shared" si="427"/>
        <v>42284.814490740733</v>
      </c>
      <c r="K3413">
        <v>1442536372</v>
      </c>
      <c r="L3413" s="10">
        <f t="shared" si="428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424"/>
        <v>1.0356666666666667</v>
      </c>
      <c r="R3413" s="6">
        <f t="shared" si="425"/>
        <v>199.16666666666666</v>
      </c>
      <c r="S3413" t="str">
        <f t="shared" si="429"/>
        <v>theater</v>
      </c>
      <c r="T3413" t="str">
        <f t="shared" si="430"/>
        <v>plays</v>
      </c>
      <c r="U3413" s="6">
        <f t="shared" si="426"/>
        <v>20</v>
      </c>
      <c r="V3413" t="str">
        <f t="shared" si="431"/>
        <v>15&lt;x&lt;=30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 t="shared" si="427"/>
        <v>41909.750717592593</v>
      </c>
      <c r="K3414">
        <v>1409266862</v>
      </c>
      <c r="L3414" s="10">
        <f t="shared" si="428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424"/>
        <v>1</v>
      </c>
      <c r="R3414" s="6">
        <f t="shared" si="425"/>
        <v>115.38461538461539</v>
      </c>
      <c r="S3414" t="str">
        <f t="shared" si="429"/>
        <v>theater</v>
      </c>
      <c r="T3414" t="str">
        <f t="shared" si="430"/>
        <v>plays</v>
      </c>
      <c r="U3414" s="6">
        <f t="shared" si="426"/>
        <v>30</v>
      </c>
      <c r="V3414" t="str">
        <f t="shared" si="431"/>
        <v>15&lt;x&lt;=30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 t="shared" si="427"/>
        <v>42062.999305555553</v>
      </c>
      <c r="K3415">
        <v>1424280938</v>
      </c>
      <c r="L3415" s="10">
        <f t="shared" si="428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424"/>
        <v>1.3</v>
      </c>
      <c r="R3415" s="6">
        <f t="shared" si="425"/>
        <v>46.428571428571431</v>
      </c>
      <c r="S3415" t="str">
        <f t="shared" si="429"/>
        <v>theater</v>
      </c>
      <c r="T3415" t="str">
        <f t="shared" si="430"/>
        <v>plays</v>
      </c>
      <c r="U3415" s="6">
        <f t="shared" si="426"/>
        <v>9.4745601851827814</v>
      </c>
      <c r="V3415" t="str">
        <f t="shared" si="431"/>
        <v>&lt;=15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 t="shared" si="427"/>
        <v>42705.124305555553</v>
      </c>
      <c r="K3416">
        <v>1478030325</v>
      </c>
      <c r="L3416" s="10">
        <f t="shared" si="428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424"/>
        <v>1.0349999999999999</v>
      </c>
      <c r="R3416" s="6">
        <f t="shared" si="425"/>
        <v>70.568181818181813</v>
      </c>
      <c r="S3416" t="str">
        <f t="shared" si="429"/>
        <v>theater</v>
      </c>
      <c r="T3416" t="str">
        <f t="shared" si="430"/>
        <v>plays</v>
      </c>
      <c r="U3416" s="6">
        <f t="shared" si="426"/>
        <v>29.500173611108039</v>
      </c>
      <c r="V3416" t="str">
        <f t="shared" si="431"/>
        <v>15&lt;x&lt;=30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 t="shared" si="427"/>
        <v>42477.770833333336</v>
      </c>
      <c r="K3417">
        <v>1459999656</v>
      </c>
      <c r="L3417" s="10">
        <f t="shared" si="428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424"/>
        <v>1</v>
      </c>
      <c r="R3417" s="6">
        <f t="shared" si="425"/>
        <v>22.222222222222221</v>
      </c>
      <c r="S3417" t="str">
        <f t="shared" si="429"/>
        <v>theater</v>
      </c>
      <c r="T3417" t="str">
        <f t="shared" si="430"/>
        <v>plays</v>
      </c>
      <c r="U3417" s="6">
        <f t="shared" si="426"/>
        <v>10.835000000006403</v>
      </c>
      <c r="V3417" t="str">
        <f t="shared" si="431"/>
        <v>&lt;=15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 t="shared" si="427"/>
        <v>42117.562499999993</v>
      </c>
      <c r="K3418">
        <v>1427363645</v>
      </c>
      <c r="L3418" s="10">
        <f t="shared" si="428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424"/>
        <v>1.196</v>
      </c>
      <c r="R3418" s="6">
        <f t="shared" si="425"/>
        <v>159.46666666666667</v>
      </c>
      <c r="S3418" t="str">
        <f t="shared" si="429"/>
        <v>theater</v>
      </c>
      <c r="T3418" t="str">
        <f t="shared" si="430"/>
        <v>plays</v>
      </c>
      <c r="U3418" s="6">
        <f t="shared" si="426"/>
        <v>28.358275462960592</v>
      </c>
      <c r="V3418" t="str">
        <f t="shared" si="431"/>
        <v>15&lt;x&lt;=30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 t="shared" si="427"/>
        <v>41937.821527777778</v>
      </c>
      <c r="K3419">
        <v>1410558948</v>
      </c>
      <c r="L3419" s="10">
        <f t="shared" si="428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424"/>
        <v>1.0000058823529412</v>
      </c>
      <c r="R3419" s="6">
        <f t="shared" si="425"/>
        <v>37.777999999999999</v>
      </c>
      <c r="S3419" t="str">
        <f t="shared" si="429"/>
        <v>theater</v>
      </c>
      <c r="T3419" t="str">
        <f t="shared" si="430"/>
        <v>plays</v>
      </c>
      <c r="U3419" s="6">
        <f t="shared" si="426"/>
        <v>43.116111111114151</v>
      </c>
      <c r="V3419" t="str">
        <f t="shared" si="431"/>
        <v>30&lt;x&lt;=45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 t="shared" si="427"/>
        <v>41782.626238425924</v>
      </c>
      <c r="K3420">
        <v>1398283307</v>
      </c>
      <c r="L3420" s="10">
        <f t="shared" si="428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424"/>
        <v>1.00875</v>
      </c>
      <c r="R3420" s="6">
        <f t="shared" si="425"/>
        <v>72.053571428571431</v>
      </c>
      <c r="S3420" t="str">
        <f t="shared" si="429"/>
        <v>theater</v>
      </c>
      <c r="T3420" t="str">
        <f t="shared" si="430"/>
        <v>plays</v>
      </c>
      <c r="U3420" s="6">
        <f t="shared" si="426"/>
        <v>30</v>
      </c>
      <c r="V3420" t="str">
        <f t="shared" si="431"/>
        <v>15&lt;x&lt;=30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 t="shared" si="427"/>
        <v>42466.687499999993</v>
      </c>
      <c r="K3421">
        <v>1458416585</v>
      </c>
      <c r="L3421" s="10">
        <f t="shared" si="428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424"/>
        <v>1.0654545454545454</v>
      </c>
      <c r="R3421" s="6">
        <f t="shared" si="425"/>
        <v>63.695652173913047</v>
      </c>
      <c r="S3421" t="str">
        <f t="shared" si="429"/>
        <v>theater</v>
      </c>
      <c r="T3421" t="str">
        <f t="shared" si="430"/>
        <v>plays</v>
      </c>
      <c r="U3421" s="6">
        <f t="shared" si="426"/>
        <v>18.074247685181035</v>
      </c>
      <c r="V3421" t="str">
        <f t="shared" si="431"/>
        <v>15&lt;x&lt;=30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 t="shared" si="427"/>
        <v>42413.791666666664</v>
      </c>
      <c r="K3422">
        <v>1454638202</v>
      </c>
      <c r="L3422" s="10">
        <f t="shared" si="428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424"/>
        <v>1.38</v>
      </c>
      <c r="R3422" s="6">
        <f t="shared" si="425"/>
        <v>28.411764705882351</v>
      </c>
      <c r="S3422" t="str">
        <f t="shared" si="429"/>
        <v>theater</v>
      </c>
      <c r="T3422" t="str">
        <f t="shared" si="430"/>
        <v>plays</v>
      </c>
      <c r="U3422" s="6">
        <f t="shared" si="426"/>
        <v>8.9096990740727051</v>
      </c>
      <c r="V3422" t="str">
        <f t="shared" si="431"/>
        <v>&lt;=15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 t="shared" si="427"/>
        <v>42067.582905092589</v>
      </c>
      <c r="K3423">
        <v>1422903563</v>
      </c>
      <c r="L3423" s="10">
        <f t="shared" si="428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424"/>
        <v>1.0115000000000001</v>
      </c>
      <c r="R3423" s="6">
        <f t="shared" si="425"/>
        <v>103.21428571428571</v>
      </c>
      <c r="S3423" t="str">
        <f t="shared" si="429"/>
        <v>theater</v>
      </c>
      <c r="T3423" t="str">
        <f t="shared" si="430"/>
        <v>plays</v>
      </c>
      <c r="U3423" s="6">
        <f t="shared" si="426"/>
        <v>30</v>
      </c>
      <c r="V3423" t="str">
        <f t="shared" si="431"/>
        <v>15&lt;x&lt;=30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 t="shared" si="427"/>
        <v>42351.791666666664</v>
      </c>
      <c r="K3424">
        <v>1447594176</v>
      </c>
      <c r="L3424" s="10">
        <f t="shared" si="428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424"/>
        <v>1.091</v>
      </c>
      <c r="R3424" s="6">
        <f t="shared" si="425"/>
        <v>71.152173913043484</v>
      </c>
      <c r="S3424" t="str">
        <f t="shared" si="429"/>
        <v>theater</v>
      </c>
      <c r="T3424" t="str">
        <f t="shared" si="430"/>
        <v>plays</v>
      </c>
      <c r="U3424" s="6">
        <f t="shared" si="426"/>
        <v>28.437777777777228</v>
      </c>
      <c r="V3424" t="str">
        <f t="shared" si="431"/>
        <v>15&lt;x&lt;=30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 t="shared" si="427"/>
        <v>42118.703020833331</v>
      </c>
      <c r="K3425">
        <v>1427320341</v>
      </c>
      <c r="L3425" s="10">
        <f t="shared" si="428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424"/>
        <v>1.4</v>
      </c>
      <c r="R3425" s="6">
        <f t="shared" si="425"/>
        <v>35</v>
      </c>
      <c r="S3425" t="str">
        <f t="shared" si="429"/>
        <v>theater</v>
      </c>
      <c r="T3425" t="str">
        <f t="shared" si="430"/>
        <v>plays</v>
      </c>
      <c r="U3425" s="6">
        <f t="shared" si="426"/>
        <v>30</v>
      </c>
      <c r="V3425" t="str">
        <f t="shared" si="431"/>
        <v>15&lt;x&lt;=30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 t="shared" si="427"/>
        <v>42040.082638888889</v>
      </c>
      <c r="K3426">
        <v>1421252084</v>
      </c>
      <c r="L3426" s="10">
        <f t="shared" si="428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424"/>
        <v>1.0358333333333334</v>
      </c>
      <c r="R3426" s="6">
        <f t="shared" si="425"/>
        <v>81.776315789473685</v>
      </c>
      <c r="S3426" t="str">
        <f t="shared" si="429"/>
        <v>theater</v>
      </c>
      <c r="T3426" t="str">
        <f t="shared" si="430"/>
        <v>plays</v>
      </c>
      <c r="U3426" s="6">
        <f t="shared" si="426"/>
        <v>21.614074074081145</v>
      </c>
      <c r="V3426" t="str">
        <f t="shared" si="431"/>
        <v>15&lt;x&lt;=30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 t="shared" si="427"/>
        <v>41916.40898148148</v>
      </c>
      <c r="K3427">
        <v>1409669336</v>
      </c>
      <c r="L3427" s="10">
        <f t="shared" si="428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424"/>
        <v>1.0297033333333332</v>
      </c>
      <c r="R3427" s="6">
        <f t="shared" si="425"/>
        <v>297.02980769230766</v>
      </c>
      <c r="S3427" t="str">
        <f t="shared" si="429"/>
        <v>theater</v>
      </c>
      <c r="T3427" t="str">
        <f t="shared" si="430"/>
        <v>plays</v>
      </c>
      <c r="U3427" s="6">
        <f t="shared" si="426"/>
        <v>32</v>
      </c>
      <c r="V3427" t="str">
        <f t="shared" si="431"/>
        <v>30&lt;x&lt;=45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 t="shared" si="427"/>
        <v>41902.875</v>
      </c>
      <c r="K3428">
        <v>1409620903</v>
      </c>
      <c r="L3428" s="10">
        <f t="shared" si="428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424"/>
        <v>1.0813333333333333</v>
      </c>
      <c r="R3428" s="6">
        <f t="shared" si="425"/>
        <v>46.609195402298852</v>
      </c>
      <c r="S3428" t="str">
        <f t="shared" si="429"/>
        <v>theater</v>
      </c>
      <c r="T3428" t="str">
        <f t="shared" si="430"/>
        <v>plays</v>
      </c>
      <c r="U3428" s="6">
        <f t="shared" si="426"/>
        <v>19.026585648149194</v>
      </c>
      <c r="V3428" t="str">
        <f t="shared" si="431"/>
        <v>15&lt;x&lt;=30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 t="shared" si="427"/>
        <v>41822.436944444438</v>
      </c>
      <c r="K3429">
        <v>1401722952</v>
      </c>
      <c r="L3429" s="10">
        <f t="shared" si="428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424"/>
        <v>1</v>
      </c>
      <c r="R3429" s="6">
        <f t="shared" si="425"/>
        <v>51.724137931034484</v>
      </c>
      <c r="S3429" t="str">
        <f t="shared" si="429"/>
        <v>theater</v>
      </c>
      <c r="T3429" t="str">
        <f t="shared" si="430"/>
        <v>plays</v>
      </c>
      <c r="U3429" s="6">
        <f t="shared" si="426"/>
        <v>30</v>
      </c>
      <c r="V3429" t="str">
        <f t="shared" si="431"/>
        <v>15&lt;x&lt;=30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 t="shared" si="427"/>
        <v>42063.499999999993</v>
      </c>
      <c r="K3430">
        <v>1422983847</v>
      </c>
      <c r="L3430" s="10">
        <f t="shared" si="428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424"/>
        <v>1.0275000000000001</v>
      </c>
      <c r="R3430" s="6">
        <f t="shared" si="425"/>
        <v>40.294117647058826</v>
      </c>
      <c r="S3430" t="str">
        <f t="shared" si="429"/>
        <v>theater</v>
      </c>
      <c r="T3430" t="str">
        <f t="shared" si="430"/>
        <v>plays</v>
      </c>
      <c r="U3430" s="6">
        <f t="shared" si="426"/>
        <v>24.987881944442051</v>
      </c>
      <c r="V3430" t="str">
        <f t="shared" si="431"/>
        <v>15&lt;x&lt;=30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 t="shared" si="427"/>
        <v>42675.813206018516</v>
      </c>
      <c r="K3431">
        <v>1476837061</v>
      </c>
      <c r="L3431" s="10">
        <f t="shared" si="428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424"/>
        <v>1.3</v>
      </c>
      <c r="R3431" s="6">
        <f t="shared" si="425"/>
        <v>16.25</v>
      </c>
      <c r="S3431" t="str">
        <f t="shared" si="429"/>
        <v>theater</v>
      </c>
      <c r="T3431" t="str">
        <f t="shared" si="430"/>
        <v>plays</v>
      </c>
      <c r="U3431" s="6">
        <f t="shared" si="426"/>
        <v>14</v>
      </c>
      <c r="V3431" t="str">
        <f t="shared" si="431"/>
        <v>&lt;=15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 t="shared" si="427"/>
        <v>41850.737280092588</v>
      </c>
      <c r="K3432">
        <v>1404168101</v>
      </c>
      <c r="L3432" s="10">
        <f t="shared" si="428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424"/>
        <v>1.0854949999999999</v>
      </c>
      <c r="R3432" s="6">
        <f t="shared" si="425"/>
        <v>30.152638888888887</v>
      </c>
      <c r="S3432" t="str">
        <f t="shared" si="429"/>
        <v>theater</v>
      </c>
      <c r="T3432" t="str">
        <f t="shared" si="430"/>
        <v>plays</v>
      </c>
      <c r="U3432" s="6">
        <f t="shared" si="426"/>
        <v>30</v>
      </c>
      <c r="V3432" t="str">
        <f t="shared" si="431"/>
        <v>15&lt;x&lt;=30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 t="shared" si="427"/>
        <v>41869.522604166668</v>
      </c>
      <c r="K3433">
        <v>1405791153</v>
      </c>
      <c r="L3433" s="10">
        <f t="shared" si="428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424"/>
        <v>1</v>
      </c>
      <c r="R3433" s="6">
        <f t="shared" si="425"/>
        <v>95.238095238095241</v>
      </c>
      <c r="S3433" t="str">
        <f t="shared" si="429"/>
        <v>theater</v>
      </c>
      <c r="T3433" t="str">
        <f t="shared" si="430"/>
        <v>plays</v>
      </c>
      <c r="U3433" s="6">
        <f t="shared" si="426"/>
        <v>30</v>
      </c>
      <c r="V3433" t="str">
        <f t="shared" si="431"/>
        <v>15&lt;x&lt;=30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 t="shared" si="427"/>
        <v>42405.708333333336</v>
      </c>
      <c r="K3434">
        <v>1452520614</v>
      </c>
      <c r="L3434" s="10">
        <f t="shared" si="428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424"/>
        <v>1.0965</v>
      </c>
      <c r="R3434" s="6">
        <f t="shared" si="425"/>
        <v>52.214285714285715</v>
      </c>
      <c r="S3434" t="str">
        <f t="shared" si="429"/>
        <v>theater</v>
      </c>
      <c r="T3434" t="str">
        <f t="shared" si="430"/>
        <v>plays</v>
      </c>
      <c r="U3434" s="6">
        <f t="shared" si="426"/>
        <v>25.335486111114733</v>
      </c>
      <c r="V3434" t="str">
        <f t="shared" si="431"/>
        <v>15&lt;x&lt;=30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 t="shared" si="427"/>
        <v>41806.916666666664</v>
      </c>
      <c r="K3435">
        <v>1400290255</v>
      </c>
      <c r="L3435" s="10">
        <f t="shared" si="428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424"/>
        <v>1.0026315789473683</v>
      </c>
      <c r="R3435" s="6">
        <f t="shared" si="425"/>
        <v>134.1549295774648</v>
      </c>
      <c r="S3435" t="str">
        <f t="shared" si="429"/>
        <v>theater</v>
      </c>
      <c r="T3435" t="str">
        <f t="shared" si="430"/>
        <v>plays</v>
      </c>
      <c r="U3435" s="6">
        <f t="shared" si="426"/>
        <v>31.061863425922638</v>
      </c>
      <c r="V3435" t="str">
        <f t="shared" si="431"/>
        <v>30&lt;x&lt;=45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 t="shared" si="427"/>
        <v>41830.172094907408</v>
      </c>
      <c r="K3436">
        <v>1402391269</v>
      </c>
      <c r="L3436" s="10">
        <f t="shared" si="428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424"/>
        <v>1.0555000000000001</v>
      </c>
      <c r="R3436" s="6">
        <f t="shared" si="425"/>
        <v>62.827380952380949</v>
      </c>
      <c r="S3436" t="str">
        <f t="shared" si="429"/>
        <v>theater</v>
      </c>
      <c r="T3436" t="str">
        <f t="shared" si="430"/>
        <v>plays</v>
      </c>
      <c r="U3436" s="6">
        <f t="shared" si="426"/>
        <v>30</v>
      </c>
      <c r="V3436" t="str">
        <f t="shared" si="431"/>
        <v>15&lt;x&lt;=30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 t="shared" si="427"/>
        <v>42588.916666666664</v>
      </c>
      <c r="K3437">
        <v>1469112493</v>
      </c>
      <c r="L3437" s="10">
        <f t="shared" si="428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424"/>
        <v>1.1200000000000001</v>
      </c>
      <c r="R3437" s="6">
        <f t="shared" si="425"/>
        <v>58.94736842105263</v>
      </c>
      <c r="S3437" t="str">
        <f t="shared" si="429"/>
        <v>theater</v>
      </c>
      <c r="T3437" t="str">
        <f t="shared" si="430"/>
        <v>plays</v>
      </c>
      <c r="U3437" s="6">
        <f t="shared" si="426"/>
        <v>16.508182870369637</v>
      </c>
      <c r="V3437" t="str">
        <f t="shared" si="431"/>
        <v>15&lt;x&lt;=30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 t="shared" si="427"/>
        <v>41872.477777777778</v>
      </c>
      <c r="K3438">
        <v>1406811593</v>
      </c>
      <c r="L3438" s="10">
        <f t="shared" si="428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424"/>
        <v>1.0589999999999999</v>
      </c>
      <c r="R3438" s="6">
        <f t="shared" si="425"/>
        <v>143.1081081081081</v>
      </c>
      <c r="S3438" t="str">
        <f t="shared" si="429"/>
        <v>theater</v>
      </c>
      <c r="T3438" t="str">
        <f t="shared" si="430"/>
        <v>plays</v>
      </c>
      <c r="U3438" s="6">
        <f t="shared" si="426"/>
        <v>21.144525462965248</v>
      </c>
      <c r="V3438" t="str">
        <f t="shared" si="431"/>
        <v>15&lt;x&lt;=30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 t="shared" si="427"/>
        <v>42235.502546296295</v>
      </c>
      <c r="K3439">
        <v>1437411820</v>
      </c>
      <c r="L3439" s="10">
        <f t="shared" si="428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424"/>
        <v>1.01</v>
      </c>
      <c r="R3439" s="6">
        <f t="shared" si="425"/>
        <v>84.166666666666671</v>
      </c>
      <c r="S3439" t="str">
        <f t="shared" si="429"/>
        <v>theater</v>
      </c>
      <c r="T3439" t="str">
        <f t="shared" si="430"/>
        <v>plays</v>
      </c>
      <c r="U3439" s="6">
        <f t="shared" si="426"/>
        <v>30</v>
      </c>
      <c r="V3439" t="str">
        <f t="shared" si="431"/>
        <v>15&lt;x&lt;=30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 t="shared" si="427"/>
        <v>42126.666666666664</v>
      </c>
      <c r="K3440">
        <v>1428358567</v>
      </c>
      <c r="L3440" s="10">
        <f t="shared" si="428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424"/>
        <v>1.042</v>
      </c>
      <c r="R3440" s="6">
        <f t="shared" si="425"/>
        <v>186.07142857142858</v>
      </c>
      <c r="S3440" t="str">
        <f t="shared" si="429"/>
        <v>theater</v>
      </c>
      <c r="T3440" t="str">
        <f t="shared" si="430"/>
        <v>plays</v>
      </c>
      <c r="U3440" s="6">
        <f t="shared" si="426"/>
        <v>25.94714120370918</v>
      </c>
      <c r="V3440" t="str">
        <f t="shared" si="431"/>
        <v>15&lt;x&lt;=30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 t="shared" si="427"/>
        <v>42387.999305555553</v>
      </c>
      <c r="K3441">
        <v>1452030730</v>
      </c>
      <c r="L3441" s="10">
        <f t="shared" si="428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424"/>
        <v>1.3467833333333334</v>
      </c>
      <c r="R3441" s="6">
        <f t="shared" si="425"/>
        <v>89.785555555555561</v>
      </c>
      <c r="S3441" t="str">
        <f t="shared" si="429"/>
        <v>theater</v>
      </c>
      <c r="T3441" t="str">
        <f t="shared" si="430"/>
        <v>plays</v>
      </c>
      <c r="U3441" s="6">
        <f t="shared" si="426"/>
        <v>13.296412037037953</v>
      </c>
      <c r="V3441" t="str">
        <f t="shared" si="431"/>
        <v>&lt;=15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 t="shared" si="427"/>
        <v>41831.46875</v>
      </c>
      <c r="K3442">
        <v>1403146628</v>
      </c>
      <c r="L3442" s="10">
        <f t="shared" si="428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424"/>
        <v>1.052184</v>
      </c>
      <c r="R3442" s="6">
        <f t="shared" si="425"/>
        <v>64.157560975609755</v>
      </c>
      <c r="S3442" t="str">
        <f t="shared" si="429"/>
        <v>theater</v>
      </c>
      <c r="T3442" t="str">
        <f t="shared" si="430"/>
        <v>plays</v>
      </c>
      <c r="U3442" s="6">
        <f t="shared" si="426"/>
        <v>22.554074074076198</v>
      </c>
      <c r="V3442" t="str">
        <f t="shared" si="431"/>
        <v>15&lt;x&lt;=30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 t="shared" si="427"/>
        <v>42321.636805555558</v>
      </c>
      <c r="K3443">
        <v>1445077121</v>
      </c>
      <c r="L3443" s="10">
        <f t="shared" si="428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424"/>
        <v>1.026</v>
      </c>
      <c r="R3443" s="6">
        <f t="shared" si="425"/>
        <v>59.651162790697676</v>
      </c>
      <c r="S3443" t="str">
        <f t="shared" si="429"/>
        <v>theater</v>
      </c>
      <c r="T3443" t="str">
        <f t="shared" si="430"/>
        <v>plays</v>
      </c>
      <c r="U3443" s="6">
        <f t="shared" si="426"/>
        <v>27.415497685185983</v>
      </c>
      <c r="V3443" t="str">
        <f t="shared" si="431"/>
        <v>15&lt;x&lt;=30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 t="shared" si="427"/>
        <v>42154.63277777777</v>
      </c>
      <c r="K3444">
        <v>1430424672</v>
      </c>
      <c r="L3444" s="10">
        <f t="shared" si="428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424"/>
        <v>1</v>
      </c>
      <c r="R3444" s="6">
        <f t="shared" si="425"/>
        <v>31.25</v>
      </c>
      <c r="S3444" t="str">
        <f t="shared" si="429"/>
        <v>theater</v>
      </c>
      <c r="T3444" t="str">
        <f t="shared" si="430"/>
        <v>plays</v>
      </c>
      <c r="U3444" s="6">
        <f t="shared" si="426"/>
        <v>30</v>
      </c>
      <c r="V3444" t="str">
        <f t="shared" si="431"/>
        <v>15&lt;x&lt;=30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 t="shared" si="427"/>
        <v>41891.316504629627</v>
      </c>
      <c r="K3445">
        <v>1407674146</v>
      </c>
      <c r="L3445" s="10">
        <f t="shared" si="428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424"/>
        <v>1.855</v>
      </c>
      <c r="R3445" s="6">
        <f t="shared" si="425"/>
        <v>41.222222222222221</v>
      </c>
      <c r="S3445" t="str">
        <f t="shared" si="429"/>
        <v>theater</v>
      </c>
      <c r="T3445" t="str">
        <f t="shared" si="430"/>
        <v>plays</v>
      </c>
      <c r="U3445" s="6">
        <f t="shared" si="426"/>
        <v>30</v>
      </c>
      <c r="V3445" t="str">
        <f t="shared" si="431"/>
        <v>15&lt;x&lt;=30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 t="shared" si="427"/>
        <v>42529.374305555553</v>
      </c>
      <c r="K3446">
        <v>1464677986</v>
      </c>
      <c r="L3446" s="10">
        <f t="shared" si="428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424"/>
        <v>2.89</v>
      </c>
      <c r="R3446" s="6">
        <f t="shared" si="425"/>
        <v>43.35</v>
      </c>
      <c r="S3446" t="str">
        <f t="shared" si="429"/>
        <v>theater</v>
      </c>
      <c r="T3446" t="str">
        <f t="shared" si="430"/>
        <v>plays</v>
      </c>
      <c r="U3446" s="6">
        <f t="shared" si="426"/>
        <v>8.2911342592633446</v>
      </c>
      <c r="V3446" t="str">
        <f t="shared" si="431"/>
        <v>&lt;=15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 t="shared" si="427"/>
        <v>42300.322175925925</v>
      </c>
      <c r="K3447">
        <v>1443185036</v>
      </c>
      <c r="L3447" s="10">
        <f t="shared" si="428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424"/>
        <v>1</v>
      </c>
      <c r="R3447" s="6">
        <f t="shared" si="425"/>
        <v>64.516129032258064</v>
      </c>
      <c r="S3447" t="str">
        <f t="shared" si="429"/>
        <v>theater</v>
      </c>
      <c r="T3447" t="str">
        <f t="shared" si="430"/>
        <v>plays</v>
      </c>
      <c r="U3447" s="6">
        <f t="shared" si="426"/>
        <v>28</v>
      </c>
      <c r="V3447" t="str">
        <f t="shared" si="431"/>
        <v>15&lt;x&lt;=30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 t="shared" si="427"/>
        <v>42040.305555555555</v>
      </c>
      <c r="K3448">
        <v>1421092725</v>
      </c>
      <c r="L3448" s="10">
        <f t="shared" si="428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424"/>
        <v>1.0820000000000001</v>
      </c>
      <c r="R3448" s="6">
        <f t="shared" si="425"/>
        <v>43.28</v>
      </c>
      <c r="S3448" t="str">
        <f t="shared" si="429"/>
        <v>theater</v>
      </c>
      <c r="T3448" t="str">
        <f t="shared" si="430"/>
        <v>plays</v>
      </c>
      <c r="U3448" s="6">
        <f t="shared" si="426"/>
        <v>23.681423611109494</v>
      </c>
      <c r="V3448" t="str">
        <f t="shared" si="431"/>
        <v>15&lt;x&lt;=30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 t="shared" si="427"/>
        <v>42447.639027777775</v>
      </c>
      <c r="K3449">
        <v>1454448012</v>
      </c>
      <c r="L3449" s="10">
        <f t="shared" si="428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424"/>
        <v>1.0780000000000001</v>
      </c>
      <c r="R3449" s="6">
        <f t="shared" si="425"/>
        <v>77</v>
      </c>
      <c r="S3449" t="str">
        <f t="shared" si="429"/>
        <v>theater</v>
      </c>
      <c r="T3449" t="str">
        <f t="shared" si="430"/>
        <v>plays</v>
      </c>
      <c r="U3449" s="6">
        <f t="shared" si="426"/>
        <v>44.958333333328483</v>
      </c>
      <c r="V3449" t="str">
        <f t="shared" si="431"/>
        <v>30&lt;x&lt;=45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 t="shared" si="427"/>
        <v>41989.910752314812</v>
      </c>
      <c r="K3450">
        <v>1416192689</v>
      </c>
      <c r="L3450" s="10">
        <f t="shared" si="428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424"/>
        <v>1.0976190476190477</v>
      </c>
      <c r="R3450" s="6">
        <f t="shared" si="425"/>
        <v>51.222222222222221</v>
      </c>
      <c r="S3450" t="str">
        <f t="shared" si="429"/>
        <v>theater</v>
      </c>
      <c r="T3450" t="str">
        <f t="shared" si="430"/>
        <v>plays</v>
      </c>
      <c r="U3450" s="6">
        <f t="shared" si="426"/>
        <v>30</v>
      </c>
      <c r="V3450" t="str">
        <f t="shared" si="431"/>
        <v>15&lt;x&lt;=30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 t="shared" si="427"/>
        <v>42559.958333333336</v>
      </c>
      <c r="K3451">
        <v>1465607738</v>
      </c>
      <c r="L3451" s="10">
        <f t="shared" si="428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424"/>
        <v>1.70625</v>
      </c>
      <c r="R3451" s="6">
        <f t="shared" si="425"/>
        <v>68.25</v>
      </c>
      <c r="S3451" t="str">
        <f t="shared" si="429"/>
        <v>theater</v>
      </c>
      <c r="T3451" t="str">
        <f t="shared" si="430"/>
        <v>plays</v>
      </c>
      <c r="U3451" s="6">
        <f t="shared" si="426"/>
        <v>28.114143518527271</v>
      </c>
      <c r="V3451" t="str">
        <f t="shared" si="431"/>
        <v>15&lt;x&lt;=30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 t="shared" si="427"/>
        <v>42096.454525462956</v>
      </c>
      <c r="K3452">
        <v>1422809671</v>
      </c>
      <c r="L3452" s="10">
        <f t="shared" si="428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424"/>
        <v>1.52</v>
      </c>
      <c r="R3452" s="6">
        <f t="shared" si="425"/>
        <v>19.487179487179485</v>
      </c>
      <c r="S3452" t="str">
        <f t="shared" si="429"/>
        <v>theater</v>
      </c>
      <c r="T3452" t="str">
        <f t="shared" si="430"/>
        <v>plays</v>
      </c>
      <c r="U3452" s="6">
        <f t="shared" si="426"/>
        <v>59.958333333328483</v>
      </c>
      <c r="V3452" t="str">
        <f t="shared" si="431"/>
        <v>45&lt;x&lt;=60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 t="shared" si="427"/>
        <v>42115.515358796292</v>
      </c>
      <c r="K3453">
        <v>1427304127</v>
      </c>
      <c r="L3453" s="10">
        <f t="shared" si="428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424"/>
        <v>1.0123076923076924</v>
      </c>
      <c r="R3453" s="6">
        <f t="shared" si="425"/>
        <v>41.125</v>
      </c>
      <c r="S3453" t="str">
        <f t="shared" si="429"/>
        <v>theater</v>
      </c>
      <c r="T3453" t="str">
        <f t="shared" si="430"/>
        <v>plays</v>
      </c>
      <c r="U3453" s="6">
        <f t="shared" si="426"/>
        <v>27</v>
      </c>
      <c r="V3453" t="str">
        <f t="shared" si="431"/>
        <v>15&lt;x&lt;=30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 t="shared" si="427"/>
        <v>41842.957638888889</v>
      </c>
      <c r="K3454">
        <v>1404141626</v>
      </c>
      <c r="L3454" s="10">
        <f t="shared" si="428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424"/>
        <v>1.532</v>
      </c>
      <c r="R3454" s="6">
        <f t="shared" si="425"/>
        <v>41.405405405405403</v>
      </c>
      <c r="S3454" t="str">
        <f t="shared" si="429"/>
        <v>theater</v>
      </c>
      <c r="T3454" t="str">
        <f t="shared" si="430"/>
        <v>plays</v>
      </c>
      <c r="U3454" s="6">
        <f t="shared" si="426"/>
        <v>22.526782407410792</v>
      </c>
      <c r="V3454" t="str">
        <f t="shared" si="431"/>
        <v>15&lt;x&lt;=30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 t="shared" si="427"/>
        <v>42595.770324074074</v>
      </c>
      <c r="K3455">
        <v>1465946956</v>
      </c>
      <c r="L3455" s="10">
        <f t="shared" si="428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424"/>
        <v>1.2833333333333334</v>
      </c>
      <c r="R3455" s="6">
        <f t="shared" si="425"/>
        <v>27.5</v>
      </c>
      <c r="S3455" t="str">
        <f t="shared" si="429"/>
        <v>theater</v>
      </c>
      <c r="T3455" t="str">
        <f t="shared" si="430"/>
        <v>plays</v>
      </c>
      <c r="U3455" s="6">
        <f t="shared" si="426"/>
        <v>60</v>
      </c>
      <c r="V3455" t="str">
        <f t="shared" si="431"/>
        <v>45&lt;x&lt;=60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 t="shared" si="427"/>
        <v>41851.490266203698</v>
      </c>
      <c r="K3456">
        <v>1404233159</v>
      </c>
      <c r="L3456" s="10">
        <f t="shared" si="428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424"/>
        <v>1.0071428571428571</v>
      </c>
      <c r="R3456" s="6">
        <f t="shared" si="425"/>
        <v>33.571428571428569</v>
      </c>
      <c r="S3456" t="str">
        <f t="shared" si="429"/>
        <v>theater</v>
      </c>
      <c r="T3456" t="str">
        <f t="shared" si="430"/>
        <v>plays</v>
      </c>
      <c r="U3456" s="6">
        <f t="shared" si="426"/>
        <v>30</v>
      </c>
      <c r="V3456" t="str">
        <f t="shared" si="431"/>
        <v>15&lt;x&lt;=30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 t="shared" si="427"/>
        <v>42656.541979166665</v>
      </c>
      <c r="K3457">
        <v>1473789627</v>
      </c>
      <c r="L3457" s="10">
        <f t="shared" si="428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424"/>
        <v>1.0065</v>
      </c>
      <c r="R3457" s="6">
        <f t="shared" si="425"/>
        <v>145.86956521739131</v>
      </c>
      <c r="S3457" t="str">
        <f t="shared" si="429"/>
        <v>theater</v>
      </c>
      <c r="T3457" t="str">
        <f t="shared" si="430"/>
        <v>plays</v>
      </c>
      <c r="U3457" s="6">
        <f t="shared" si="426"/>
        <v>30</v>
      </c>
      <c r="V3457" t="str">
        <f t="shared" si="431"/>
        <v>15&lt;x&lt;=30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 t="shared" si="427"/>
        <v>41852.082638888889</v>
      </c>
      <c r="K3458">
        <v>1404190567</v>
      </c>
      <c r="L3458" s="10">
        <f t="shared" si="428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432">E3458/D3458</f>
        <v>1.913</v>
      </c>
      <c r="R3458" s="6">
        <f t="shared" ref="R3458:R3521" si="433">E3458/N3458</f>
        <v>358.6875</v>
      </c>
      <c r="S3458" t="str">
        <f t="shared" si="429"/>
        <v>theater</v>
      </c>
      <c r="T3458" t="str">
        <f t="shared" si="430"/>
        <v>plays</v>
      </c>
      <c r="U3458" s="6">
        <f t="shared" ref="U3458:U3521" si="434">J3458-L3458</f>
        <v>31.085335648152977</v>
      </c>
      <c r="V3458" t="str">
        <f t="shared" si="431"/>
        <v>30&lt;x&lt;=45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 t="shared" ref="J3459:J3522" si="435">(((I3459/60)/60)/24)+DATE(1970,1,1)+(-5/24)</f>
        <v>42047.040972222218</v>
      </c>
      <c r="K3459">
        <v>1421081857</v>
      </c>
      <c r="L3459" s="10">
        <f t="shared" ref="L3459:L3522" si="436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432"/>
        <v>1.4019999999999999</v>
      </c>
      <c r="R3459" s="6">
        <f t="shared" si="433"/>
        <v>50.981818181818184</v>
      </c>
      <c r="S3459" t="str">
        <f t="shared" ref="S3459:S3522" si="437">TRIM(LEFT(P3459,SEARCH("/",P3459)-1))</f>
        <v>theater</v>
      </c>
      <c r="T3459" t="str">
        <f t="shared" ref="T3459:T3522" si="438">TRIM(RIGHT(P3459,LEN(P3459)-SEARCH("/",P3459)))</f>
        <v>plays</v>
      </c>
      <c r="U3459" s="6">
        <f t="shared" si="434"/>
        <v>30.542627314811398</v>
      </c>
      <c r="V3459" t="str">
        <f t="shared" ref="V3459:V3522" si="439">IF(U3459&lt;=15, "&lt;=15", IF(U3459&lt;=30, "15&lt;x&lt;=30", IF(U3459&lt;=45, "30&lt;x&lt;=45", IF(U3459&lt;=60, "45&lt;x&lt;=60", IF(U3459&lt;=75, "60&lt;x&lt;=75","75&lt;x&lt;=90")))))</f>
        <v>30&lt;x&lt;=45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 t="shared" si="435"/>
        <v>42037.977083333331</v>
      </c>
      <c r="K3460">
        <v>1420606303</v>
      </c>
      <c r="L3460" s="10">
        <f t="shared" si="436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432"/>
        <v>1.2433537832310839</v>
      </c>
      <c r="R3460" s="6">
        <f t="shared" si="433"/>
        <v>45.037037037037038</v>
      </c>
      <c r="S3460" t="str">
        <f t="shared" si="437"/>
        <v>theater</v>
      </c>
      <c r="T3460" t="str">
        <f t="shared" si="438"/>
        <v>plays</v>
      </c>
      <c r="U3460" s="6">
        <f t="shared" si="434"/>
        <v>26.982835648152104</v>
      </c>
      <c r="V3460" t="str">
        <f t="shared" si="439"/>
        <v>15&lt;x&lt;=30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 t="shared" si="435"/>
        <v>42510.271527777775</v>
      </c>
      <c r="K3461">
        <v>1461151860</v>
      </c>
      <c r="L3461" s="10">
        <f t="shared" si="436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432"/>
        <v>1.262</v>
      </c>
      <c r="R3461" s="6">
        <f t="shared" si="433"/>
        <v>17.527777777777779</v>
      </c>
      <c r="S3461" t="str">
        <f t="shared" si="437"/>
        <v>theater</v>
      </c>
      <c r="T3461" t="str">
        <f t="shared" si="438"/>
        <v>plays</v>
      </c>
      <c r="U3461" s="6">
        <f t="shared" si="434"/>
        <v>30</v>
      </c>
      <c r="V3461" t="str">
        <f t="shared" si="439"/>
        <v>15&lt;x&lt;=30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 t="shared" si="435"/>
        <v>41866.318888888884</v>
      </c>
      <c r="K3462">
        <v>1406896752</v>
      </c>
      <c r="L3462" s="10">
        <f t="shared" si="436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432"/>
        <v>1.9</v>
      </c>
      <c r="R3462" s="6">
        <f t="shared" si="433"/>
        <v>50</v>
      </c>
      <c r="S3462" t="str">
        <f t="shared" si="437"/>
        <v>theater</v>
      </c>
      <c r="T3462" t="str">
        <f t="shared" si="438"/>
        <v>plays</v>
      </c>
      <c r="U3462" s="6">
        <f t="shared" si="434"/>
        <v>14</v>
      </c>
      <c r="V3462" t="str">
        <f t="shared" si="439"/>
        <v>&lt;=15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 t="shared" si="435"/>
        <v>42671.916666666664</v>
      </c>
      <c r="K3463">
        <v>1475248279</v>
      </c>
      <c r="L3463" s="10">
        <f t="shared" si="436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432"/>
        <v>1.39</v>
      </c>
      <c r="R3463" s="6">
        <f t="shared" si="433"/>
        <v>57.916666666666664</v>
      </c>
      <c r="S3463" t="str">
        <f t="shared" si="437"/>
        <v>theater</v>
      </c>
      <c r="T3463" t="str">
        <f t="shared" si="438"/>
        <v>plays</v>
      </c>
      <c r="U3463" s="6">
        <f t="shared" si="434"/>
        <v>28.492141203707433</v>
      </c>
      <c r="V3463" t="str">
        <f t="shared" si="439"/>
        <v>15&lt;x&lt;=30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 t="shared" si="435"/>
        <v>42195.541666666664</v>
      </c>
      <c r="K3464">
        <v>1435181628</v>
      </c>
      <c r="L3464" s="10">
        <f t="shared" si="436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432"/>
        <v>2.02</v>
      </c>
      <c r="R3464" s="6">
        <f t="shared" si="433"/>
        <v>29.705882352941178</v>
      </c>
      <c r="S3464" t="str">
        <f t="shared" si="437"/>
        <v>theater</v>
      </c>
      <c r="T3464" t="str">
        <f t="shared" si="438"/>
        <v>plays</v>
      </c>
      <c r="U3464" s="6">
        <f t="shared" si="434"/>
        <v>15.851527777776937</v>
      </c>
      <c r="V3464" t="str">
        <f t="shared" si="439"/>
        <v>15&lt;x&lt;=30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 t="shared" si="435"/>
        <v>42653.957638888889</v>
      </c>
      <c r="K3465">
        <v>1472594585</v>
      </c>
      <c r="L3465" s="10">
        <f t="shared" si="436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432"/>
        <v>1.0338000000000001</v>
      </c>
      <c r="R3465" s="6">
        <f t="shared" si="433"/>
        <v>90.684210526315795</v>
      </c>
      <c r="S3465" t="str">
        <f t="shared" si="437"/>
        <v>theater</v>
      </c>
      <c r="T3465" t="str">
        <f t="shared" si="438"/>
        <v>plays</v>
      </c>
      <c r="U3465" s="6">
        <f t="shared" si="434"/>
        <v>41.247164351851097</v>
      </c>
      <c r="V3465" t="str">
        <f t="shared" si="439"/>
        <v>30&lt;x&lt;=45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 t="shared" si="435"/>
        <v>42604.921724537031</v>
      </c>
      <c r="K3466">
        <v>1469329637</v>
      </c>
      <c r="L3466" s="10">
        <f t="shared" si="436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432"/>
        <v>1.023236</v>
      </c>
      <c r="R3466" s="6">
        <f t="shared" si="433"/>
        <v>55.012688172043013</v>
      </c>
      <c r="S3466" t="str">
        <f t="shared" si="437"/>
        <v>theater</v>
      </c>
      <c r="T3466" t="str">
        <f t="shared" si="438"/>
        <v>plays</v>
      </c>
      <c r="U3466" s="6">
        <f t="shared" si="434"/>
        <v>30</v>
      </c>
      <c r="V3466" t="str">
        <f t="shared" si="439"/>
        <v>15&lt;x&lt;=30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 t="shared" si="435"/>
        <v>42225.458333333336</v>
      </c>
      <c r="K3467">
        <v>1436972472</v>
      </c>
      <c r="L3467" s="10">
        <f t="shared" si="436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432"/>
        <v>1.03</v>
      </c>
      <c r="R3467" s="6">
        <f t="shared" si="433"/>
        <v>57.222222222222221</v>
      </c>
      <c r="S3467" t="str">
        <f t="shared" si="437"/>
        <v>theater</v>
      </c>
      <c r="T3467" t="str">
        <f t="shared" si="438"/>
        <v>plays</v>
      </c>
      <c r="U3467" s="6">
        <f t="shared" si="434"/>
        <v>25.040833333339833</v>
      </c>
      <c r="V3467" t="str">
        <f t="shared" si="439"/>
        <v>15&lt;x&lt;=30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 t="shared" si="435"/>
        <v>42479.769097222219</v>
      </c>
      <c r="K3468">
        <v>1455928050</v>
      </c>
      <c r="L3468" s="10">
        <f t="shared" si="436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432"/>
        <v>1.2714285714285714</v>
      </c>
      <c r="R3468" s="6">
        <f t="shared" si="433"/>
        <v>72.950819672131146</v>
      </c>
      <c r="S3468" t="str">
        <f t="shared" si="437"/>
        <v>theater</v>
      </c>
      <c r="T3468" t="str">
        <f t="shared" si="438"/>
        <v>plays</v>
      </c>
      <c r="U3468" s="6">
        <f t="shared" si="434"/>
        <v>59.958333333335759</v>
      </c>
      <c r="V3468" t="str">
        <f t="shared" si="439"/>
        <v>45&lt;x&lt;=60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 t="shared" si="435"/>
        <v>42083.421666666669</v>
      </c>
      <c r="K3469">
        <v>1424275632</v>
      </c>
      <c r="L3469" s="10">
        <f t="shared" si="436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432"/>
        <v>1.01</v>
      </c>
      <c r="R3469" s="6">
        <f t="shared" si="433"/>
        <v>64.468085106382972</v>
      </c>
      <c r="S3469" t="str">
        <f t="shared" si="437"/>
        <v>theater</v>
      </c>
      <c r="T3469" t="str">
        <f t="shared" si="438"/>
        <v>plays</v>
      </c>
      <c r="U3469" s="6">
        <f t="shared" si="434"/>
        <v>29.958333333343035</v>
      </c>
      <c r="V3469" t="str">
        <f t="shared" si="439"/>
        <v>15&lt;x&lt;=30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 t="shared" si="435"/>
        <v>42633.916666666664</v>
      </c>
      <c r="K3470">
        <v>1471976529</v>
      </c>
      <c r="L3470" s="10">
        <f t="shared" si="436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432"/>
        <v>1.2178</v>
      </c>
      <c r="R3470" s="6">
        <f t="shared" si="433"/>
        <v>716.35294117647061</v>
      </c>
      <c r="S3470" t="str">
        <f t="shared" si="437"/>
        <v>theater</v>
      </c>
      <c r="T3470" t="str">
        <f t="shared" si="438"/>
        <v>plays</v>
      </c>
      <c r="U3470" s="6">
        <f t="shared" si="434"/>
        <v>28.359618055561441</v>
      </c>
      <c r="V3470" t="str">
        <f t="shared" si="439"/>
        <v>15&lt;x&lt;=30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 t="shared" si="435"/>
        <v>42488.433391203704</v>
      </c>
      <c r="K3471">
        <v>1459265045</v>
      </c>
      <c r="L3471" s="10">
        <f t="shared" si="436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432"/>
        <v>1.1339285714285714</v>
      </c>
      <c r="R3471" s="6">
        <f t="shared" si="433"/>
        <v>50.396825396825399</v>
      </c>
      <c r="S3471" t="str">
        <f t="shared" si="437"/>
        <v>theater</v>
      </c>
      <c r="T3471" t="str">
        <f t="shared" si="438"/>
        <v>plays</v>
      </c>
      <c r="U3471" s="6">
        <f t="shared" si="434"/>
        <v>30</v>
      </c>
      <c r="V3471" t="str">
        <f t="shared" si="439"/>
        <v>15&lt;x&lt;=30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 t="shared" si="435"/>
        <v>42566.693055555552</v>
      </c>
      <c r="K3472">
        <v>1465345902</v>
      </c>
      <c r="L3472" s="10">
        <f t="shared" si="436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432"/>
        <v>1.5</v>
      </c>
      <c r="R3472" s="6">
        <f t="shared" si="433"/>
        <v>41.666666666666664</v>
      </c>
      <c r="S3472" t="str">
        <f t="shared" si="437"/>
        <v>theater</v>
      </c>
      <c r="T3472" t="str">
        <f t="shared" si="438"/>
        <v>plays</v>
      </c>
      <c r="U3472" s="6">
        <f t="shared" si="434"/>
        <v>37.879375000004075</v>
      </c>
      <c r="V3472" t="str">
        <f t="shared" si="439"/>
        <v>30&lt;x&lt;=45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 t="shared" si="435"/>
        <v>41882.625</v>
      </c>
      <c r="K3473">
        <v>1405971690</v>
      </c>
      <c r="L3473" s="10">
        <f t="shared" si="436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432"/>
        <v>2.1459999999999999</v>
      </c>
      <c r="R3473" s="6">
        <f t="shared" si="433"/>
        <v>35.766666666666666</v>
      </c>
      <c r="S3473" t="str">
        <f t="shared" si="437"/>
        <v>theater</v>
      </c>
      <c r="T3473" t="str">
        <f t="shared" si="438"/>
        <v>plays</v>
      </c>
      <c r="U3473" s="6">
        <f t="shared" si="434"/>
        <v>41.01284722222772</v>
      </c>
      <c r="V3473" t="str">
        <f t="shared" si="439"/>
        <v>30&lt;x&lt;=45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 t="shared" si="435"/>
        <v>41949.040972222218</v>
      </c>
      <c r="K3474">
        <v>1413432331</v>
      </c>
      <c r="L3474" s="10">
        <f t="shared" si="436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432"/>
        <v>1.0205</v>
      </c>
      <c r="R3474" s="6">
        <f t="shared" si="433"/>
        <v>88.739130434782609</v>
      </c>
      <c r="S3474" t="str">
        <f t="shared" si="437"/>
        <v>theater</v>
      </c>
      <c r="T3474" t="str">
        <f t="shared" si="438"/>
        <v>plays</v>
      </c>
      <c r="U3474" s="6">
        <f t="shared" si="434"/>
        <v>21.078807870369928</v>
      </c>
      <c r="V3474" t="str">
        <f t="shared" si="439"/>
        <v>15&lt;x&lt;=30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 t="shared" si="435"/>
        <v>42083.643749999996</v>
      </c>
      <c r="K3475">
        <v>1425067296</v>
      </c>
      <c r="L3475" s="10">
        <f t="shared" si="436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432"/>
        <v>1</v>
      </c>
      <c r="R3475" s="6">
        <f t="shared" si="433"/>
        <v>148.4848484848485</v>
      </c>
      <c r="S3475" t="str">
        <f t="shared" si="437"/>
        <v>theater</v>
      </c>
      <c r="T3475" t="str">
        <f t="shared" si="438"/>
        <v>plays</v>
      </c>
      <c r="U3475" s="6">
        <f t="shared" si="434"/>
        <v>21.017638888886722</v>
      </c>
      <c r="V3475" t="str">
        <f t="shared" si="439"/>
        <v>15&lt;x&lt;=30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 t="shared" si="435"/>
        <v>42571.293182870366</v>
      </c>
      <c r="K3476">
        <v>1466424131</v>
      </c>
      <c r="L3476" s="10">
        <f t="shared" si="436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432"/>
        <v>1.01</v>
      </c>
      <c r="R3476" s="6">
        <f t="shared" si="433"/>
        <v>51.794871794871796</v>
      </c>
      <c r="S3476" t="str">
        <f t="shared" si="437"/>
        <v>theater</v>
      </c>
      <c r="T3476" t="str">
        <f t="shared" si="438"/>
        <v>plays</v>
      </c>
      <c r="U3476" s="6">
        <f t="shared" si="434"/>
        <v>30</v>
      </c>
      <c r="V3476" t="str">
        <f t="shared" si="439"/>
        <v>15&lt;x&lt;=30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 t="shared" si="435"/>
        <v>41945.791666666664</v>
      </c>
      <c r="K3477">
        <v>1412629704</v>
      </c>
      <c r="L3477" s="10">
        <f t="shared" si="436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432"/>
        <v>1.1333333333333333</v>
      </c>
      <c r="R3477" s="6">
        <f t="shared" si="433"/>
        <v>20</v>
      </c>
      <c r="S3477" t="str">
        <f t="shared" si="437"/>
        <v>theater</v>
      </c>
      <c r="T3477" t="str">
        <f t="shared" si="438"/>
        <v>plays</v>
      </c>
      <c r="U3477" s="6">
        <f t="shared" si="434"/>
        <v>27.119166666670935</v>
      </c>
      <c r="V3477" t="str">
        <f t="shared" si="439"/>
        <v>15&lt;x&lt;=30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 t="shared" si="435"/>
        <v>41938.916666666664</v>
      </c>
      <c r="K3478">
        <v>1412836990</v>
      </c>
      <c r="L3478" s="10">
        <f t="shared" si="436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432"/>
        <v>1.04</v>
      </c>
      <c r="R3478" s="6">
        <f t="shared" si="433"/>
        <v>52</v>
      </c>
      <c r="S3478" t="str">
        <f t="shared" si="437"/>
        <v>theater</v>
      </c>
      <c r="T3478" t="str">
        <f t="shared" si="438"/>
        <v>plays</v>
      </c>
      <c r="U3478" s="6">
        <f t="shared" si="434"/>
        <v>17.845023148147448</v>
      </c>
      <c r="V3478" t="str">
        <f t="shared" si="439"/>
        <v>15&lt;x&lt;=30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 t="shared" si="435"/>
        <v>42140.916666666664</v>
      </c>
      <c r="K3479">
        <v>1430761243</v>
      </c>
      <c r="L3479" s="10">
        <f t="shared" si="436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432"/>
        <v>1.1533333333333333</v>
      </c>
      <c r="R3479" s="6">
        <f t="shared" si="433"/>
        <v>53.230769230769234</v>
      </c>
      <c r="S3479" t="str">
        <f t="shared" si="437"/>
        <v>theater</v>
      </c>
      <c r="T3479" t="str">
        <f t="shared" si="438"/>
        <v>plays</v>
      </c>
      <c r="U3479" s="6">
        <f t="shared" si="434"/>
        <v>12.388391203705396</v>
      </c>
      <c r="V3479" t="str">
        <f t="shared" si="439"/>
        <v>&lt;=15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 t="shared" si="435"/>
        <v>42079.666666666664</v>
      </c>
      <c r="K3480">
        <v>1424296822</v>
      </c>
      <c r="L3480" s="10">
        <f t="shared" si="436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432"/>
        <v>1.1285000000000001</v>
      </c>
      <c r="R3480" s="6">
        <f t="shared" si="433"/>
        <v>39.596491228070178</v>
      </c>
      <c r="S3480" t="str">
        <f t="shared" si="437"/>
        <v>theater</v>
      </c>
      <c r="T3480" t="str">
        <f t="shared" si="438"/>
        <v>plays</v>
      </c>
      <c r="U3480" s="6">
        <f t="shared" si="434"/>
        <v>25.958078703697538</v>
      </c>
      <c r="V3480" t="str">
        <f t="shared" si="439"/>
        <v>15&lt;x&lt;=30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 t="shared" si="435"/>
        <v>41811.646759259253</v>
      </c>
      <c r="K3481">
        <v>1400790680</v>
      </c>
      <c r="L3481" s="10">
        <f t="shared" si="436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432"/>
        <v>1.2786666666666666</v>
      </c>
      <c r="R3481" s="6">
        <f t="shared" si="433"/>
        <v>34.25</v>
      </c>
      <c r="S3481" t="str">
        <f t="shared" si="437"/>
        <v>theater</v>
      </c>
      <c r="T3481" t="str">
        <f t="shared" si="438"/>
        <v>plays</v>
      </c>
      <c r="U3481" s="6">
        <f t="shared" si="434"/>
        <v>30</v>
      </c>
      <c r="V3481" t="str">
        <f t="shared" si="439"/>
        <v>15&lt;x&lt;=30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 t="shared" si="435"/>
        <v>42195.666666666664</v>
      </c>
      <c r="K3482">
        <v>1434440227</v>
      </c>
      <c r="L3482" s="10">
        <f t="shared" si="436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432"/>
        <v>1.4266666666666667</v>
      </c>
      <c r="R3482" s="6">
        <f t="shared" si="433"/>
        <v>164.61538461538461</v>
      </c>
      <c r="S3482" t="str">
        <f t="shared" si="437"/>
        <v>theater</v>
      </c>
      <c r="T3482" t="str">
        <f t="shared" si="438"/>
        <v>plays</v>
      </c>
      <c r="U3482" s="6">
        <f t="shared" si="434"/>
        <v>24.557557870371966</v>
      </c>
      <c r="V3482" t="str">
        <f t="shared" si="439"/>
        <v>15&lt;x&lt;=30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 t="shared" si="435"/>
        <v>42006.039212962954</v>
      </c>
      <c r="K3483">
        <v>1418709388</v>
      </c>
      <c r="L3483" s="10">
        <f t="shared" si="436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432"/>
        <v>1.1879999999999999</v>
      </c>
      <c r="R3483" s="6">
        <f t="shared" si="433"/>
        <v>125.05263157894737</v>
      </c>
      <c r="S3483" t="str">
        <f t="shared" si="437"/>
        <v>theater</v>
      </c>
      <c r="T3483" t="str">
        <f t="shared" si="438"/>
        <v>plays</v>
      </c>
      <c r="U3483" s="6">
        <f t="shared" si="434"/>
        <v>17</v>
      </c>
      <c r="V3483" t="str">
        <f t="shared" si="439"/>
        <v>15&lt;x&lt;=30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 t="shared" si="435"/>
        <v>41826.563263888886</v>
      </c>
      <c r="K3484">
        <v>1402079466</v>
      </c>
      <c r="L3484" s="10">
        <f t="shared" si="436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432"/>
        <v>1.3833333333333333</v>
      </c>
      <c r="R3484" s="6">
        <f t="shared" si="433"/>
        <v>51.875</v>
      </c>
      <c r="S3484" t="str">
        <f t="shared" si="437"/>
        <v>theater</v>
      </c>
      <c r="T3484" t="str">
        <f t="shared" si="438"/>
        <v>plays</v>
      </c>
      <c r="U3484" s="6">
        <f t="shared" si="434"/>
        <v>30</v>
      </c>
      <c r="V3484" t="str">
        <f t="shared" si="439"/>
        <v>15&lt;x&lt;=30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 t="shared" si="435"/>
        <v>41823.460428240738</v>
      </c>
      <c r="K3485">
        <v>1401811381</v>
      </c>
      <c r="L3485" s="10">
        <f t="shared" si="436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432"/>
        <v>1.599402985074627</v>
      </c>
      <c r="R3485" s="6">
        <f t="shared" si="433"/>
        <v>40.285714285714285</v>
      </c>
      <c r="S3485" t="str">
        <f t="shared" si="437"/>
        <v>theater</v>
      </c>
      <c r="T3485" t="str">
        <f t="shared" si="438"/>
        <v>plays</v>
      </c>
      <c r="U3485" s="6">
        <f t="shared" si="434"/>
        <v>30</v>
      </c>
      <c r="V3485" t="str">
        <f t="shared" si="439"/>
        <v>15&lt;x&lt;=30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 t="shared" si="435"/>
        <v>42536.552071759252</v>
      </c>
      <c r="K3486">
        <v>1463422499</v>
      </c>
      <c r="L3486" s="10">
        <f t="shared" si="436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432"/>
        <v>1.1424000000000001</v>
      </c>
      <c r="R3486" s="6">
        <f t="shared" si="433"/>
        <v>64.909090909090907</v>
      </c>
      <c r="S3486" t="str">
        <f t="shared" si="437"/>
        <v>theater</v>
      </c>
      <c r="T3486" t="str">
        <f t="shared" si="438"/>
        <v>plays</v>
      </c>
      <c r="U3486" s="6">
        <f t="shared" si="434"/>
        <v>30</v>
      </c>
      <c r="V3486" t="str">
        <f t="shared" si="439"/>
        <v>15&lt;x&lt;=30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 t="shared" si="435"/>
        <v>42402.484722222223</v>
      </c>
      <c r="K3487">
        <v>1451839080</v>
      </c>
      <c r="L3487" s="10">
        <f t="shared" si="436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432"/>
        <v>1.0060606060606061</v>
      </c>
      <c r="R3487" s="6">
        <f t="shared" si="433"/>
        <v>55.333333333333336</v>
      </c>
      <c r="S3487" t="str">
        <f t="shared" si="437"/>
        <v>theater</v>
      </c>
      <c r="T3487" t="str">
        <f t="shared" si="438"/>
        <v>plays</v>
      </c>
      <c r="U3487" s="6">
        <f t="shared" si="434"/>
        <v>30</v>
      </c>
      <c r="V3487" t="str">
        <f t="shared" si="439"/>
        <v>15&lt;x&lt;=30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 t="shared" si="435"/>
        <v>42158.082638888889</v>
      </c>
      <c r="K3488">
        <v>1430600401</v>
      </c>
      <c r="L3488" s="10">
        <f t="shared" si="436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432"/>
        <v>1.552</v>
      </c>
      <c r="R3488" s="6">
        <f t="shared" si="433"/>
        <v>83.142857142857139</v>
      </c>
      <c r="S3488" t="str">
        <f t="shared" si="437"/>
        <v>theater</v>
      </c>
      <c r="T3488" t="str">
        <f t="shared" si="438"/>
        <v>plays</v>
      </c>
      <c r="U3488" s="6">
        <f t="shared" si="434"/>
        <v>31.415960648155306</v>
      </c>
      <c r="V3488" t="str">
        <f t="shared" si="439"/>
        <v>30&lt;x&lt;=45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 t="shared" si="435"/>
        <v>42179.732083333329</v>
      </c>
      <c r="K3489">
        <v>1432593252</v>
      </c>
      <c r="L3489" s="10">
        <f t="shared" si="436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432"/>
        <v>1.2775000000000001</v>
      </c>
      <c r="R3489" s="6">
        <f t="shared" si="433"/>
        <v>38.712121212121211</v>
      </c>
      <c r="S3489" t="str">
        <f t="shared" si="437"/>
        <v>theater</v>
      </c>
      <c r="T3489" t="str">
        <f t="shared" si="438"/>
        <v>plays</v>
      </c>
      <c r="U3489" s="6">
        <f t="shared" si="434"/>
        <v>30</v>
      </c>
      <c r="V3489" t="str">
        <f t="shared" si="439"/>
        <v>15&lt;x&lt;=30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 t="shared" si="435"/>
        <v>42111.458333333336</v>
      </c>
      <c r="K3490">
        <v>1427221560</v>
      </c>
      <c r="L3490" s="10">
        <f t="shared" si="436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432"/>
        <v>1.212</v>
      </c>
      <c r="R3490" s="6">
        <f t="shared" si="433"/>
        <v>125.37931034482759</v>
      </c>
      <c r="S3490" t="str">
        <f t="shared" si="437"/>
        <v>theater</v>
      </c>
      <c r="T3490" t="str">
        <f t="shared" si="438"/>
        <v>plays</v>
      </c>
      <c r="U3490" s="6">
        <f t="shared" si="434"/>
        <v>23.898611111115315</v>
      </c>
      <c r="V3490" t="str">
        <f t="shared" si="439"/>
        <v>15&lt;x&lt;=30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 t="shared" si="435"/>
        <v>41783.666666666664</v>
      </c>
      <c r="K3491">
        <v>1398352531</v>
      </c>
      <c r="L3491" s="10">
        <f t="shared" si="436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432"/>
        <v>1.127</v>
      </c>
      <c r="R3491" s="6">
        <f t="shared" si="433"/>
        <v>78.263888888888886</v>
      </c>
      <c r="S3491" t="str">
        <f t="shared" si="437"/>
        <v>theater</v>
      </c>
      <c r="T3491" t="str">
        <f t="shared" si="438"/>
        <v>plays</v>
      </c>
      <c r="U3491" s="6">
        <f t="shared" si="434"/>
        <v>30.239224537035625</v>
      </c>
      <c r="V3491" t="str">
        <f t="shared" si="439"/>
        <v>30&lt;x&lt;=45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 t="shared" si="435"/>
        <v>42473.594027777777</v>
      </c>
      <c r="K3492">
        <v>1457982924</v>
      </c>
      <c r="L3492" s="10">
        <f t="shared" si="436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432"/>
        <v>1.2749999999999999</v>
      </c>
      <c r="R3492" s="6">
        <f t="shared" si="433"/>
        <v>47.222222222222221</v>
      </c>
      <c r="S3492" t="str">
        <f t="shared" si="437"/>
        <v>theater</v>
      </c>
      <c r="T3492" t="str">
        <f t="shared" si="438"/>
        <v>plays</v>
      </c>
      <c r="U3492" s="6">
        <f t="shared" si="434"/>
        <v>30</v>
      </c>
      <c r="V3492" t="str">
        <f t="shared" si="439"/>
        <v>15&lt;x&lt;=30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 t="shared" si="435"/>
        <v>42142.041481481479</v>
      </c>
      <c r="K3493">
        <v>1430114384</v>
      </c>
      <c r="L3493" s="10">
        <f t="shared" si="436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432"/>
        <v>1.5820000000000001</v>
      </c>
      <c r="R3493" s="6">
        <f t="shared" si="433"/>
        <v>79.099999999999994</v>
      </c>
      <c r="S3493" t="str">
        <f t="shared" si="437"/>
        <v>theater</v>
      </c>
      <c r="T3493" t="str">
        <f t="shared" si="438"/>
        <v>plays</v>
      </c>
      <c r="U3493" s="6">
        <f t="shared" si="434"/>
        <v>21</v>
      </c>
      <c r="V3493" t="str">
        <f t="shared" si="439"/>
        <v>15&lt;x&lt;=30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 t="shared" si="435"/>
        <v>42302.800891203697</v>
      </c>
      <c r="K3494">
        <v>1442794397</v>
      </c>
      <c r="L3494" s="10">
        <f t="shared" si="436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432"/>
        <v>1.0526894736842105</v>
      </c>
      <c r="R3494" s="6">
        <f t="shared" si="433"/>
        <v>114.29199999999999</v>
      </c>
      <c r="S3494" t="str">
        <f t="shared" si="437"/>
        <v>theater</v>
      </c>
      <c r="T3494" t="str">
        <f t="shared" si="438"/>
        <v>plays</v>
      </c>
      <c r="U3494" s="6">
        <f t="shared" si="434"/>
        <v>35</v>
      </c>
      <c r="V3494" t="str">
        <f t="shared" si="439"/>
        <v>30&lt;x&lt;=45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 t="shared" si="435"/>
        <v>41868.007638888885</v>
      </c>
      <c r="K3495">
        <v>1406580436</v>
      </c>
      <c r="L3495" s="10">
        <f t="shared" si="436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432"/>
        <v>1</v>
      </c>
      <c r="R3495" s="6">
        <f t="shared" si="433"/>
        <v>51.724137931034484</v>
      </c>
      <c r="S3495" t="str">
        <f t="shared" si="437"/>
        <v>theater</v>
      </c>
      <c r="T3495" t="str">
        <f t="shared" si="438"/>
        <v>plays</v>
      </c>
      <c r="U3495" s="6">
        <f t="shared" si="434"/>
        <v>19.349814814813726</v>
      </c>
      <c r="V3495" t="str">
        <f t="shared" si="439"/>
        <v>15&lt;x&lt;=30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 t="shared" si="435"/>
        <v>42700.041666666664</v>
      </c>
      <c r="K3496">
        <v>1479186575</v>
      </c>
      <c r="L3496" s="10">
        <f t="shared" si="436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432"/>
        <v>1</v>
      </c>
      <c r="R3496" s="6">
        <f t="shared" si="433"/>
        <v>30.76923076923077</v>
      </c>
      <c r="S3496" t="str">
        <f t="shared" si="437"/>
        <v>theater</v>
      </c>
      <c r="T3496" t="str">
        <f t="shared" si="438"/>
        <v>plays</v>
      </c>
      <c r="U3496" s="6">
        <f t="shared" si="434"/>
        <v>11.035011574072996</v>
      </c>
      <c r="V3496" t="str">
        <f t="shared" si="439"/>
        <v>&lt;=15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 t="shared" si="435"/>
        <v>41944.512499999997</v>
      </c>
      <c r="K3497">
        <v>1412360309</v>
      </c>
      <c r="L3497" s="10">
        <f t="shared" si="436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432"/>
        <v>1.0686</v>
      </c>
      <c r="R3497" s="6">
        <f t="shared" si="433"/>
        <v>74.208333333333329</v>
      </c>
      <c r="S3497" t="str">
        <f t="shared" si="437"/>
        <v>theater</v>
      </c>
      <c r="T3497" t="str">
        <f t="shared" si="438"/>
        <v>plays</v>
      </c>
      <c r="U3497" s="6">
        <f t="shared" si="434"/>
        <v>28.957997685181908</v>
      </c>
      <c r="V3497" t="str">
        <f t="shared" si="439"/>
        <v>15&lt;x&lt;=30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 t="shared" si="435"/>
        <v>42624.638495370367</v>
      </c>
      <c r="K3498">
        <v>1470169166</v>
      </c>
      <c r="L3498" s="10">
        <f t="shared" si="436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432"/>
        <v>1.244</v>
      </c>
      <c r="R3498" s="6">
        <f t="shared" si="433"/>
        <v>47.846153846153847</v>
      </c>
      <c r="S3498" t="str">
        <f t="shared" si="437"/>
        <v>theater</v>
      </c>
      <c r="T3498" t="str">
        <f t="shared" si="438"/>
        <v>plays</v>
      </c>
      <c r="U3498" s="6">
        <f t="shared" si="434"/>
        <v>40</v>
      </c>
      <c r="V3498" t="str">
        <f t="shared" si="439"/>
        <v>30&lt;x&lt;=45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 t="shared" si="435"/>
        <v>42523.708333333336</v>
      </c>
      <c r="K3499">
        <v>1463852904</v>
      </c>
      <c r="L3499" s="10">
        <f t="shared" si="436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432"/>
        <v>1.0870406189555126</v>
      </c>
      <c r="R3499" s="6">
        <f t="shared" si="433"/>
        <v>34.408163265306122</v>
      </c>
      <c r="S3499" t="str">
        <f t="shared" si="437"/>
        <v>theater</v>
      </c>
      <c r="T3499" t="str">
        <f t="shared" si="438"/>
        <v>plays</v>
      </c>
      <c r="U3499" s="6">
        <f t="shared" si="434"/>
        <v>12.174722222232958</v>
      </c>
      <c r="V3499" t="str">
        <f t="shared" si="439"/>
        <v>&lt;=15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 t="shared" si="435"/>
        <v>42518.697222222218</v>
      </c>
      <c r="K3500">
        <v>1459309704</v>
      </c>
      <c r="L3500" s="10">
        <f t="shared" si="436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432"/>
        <v>1.0242424242424242</v>
      </c>
      <c r="R3500" s="6">
        <f t="shared" si="433"/>
        <v>40.238095238095241</v>
      </c>
      <c r="S3500" t="str">
        <f t="shared" si="437"/>
        <v>theater</v>
      </c>
      <c r="T3500" t="str">
        <f t="shared" si="438"/>
        <v>plays</v>
      </c>
      <c r="U3500" s="6">
        <f t="shared" si="434"/>
        <v>59.746944444443216</v>
      </c>
      <c r="V3500" t="str">
        <f t="shared" si="439"/>
        <v>45&lt;x&lt;=60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 t="shared" si="435"/>
        <v>42186.082638888889</v>
      </c>
      <c r="K3501">
        <v>1431046325</v>
      </c>
      <c r="L3501" s="10">
        <f t="shared" si="436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432"/>
        <v>1.0549999999999999</v>
      </c>
      <c r="R3501" s="6">
        <f t="shared" si="433"/>
        <v>60.285714285714285</v>
      </c>
      <c r="S3501" t="str">
        <f t="shared" si="437"/>
        <v>theater</v>
      </c>
      <c r="T3501" t="str">
        <f t="shared" si="438"/>
        <v>plays</v>
      </c>
      <c r="U3501" s="6">
        <f t="shared" si="434"/>
        <v>54.254803240743058</v>
      </c>
      <c r="V3501" t="str">
        <f t="shared" si="439"/>
        <v>45&lt;x&lt;=60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 t="shared" si="435"/>
        <v>42435.999305555553</v>
      </c>
      <c r="K3502">
        <v>1455919438</v>
      </c>
      <c r="L3502" s="10">
        <f t="shared" si="436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432"/>
        <v>1.0629999999999999</v>
      </c>
      <c r="R3502" s="6">
        <f t="shared" si="433"/>
        <v>25.30952380952381</v>
      </c>
      <c r="S3502" t="str">
        <f t="shared" si="437"/>
        <v>theater</v>
      </c>
      <c r="T3502" t="str">
        <f t="shared" si="438"/>
        <v>plays</v>
      </c>
      <c r="U3502" s="6">
        <f t="shared" si="434"/>
        <v>16.288217592598812</v>
      </c>
      <c r="V3502" t="str">
        <f t="shared" si="439"/>
        <v>15&lt;x&lt;=30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 t="shared" si="435"/>
        <v>42258.555497685178</v>
      </c>
      <c r="K3503">
        <v>1439835595</v>
      </c>
      <c r="L3503" s="10">
        <f t="shared" si="436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432"/>
        <v>1.0066666666666666</v>
      </c>
      <c r="R3503" s="6">
        <f t="shared" si="433"/>
        <v>35.952380952380949</v>
      </c>
      <c r="S3503" t="str">
        <f t="shared" si="437"/>
        <v>theater</v>
      </c>
      <c r="T3503" t="str">
        <f t="shared" si="438"/>
        <v>plays</v>
      </c>
      <c r="U3503" s="6">
        <f t="shared" si="434"/>
        <v>25</v>
      </c>
      <c r="V3503" t="str">
        <f t="shared" si="439"/>
        <v>15&lt;x&lt;=30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 t="shared" si="435"/>
        <v>42444.957638888889</v>
      </c>
      <c r="K3504">
        <v>1456862924</v>
      </c>
      <c r="L3504" s="10">
        <f t="shared" si="436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432"/>
        <v>1.054</v>
      </c>
      <c r="R3504" s="6">
        <f t="shared" si="433"/>
        <v>136</v>
      </c>
      <c r="S3504" t="str">
        <f t="shared" si="437"/>
        <v>theater</v>
      </c>
      <c r="T3504" t="str">
        <f t="shared" si="438"/>
        <v>plays</v>
      </c>
      <c r="U3504" s="6">
        <f t="shared" si="434"/>
        <v>14.326574074075324</v>
      </c>
      <c r="V3504" t="str">
        <f t="shared" si="439"/>
        <v>&lt;=15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 t="shared" si="435"/>
        <v>42575.27</v>
      </c>
      <c r="K3505">
        <v>1466767728</v>
      </c>
      <c r="L3505" s="10">
        <f t="shared" si="436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432"/>
        <v>1.0755999999999999</v>
      </c>
      <c r="R3505" s="6">
        <f t="shared" si="433"/>
        <v>70.763157894736835</v>
      </c>
      <c r="S3505" t="str">
        <f t="shared" si="437"/>
        <v>theater</v>
      </c>
      <c r="T3505" t="str">
        <f t="shared" si="438"/>
        <v>plays</v>
      </c>
      <c r="U3505" s="6">
        <f t="shared" si="434"/>
        <v>30</v>
      </c>
      <c r="V3505" t="str">
        <f t="shared" si="439"/>
        <v>15&lt;x&lt;=30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 t="shared" si="435"/>
        <v>42327.582071759258</v>
      </c>
      <c r="K3506">
        <v>1445363891</v>
      </c>
      <c r="L3506" s="10">
        <f t="shared" si="436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432"/>
        <v>1</v>
      </c>
      <c r="R3506" s="6">
        <f t="shared" si="433"/>
        <v>125</v>
      </c>
      <c r="S3506" t="str">
        <f t="shared" si="437"/>
        <v>theater</v>
      </c>
      <c r="T3506" t="str">
        <f t="shared" si="438"/>
        <v>plays</v>
      </c>
      <c r="U3506" s="6">
        <f t="shared" si="434"/>
        <v>30.041666666664241</v>
      </c>
      <c r="V3506" t="str">
        <f t="shared" si="439"/>
        <v>30&lt;x&lt;=45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 t="shared" si="435"/>
        <v>41771.958333333328</v>
      </c>
      <c r="K3507">
        <v>1398983245</v>
      </c>
      <c r="L3507" s="10">
        <f t="shared" si="436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432"/>
        <v>1.0376000000000001</v>
      </c>
      <c r="R3507" s="6">
        <f t="shared" si="433"/>
        <v>66.512820512820511</v>
      </c>
      <c r="S3507" t="str">
        <f t="shared" si="437"/>
        <v>theater</v>
      </c>
      <c r="T3507" t="str">
        <f t="shared" si="438"/>
        <v>plays</v>
      </c>
      <c r="U3507" s="6">
        <f t="shared" si="434"/>
        <v>11.230960648143082</v>
      </c>
      <c r="V3507" t="str">
        <f t="shared" si="439"/>
        <v>&lt;=15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 t="shared" si="435"/>
        <v>41874.525925925926</v>
      </c>
      <c r="K3508">
        <v>1404927440</v>
      </c>
      <c r="L3508" s="10">
        <f t="shared" si="436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432"/>
        <v>1.0149999999999999</v>
      </c>
      <c r="R3508" s="6">
        <f t="shared" si="433"/>
        <v>105</v>
      </c>
      <c r="S3508" t="str">
        <f t="shared" si="437"/>
        <v>theater</v>
      </c>
      <c r="T3508" t="str">
        <f t="shared" si="438"/>
        <v>plays</v>
      </c>
      <c r="U3508" s="6">
        <f t="shared" si="434"/>
        <v>45</v>
      </c>
      <c r="V3508" t="str">
        <f t="shared" si="439"/>
        <v>30&lt;x&lt;=45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 t="shared" si="435"/>
        <v>42521.714548611104</v>
      </c>
      <c r="K3509">
        <v>1462140537</v>
      </c>
      <c r="L3509" s="10">
        <f t="shared" si="436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432"/>
        <v>1.044</v>
      </c>
      <c r="R3509" s="6">
        <f t="shared" si="433"/>
        <v>145</v>
      </c>
      <c r="S3509" t="str">
        <f t="shared" si="437"/>
        <v>theater</v>
      </c>
      <c r="T3509" t="str">
        <f t="shared" si="438"/>
        <v>plays</v>
      </c>
      <c r="U3509" s="6">
        <f t="shared" si="434"/>
        <v>30</v>
      </c>
      <c r="V3509" t="str">
        <f t="shared" si="439"/>
        <v>15&lt;x&lt;=30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 t="shared" si="435"/>
        <v>42500.666666666664</v>
      </c>
      <c r="K3510">
        <v>1460914253</v>
      </c>
      <c r="L3510" s="10">
        <f t="shared" si="436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432"/>
        <v>1.8</v>
      </c>
      <c r="R3510" s="6">
        <f t="shared" si="433"/>
        <v>12</v>
      </c>
      <c r="S3510" t="str">
        <f t="shared" si="437"/>
        <v>theater</v>
      </c>
      <c r="T3510" t="str">
        <f t="shared" si="438"/>
        <v>plays</v>
      </c>
      <c r="U3510" s="6">
        <f t="shared" si="434"/>
        <v>23.145219907411956</v>
      </c>
      <c r="V3510" t="str">
        <f t="shared" si="439"/>
        <v>15&lt;x&lt;=30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 t="shared" si="435"/>
        <v>41963.996527777774</v>
      </c>
      <c r="K3511">
        <v>1415392666</v>
      </c>
      <c r="L3511" s="10">
        <f t="shared" si="436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432"/>
        <v>1.0633333333333332</v>
      </c>
      <c r="R3511" s="6">
        <f t="shared" si="433"/>
        <v>96.666666666666671</v>
      </c>
      <c r="S3511" t="str">
        <f t="shared" si="437"/>
        <v>theater</v>
      </c>
      <c r="T3511" t="str">
        <f t="shared" si="438"/>
        <v>plays</v>
      </c>
      <c r="U3511" s="6">
        <f t="shared" si="434"/>
        <v>13.345300925924676</v>
      </c>
      <c r="V3511" t="str">
        <f t="shared" si="439"/>
        <v>&lt;=15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 t="shared" si="435"/>
        <v>41822.412569444445</v>
      </c>
      <c r="K3512">
        <v>1402584846</v>
      </c>
      <c r="L3512" s="10">
        <f t="shared" si="436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432"/>
        <v>1.0055555555555555</v>
      </c>
      <c r="R3512" s="6">
        <f t="shared" si="433"/>
        <v>60.333333333333336</v>
      </c>
      <c r="S3512" t="str">
        <f t="shared" si="437"/>
        <v>theater</v>
      </c>
      <c r="T3512" t="str">
        <f t="shared" si="438"/>
        <v>plays</v>
      </c>
      <c r="U3512" s="6">
        <f t="shared" si="434"/>
        <v>20</v>
      </c>
      <c r="V3512" t="str">
        <f t="shared" si="439"/>
        <v>15&lt;x&lt;=30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 t="shared" si="435"/>
        <v>41950.5625</v>
      </c>
      <c r="K3513">
        <v>1413406695</v>
      </c>
      <c r="L3513" s="10">
        <f t="shared" si="436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432"/>
        <v>1.012</v>
      </c>
      <c r="R3513" s="6">
        <f t="shared" si="433"/>
        <v>79.89473684210526</v>
      </c>
      <c r="S3513" t="str">
        <f t="shared" si="437"/>
        <v>theater</v>
      </c>
      <c r="T3513" t="str">
        <f t="shared" si="438"/>
        <v>plays</v>
      </c>
      <c r="U3513" s="6">
        <f t="shared" si="434"/>
        <v>22.89704861111386</v>
      </c>
      <c r="V3513" t="str">
        <f t="shared" si="439"/>
        <v>15&lt;x&lt;=30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 t="shared" si="435"/>
        <v>42117.286944444444</v>
      </c>
      <c r="K3514">
        <v>1424609592</v>
      </c>
      <c r="L3514" s="10">
        <f t="shared" si="436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432"/>
        <v>1</v>
      </c>
      <c r="R3514" s="6">
        <f t="shared" si="433"/>
        <v>58.823529411764703</v>
      </c>
      <c r="S3514" t="str">
        <f t="shared" si="437"/>
        <v>theater</v>
      </c>
      <c r="T3514" t="str">
        <f t="shared" si="438"/>
        <v>plays</v>
      </c>
      <c r="U3514" s="6">
        <f t="shared" si="434"/>
        <v>59.958333333335759</v>
      </c>
      <c r="V3514" t="str">
        <f t="shared" si="439"/>
        <v>45&lt;x&lt;=60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 t="shared" si="435"/>
        <v>41793.999305555553</v>
      </c>
      <c r="K3515">
        <v>1400725112</v>
      </c>
      <c r="L3515" s="10">
        <f t="shared" si="436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432"/>
        <v>1.1839285714285714</v>
      </c>
      <c r="R3515" s="6">
        <f t="shared" si="433"/>
        <v>75.340909090909093</v>
      </c>
      <c r="S3515" t="str">
        <f t="shared" si="437"/>
        <v>theater</v>
      </c>
      <c r="T3515" t="str">
        <f t="shared" si="438"/>
        <v>plays</v>
      </c>
      <c r="U3515" s="6">
        <f t="shared" si="434"/>
        <v>13.111435185186565</v>
      </c>
      <c r="V3515" t="str">
        <f t="shared" si="439"/>
        <v>&lt;=15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 t="shared" si="435"/>
        <v>42036.999305555553</v>
      </c>
      <c r="K3516">
        <v>1421439552</v>
      </c>
      <c r="L3516" s="10">
        <f t="shared" si="436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432"/>
        <v>1.1000000000000001</v>
      </c>
      <c r="R3516" s="6">
        <f t="shared" si="433"/>
        <v>55</v>
      </c>
      <c r="S3516" t="str">
        <f t="shared" si="437"/>
        <v>theater</v>
      </c>
      <c r="T3516" t="str">
        <f t="shared" si="438"/>
        <v>plays</v>
      </c>
      <c r="U3516" s="6">
        <f t="shared" si="434"/>
        <v>16.360972222224518</v>
      </c>
      <c r="V3516" t="str">
        <f t="shared" si="439"/>
        <v>15&lt;x&lt;=30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 t="shared" si="435"/>
        <v>42155.564479166664</v>
      </c>
      <c r="K3517">
        <v>1430505171</v>
      </c>
      <c r="L3517" s="10">
        <f t="shared" si="436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432"/>
        <v>1.0266666666666666</v>
      </c>
      <c r="R3517" s="6">
        <f t="shared" si="433"/>
        <v>66.956521739130437</v>
      </c>
      <c r="S3517" t="str">
        <f t="shared" si="437"/>
        <v>theater</v>
      </c>
      <c r="T3517" t="str">
        <f t="shared" si="438"/>
        <v>plays</v>
      </c>
      <c r="U3517" s="6">
        <f t="shared" si="434"/>
        <v>30</v>
      </c>
      <c r="V3517" t="str">
        <f t="shared" si="439"/>
        <v>15&lt;x&lt;=30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 t="shared" si="435"/>
        <v>41889.916666666664</v>
      </c>
      <c r="K3518">
        <v>1407197670</v>
      </c>
      <c r="L3518" s="10">
        <f t="shared" si="436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432"/>
        <v>1</v>
      </c>
      <c r="R3518" s="6">
        <f t="shared" si="433"/>
        <v>227.27272727272728</v>
      </c>
      <c r="S3518" t="str">
        <f t="shared" si="437"/>
        <v>theater</v>
      </c>
      <c r="T3518" t="str">
        <f t="shared" si="438"/>
        <v>plays</v>
      </c>
      <c r="U3518" s="6">
        <f t="shared" si="434"/>
        <v>34.114930555559113</v>
      </c>
      <c r="V3518" t="str">
        <f t="shared" si="439"/>
        <v>30&lt;x&lt;=45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 t="shared" si="435"/>
        <v>41824.25</v>
      </c>
      <c r="K3519">
        <v>1401910634</v>
      </c>
      <c r="L3519" s="10">
        <f t="shared" si="436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432"/>
        <v>1</v>
      </c>
      <c r="R3519" s="6">
        <f t="shared" si="433"/>
        <v>307.69230769230768</v>
      </c>
      <c r="S3519" t="str">
        <f t="shared" si="437"/>
        <v>theater</v>
      </c>
      <c r="T3519" t="str">
        <f t="shared" si="438"/>
        <v>plays</v>
      </c>
      <c r="U3519" s="6">
        <f t="shared" si="434"/>
        <v>29.640810185184819</v>
      </c>
      <c r="V3519" t="str">
        <f t="shared" si="439"/>
        <v>15&lt;x&lt;=30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 t="shared" si="435"/>
        <v>41914.38958333333</v>
      </c>
      <c r="K3520">
        <v>1410461299</v>
      </c>
      <c r="L3520" s="10">
        <f t="shared" si="436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432"/>
        <v>1.10046</v>
      </c>
      <c r="R3520" s="6">
        <f t="shared" si="433"/>
        <v>50.020909090909093</v>
      </c>
      <c r="S3520" t="str">
        <f t="shared" si="437"/>
        <v>theater</v>
      </c>
      <c r="T3520" t="str">
        <f t="shared" si="438"/>
        <v>plays</v>
      </c>
      <c r="U3520" s="6">
        <f t="shared" si="434"/>
        <v>20.814363425924967</v>
      </c>
      <c r="V3520" t="str">
        <f t="shared" si="439"/>
        <v>15&lt;x&lt;=30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 t="shared" si="435"/>
        <v>42067.390624999993</v>
      </c>
      <c r="K3521">
        <v>1422886950</v>
      </c>
      <c r="L3521" s="10">
        <f t="shared" si="436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432"/>
        <v>1.0135000000000001</v>
      </c>
      <c r="R3521" s="6">
        <f t="shared" si="433"/>
        <v>72.392857142857139</v>
      </c>
      <c r="S3521" t="str">
        <f t="shared" si="437"/>
        <v>theater</v>
      </c>
      <c r="T3521" t="str">
        <f t="shared" si="438"/>
        <v>plays</v>
      </c>
      <c r="U3521" s="6">
        <f t="shared" si="434"/>
        <v>30</v>
      </c>
      <c r="V3521" t="str">
        <f t="shared" si="439"/>
        <v>15&lt;x&lt;=30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 t="shared" si="435"/>
        <v>42253.365972222215</v>
      </c>
      <c r="K3522">
        <v>1439322412</v>
      </c>
      <c r="L3522" s="10">
        <f t="shared" si="436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440">E3522/D3522</f>
        <v>1.0075000000000001</v>
      </c>
      <c r="R3522" s="6">
        <f t="shared" ref="R3522:R3585" si="441">E3522/N3522</f>
        <v>95.952380952380949</v>
      </c>
      <c r="S3522" t="str">
        <f t="shared" si="437"/>
        <v>theater</v>
      </c>
      <c r="T3522" t="str">
        <f t="shared" si="438"/>
        <v>plays</v>
      </c>
      <c r="U3522" s="6">
        <f t="shared" ref="U3522:U3585" si="442">J3522-L3522</f>
        <v>25.750092592585133</v>
      </c>
      <c r="V3522" t="str">
        <f t="shared" si="439"/>
        <v>15&lt;x&lt;=30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 t="shared" ref="J3523:J3586" si="443">(((I3523/60)/60)/24)+DATE(1970,1,1)+(-5/24)</f>
        <v>41911.153009259258</v>
      </c>
      <c r="K3523">
        <v>1409388020</v>
      </c>
      <c r="L3523" s="10">
        <f t="shared" ref="L3523:L3586" si="444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440"/>
        <v>1.6942857142857144</v>
      </c>
      <c r="R3523" s="6">
        <f t="shared" si="441"/>
        <v>45.615384615384613</v>
      </c>
      <c r="S3523" t="str">
        <f t="shared" ref="S3523:S3586" si="445">TRIM(LEFT(P3523,SEARCH("/",P3523)-1))</f>
        <v>theater</v>
      </c>
      <c r="T3523" t="str">
        <f t="shared" ref="T3523:T3586" si="446">TRIM(RIGHT(P3523,LEN(P3523)-SEARCH("/",P3523)))</f>
        <v>plays</v>
      </c>
      <c r="U3523" s="6">
        <f t="shared" si="442"/>
        <v>30</v>
      </c>
      <c r="V3523" t="str">
        <f t="shared" ref="V3523:V3586" si="447">IF(U3523&lt;=15, "&lt;=15", IF(U3523&lt;=30, "15&lt;x&lt;=30", IF(U3523&lt;=45, "30&lt;x&lt;=45", IF(U3523&lt;=60, "45&lt;x&lt;=60", IF(U3523&lt;=75, "60&lt;x&lt;=75","75&lt;x&lt;=90")))))</f>
        <v>15&lt;x&lt;=30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 t="shared" si="443"/>
        <v>42262.212500000001</v>
      </c>
      <c r="K3524">
        <v>1439924246</v>
      </c>
      <c r="L3524" s="10">
        <f t="shared" si="444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440"/>
        <v>1</v>
      </c>
      <c r="R3524" s="6">
        <f t="shared" si="441"/>
        <v>41.029411764705884</v>
      </c>
      <c r="S3524" t="str">
        <f t="shared" si="445"/>
        <v>theater</v>
      </c>
      <c r="T3524" t="str">
        <f t="shared" si="446"/>
        <v>plays</v>
      </c>
      <c r="U3524" s="6">
        <f t="shared" si="442"/>
        <v>27.630949074082309</v>
      </c>
      <c r="V3524" t="str">
        <f t="shared" si="447"/>
        <v>15&lt;x&lt;=30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 t="shared" si="443"/>
        <v>42638.749999999993</v>
      </c>
      <c r="K3525">
        <v>1469871148</v>
      </c>
      <c r="L3525" s="10">
        <f t="shared" si="444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440"/>
        <v>1.1365000000000001</v>
      </c>
      <c r="R3525" s="6">
        <f t="shared" si="441"/>
        <v>56.825000000000003</v>
      </c>
      <c r="S3525" t="str">
        <f t="shared" si="445"/>
        <v>theater</v>
      </c>
      <c r="T3525" t="str">
        <f t="shared" si="446"/>
        <v>plays</v>
      </c>
      <c r="U3525" s="6">
        <f t="shared" si="442"/>
        <v>57.560787037029513</v>
      </c>
      <c r="V3525" t="str">
        <f t="shared" si="447"/>
        <v>45&lt;x&lt;=60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 t="shared" si="443"/>
        <v>41894.958333333328</v>
      </c>
      <c r="K3526">
        <v>1409336373</v>
      </c>
      <c r="L3526" s="10">
        <f t="shared" si="444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440"/>
        <v>1.0156000000000001</v>
      </c>
      <c r="R3526" s="6">
        <f t="shared" si="441"/>
        <v>137.24324324324326</v>
      </c>
      <c r="S3526" t="str">
        <f t="shared" si="445"/>
        <v>theater</v>
      </c>
      <c r="T3526" t="str">
        <f t="shared" si="446"/>
        <v>plays</v>
      </c>
      <c r="U3526" s="6">
        <f t="shared" si="442"/>
        <v>14.403090277774027</v>
      </c>
      <c r="V3526" t="str">
        <f t="shared" si="447"/>
        <v>&lt;=15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 t="shared" si="443"/>
        <v>42225.458333333336</v>
      </c>
      <c r="K3527">
        <v>1438188106</v>
      </c>
      <c r="L3527" s="10">
        <f t="shared" si="444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440"/>
        <v>1.06</v>
      </c>
      <c r="R3527" s="6">
        <f t="shared" si="441"/>
        <v>75.714285714285708</v>
      </c>
      <c r="S3527" t="str">
        <f t="shared" si="445"/>
        <v>theater</v>
      </c>
      <c r="T3527" t="str">
        <f t="shared" si="446"/>
        <v>plays</v>
      </c>
      <c r="U3527" s="6">
        <f t="shared" si="442"/>
        <v>10.970995370371384</v>
      </c>
      <c r="V3527" t="str">
        <f t="shared" si="447"/>
        <v>&lt;=15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 t="shared" si="443"/>
        <v>42488.040972222218</v>
      </c>
      <c r="K3528">
        <v>1459411371</v>
      </c>
      <c r="L3528" s="10">
        <f t="shared" si="444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440"/>
        <v>1.02</v>
      </c>
      <c r="R3528" s="6">
        <f t="shared" si="441"/>
        <v>99</v>
      </c>
      <c r="S3528" t="str">
        <f t="shared" si="445"/>
        <v>theater</v>
      </c>
      <c r="T3528" t="str">
        <f t="shared" si="446"/>
        <v>plays</v>
      </c>
      <c r="U3528" s="6">
        <f t="shared" si="442"/>
        <v>27.913993055553874</v>
      </c>
      <c r="V3528" t="str">
        <f t="shared" si="447"/>
        <v>15&lt;x&lt;=30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 t="shared" si="443"/>
        <v>42195.957638888889</v>
      </c>
      <c r="K3529">
        <v>1434069205</v>
      </c>
      <c r="L3529" s="10">
        <f t="shared" si="444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440"/>
        <v>1.1691666666666667</v>
      </c>
      <c r="R3529" s="6">
        <f t="shared" si="441"/>
        <v>81.569767441860463</v>
      </c>
      <c r="S3529" t="str">
        <f t="shared" si="445"/>
        <v>theater</v>
      </c>
      <c r="T3529" t="str">
        <f t="shared" si="446"/>
        <v>plays</v>
      </c>
      <c r="U3529" s="6">
        <f t="shared" si="442"/>
        <v>29.142766203702195</v>
      </c>
      <c r="V3529" t="str">
        <f t="shared" si="447"/>
        <v>15&lt;x&lt;=30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 t="shared" si="443"/>
        <v>42753.293032407404</v>
      </c>
      <c r="K3530">
        <v>1483012918</v>
      </c>
      <c r="L3530" s="10">
        <f t="shared" si="444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440"/>
        <v>1.0115151515151515</v>
      </c>
      <c r="R3530" s="6">
        <f t="shared" si="441"/>
        <v>45.108108108108105</v>
      </c>
      <c r="S3530" t="str">
        <f t="shared" si="445"/>
        <v>theater</v>
      </c>
      <c r="T3530" t="str">
        <f t="shared" si="446"/>
        <v>plays</v>
      </c>
      <c r="U3530" s="6">
        <f t="shared" si="442"/>
        <v>20</v>
      </c>
      <c r="V3530" t="str">
        <f t="shared" si="447"/>
        <v>15&lt;x&lt;=30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 t="shared" si="443"/>
        <v>42197.833333333336</v>
      </c>
      <c r="K3531">
        <v>1434997018</v>
      </c>
      <c r="L3531" s="10">
        <f t="shared" si="444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440"/>
        <v>1.32</v>
      </c>
      <c r="R3531" s="6">
        <f t="shared" si="441"/>
        <v>36.666666666666664</v>
      </c>
      <c r="S3531" t="str">
        <f t="shared" si="445"/>
        <v>theater</v>
      </c>
      <c r="T3531" t="str">
        <f t="shared" si="446"/>
        <v>plays</v>
      </c>
      <c r="U3531" s="6">
        <f t="shared" si="442"/>
        <v>20.279884259260143</v>
      </c>
      <c r="V3531" t="str">
        <f t="shared" si="447"/>
        <v>15&lt;x&lt;=30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 t="shared" si="443"/>
        <v>42470.624999999993</v>
      </c>
      <c r="K3532">
        <v>1457881057</v>
      </c>
      <c r="L3532" s="10">
        <f t="shared" si="444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440"/>
        <v>1</v>
      </c>
      <c r="R3532" s="6">
        <f t="shared" si="441"/>
        <v>125</v>
      </c>
      <c r="S3532" t="str">
        <f t="shared" si="445"/>
        <v>theater</v>
      </c>
      <c r="T3532" t="str">
        <f t="shared" si="446"/>
        <v>plays</v>
      </c>
      <c r="U3532" s="6">
        <f t="shared" si="442"/>
        <v>28.209988425922347</v>
      </c>
      <c r="V3532" t="str">
        <f t="shared" si="447"/>
        <v>15&lt;x&lt;=30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 t="shared" si="443"/>
        <v>42551.44599537037</v>
      </c>
      <c r="K3533">
        <v>1464709334</v>
      </c>
      <c r="L3533" s="10">
        <f t="shared" si="444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440"/>
        <v>1.28</v>
      </c>
      <c r="R3533" s="6">
        <f t="shared" si="441"/>
        <v>49.230769230769234</v>
      </c>
      <c r="S3533" t="str">
        <f t="shared" si="445"/>
        <v>theater</v>
      </c>
      <c r="T3533" t="str">
        <f t="shared" si="446"/>
        <v>plays</v>
      </c>
      <c r="U3533" s="6">
        <f t="shared" si="442"/>
        <v>30</v>
      </c>
      <c r="V3533" t="str">
        <f t="shared" si="447"/>
        <v>15&lt;x&lt;=30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 t="shared" si="443"/>
        <v>41899.957638888889</v>
      </c>
      <c r="K3534">
        <v>1409667827</v>
      </c>
      <c r="L3534" s="10">
        <f t="shared" si="444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440"/>
        <v>1.1895833333333334</v>
      </c>
      <c r="R3534" s="6">
        <f t="shared" si="441"/>
        <v>42.296296296296298</v>
      </c>
      <c r="S3534" t="str">
        <f t="shared" si="445"/>
        <v>theater</v>
      </c>
      <c r="T3534" t="str">
        <f t="shared" si="446"/>
        <v>plays</v>
      </c>
      <c r="U3534" s="6">
        <f t="shared" si="442"/>
        <v>15.56612268518802</v>
      </c>
      <c r="V3534" t="str">
        <f t="shared" si="447"/>
        <v>15&lt;x&lt;=30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 t="shared" si="443"/>
        <v>42319.594525462955</v>
      </c>
      <c r="K3535">
        <v>1444673767</v>
      </c>
      <c r="L3535" s="10">
        <f t="shared" si="444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440"/>
        <v>1.262</v>
      </c>
      <c r="R3535" s="6">
        <f t="shared" si="441"/>
        <v>78.875</v>
      </c>
      <c r="S3535" t="str">
        <f t="shared" si="445"/>
        <v>theater</v>
      </c>
      <c r="T3535" t="str">
        <f t="shared" si="446"/>
        <v>plays</v>
      </c>
      <c r="U3535" s="6">
        <f t="shared" si="442"/>
        <v>30.041666666656965</v>
      </c>
      <c r="V3535" t="str">
        <f t="shared" si="447"/>
        <v>30&lt;x&lt;=45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 t="shared" si="443"/>
        <v>42278.416932870365</v>
      </c>
      <c r="K3536">
        <v>1440687623</v>
      </c>
      <c r="L3536" s="10">
        <f t="shared" si="444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440"/>
        <v>1.5620000000000001</v>
      </c>
      <c r="R3536" s="6">
        <f t="shared" si="441"/>
        <v>38.284313725490193</v>
      </c>
      <c r="S3536" t="str">
        <f t="shared" si="445"/>
        <v>theater</v>
      </c>
      <c r="T3536" t="str">
        <f t="shared" si="446"/>
        <v>plays</v>
      </c>
      <c r="U3536" s="6">
        <f t="shared" si="442"/>
        <v>35</v>
      </c>
      <c r="V3536" t="str">
        <f t="shared" si="447"/>
        <v>30&lt;x&lt;=45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 t="shared" si="443"/>
        <v>42279.541666666664</v>
      </c>
      <c r="K3537">
        <v>1441120910</v>
      </c>
      <c r="L3537" s="10">
        <f t="shared" si="444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440"/>
        <v>1.0315000000000001</v>
      </c>
      <c r="R3537" s="6">
        <f t="shared" si="441"/>
        <v>44.847826086956523</v>
      </c>
      <c r="S3537" t="str">
        <f t="shared" si="445"/>
        <v>theater</v>
      </c>
      <c r="T3537" t="str">
        <f t="shared" si="446"/>
        <v>plays</v>
      </c>
      <c r="U3537" s="6">
        <f t="shared" si="442"/>
        <v>31.109837962969323</v>
      </c>
      <c r="V3537" t="str">
        <f t="shared" si="447"/>
        <v>30&lt;x&lt;=45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 t="shared" si="443"/>
        <v>42358.290972222218</v>
      </c>
      <c r="K3538">
        <v>1448040425</v>
      </c>
      <c r="L3538" s="10">
        <f t="shared" si="444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440"/>
        <v>1.5333333333333334</v>
      </c>
      <c r="R3538" s="6">
        <f t="shared" si="441"/>
        <v>13.529411764705882</v>
      </c>
      <c r="S3538" t="str">
        <f t="shared" si="445"/>
        <v>theater</v>
      </c>
      <c r="T3538" t="str">
        <f t="shared" si="446"/>
        <v>plays</v>
      </c>
      <c r="U3538" s="6">
        <f t="shared" si="442"/>
        <v>29.772164351845277</v>
      </c>
      <c r="V3538" t="str">
        <f t="shared" si="447"/>
        <v>15&lt;x&lt;=30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 t="shared" si="443"/>
        <v>41960.124305555553</v>
      </c>
      <c r="K3539">
        <v>1413016216</v>
      </c>
      <c r="L3539" s="10">
        <f t="shared" si="444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440"/>
        <v>1.8044444444444445</v>
      </c>
      <c r="R3539" s="6">
        <f t="shared" si="441"/>
        <v>43.5</v>
      </c>
      <c r="S3539" t="str">
        <f t="shared" si="445"/>
        <v>theater</v>
      </c>
      <c r="T3539" t="str">
        <f t="shared" si="446"/>
        <v>plays</v>
      </c>
      <c r="U3539" s="6">
        <f t="shared" si="442"/>
        <v>36.978287037039991</v>
      </c>
      <c r="V3539" t="str">
        <f t="shared" si="447"/>
        <v>30&lt;x&lt;=45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 t="shared" si="443"/>
        <v>42599.212268518517</v>
      </c>
      <c r="K3540">
        <v>1469009140</v>
      </c>
      <c r="L3540" s="10">
        <f t="shared" si="444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440"/>
        <v>1.2845</v>
      </c>
      <c r="R3540" s="6">
        <f t="shared" si="441"/>
        <v>30.951807228915662</v>
      </c>
      <c r="S3540" t="str">
        <f t="shared" si="445"/>
        <v>theater</v>
      </c>
      <c r="T3540" t="str">
        <f t="shared" si="446"/>
        <v>plays</v>
      </c>
      <c r="U3540" s="6">
        <f t="shared" si="442"/>
        <v>28</v>
      </c>
      <c r="V3540" t="str">
        <f t="shared" si="447"/>
        <v>15&lt;x&lt;=30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 t="shared" si="443"/>
        <v>42621.547708333332</v>
      </c>
      <c r="K3541">
        <v>1471543722</v>
      </c>
      <c r="L3541" s="10">
        <f t="shared" si="444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440"/>
        <v>1.1966666666666668</v>
      </c>
      <c r="R3541" s="6">
        <f t="shared" si="441"/>
        <v>55.230769230769234</v>
      </c>
      <c r="S3541" t="str">
        <f t="shared" si="445"/>
        <v>theater</v>
      </c>
      <c r="T3541" t="str">
        <f t="shared" si="446"/>
        <v>plays</v>
      </c>
      <c r="U3541" s="6">
        <f t="shared" si="442"/>
        <v>21</v>
      </c>
      <c r="V3541" t="str">
        <f t="shared" si="447"/>
        <v>15&lt;x&lt;=30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 t="shared" si="443"/>
        <v>42546.795034722221</v>
      </c>
      <c r="K3542">
        <v>1464307491</v>
      </c>
      <c r="L3542" s="10">
        <f t="shared" si="444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440"/>
        <v>1.23</v>
      </c>
      <c r="R3542" s="6">
        <f t="shared" si="441"/>
        <v>46.125</v>
      </c>
      <c r="S3542" t="str">
        <f t="shared" si="445"/>
        <v>theater</v>
      </c>
      <c r="T3542" t="str">
        <f t="shared" si="446"/>
        <v>plays</v>
      </c>
      <c r="U3542" s="6">
        <f t="shared" si="442"/>
        <v>30</v>
      </c>
      <c r="V3542" t="str">
        <f t="shared" si="447"/>
        <v>15&lt;x&lt;=30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 t="shared" si="443"/>
        <v>42247.521701388883</v>
      </c>
      <c r="K3543">
        <v>1438882275</v>
      </c>
      <c r="L3543" s="10">
        <f t="shared" si="444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440"/>
        <v>1.05</v>
      </c>
      <c r="R3543" s="6">
        <f t="shared" si="441"/>
        <v>39.375</v>
      </c>
      <c r="S3543" t="str">
        <f t="shared" si="445"/>
        <v>theater</v>
      </c>
      <c r="T3543" t="str">
        <f t="shared" si="446"/>
        <v>plays</v>
      </c>
      <c r="U3543" s="6">
        <f t="shared" si="442"/>
        <v>25</v>
      </c>
      <c r="V3543" t="str">
        <f t="shared" si="447"/>
        <v>15&lt;x&lt;=30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 t="shared" si="443"/>
        <v>41889.391458333332</v>
      </c>
      <c r="K3544">
        <v>1404915822</v>
      </c>
      <c r="L3544" s="10">
        <f t="shared" si="444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440"/>
        <v>1.0223636363636364</v>
      </c>
      <c r="R3544" s="6">
        <f t="shared" si="441"/>
        <v>66.152941176470591</v>
      </c>
      <c r="S3544" t="str">
        <f t="shared" si="445"/>
        <v>theater</v>
      </c>
      <c r="T3544" t="str">
        <f t="shared" si="446"/>
        <v>plays</v>
      </c>
      <c r="U3544" s="6">
        <f t="shared" si="442"/>
        <v>60</v>
      </c>
      <c r="V3544" t="str">
        <f t="shared" si="447"/>
        <v>45&lt;x&lt;=60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 t="shared" si="443"/>
        <v>42180.546979166662</v>
      </c>
      <c r="K3545">
        <v>1432663659</v>
      </c>
      <c r="L3545" s="10">
        <f t="shared" si="444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440"/>
        <v>1.0466666666666666</v>
      </c>
      <c r="R3545" s="6">
        <f t="shared" si="441"/>
        <v>54.137931034482762</v>
      </c>
      <c r="S3545" t="str">
        <f t="shared" si="445"/>
        <v>theater</v>
      </c>
      <c r="T3545" t="str">
        <f t="shared" si="446"/>
        <v>plays</v>
      </c>
      <c r="U3545" s="6">
        <f t="shared" si="442"/>
        <v>30</v>
      </c>
      <c r="V3545" t="str">
        <f t="shared" si="447"/>
        <v>15&lt;x&lt;=30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 t="shared" si="443"/>
        <v>42070.623344907406</v>
      </c>
      <c r="K3546">
        <v>1423166257</v>
      </c>
      <c r="L3546" s="10">
        <f t="shared" si="444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440"/>
        <v>1</v>
      </c>
      <c r="R3546" s="6">
        <f t="shared" si="441"/>
        <v>104.16666666666667</v>
      </c>
      <c r="S3546" t="str">
        <f t="shared" si="445"/>
        <v>theater</v>
      </c>
      <c r="T3546" t="str">
        <f t="shared" si="446"/>
        <v>plays</v>
      </c>
      <c r="U3546" s="6">
        <f t="shared" si="442"/>
        <v>30</v>
      </c>
      <c r="V3546" t="str">
        <f t="shared" si="447"/>
        <v>15&lt;x&lt;=30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 t="shared" si="443"/>
        <v>42105.599062499998</v>
      </c>
      <c r="K3547">
        <v>1426188159</v>
      </c>
      <c r="L3547" s="10">
        <f t="shared" si="444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440"/>
        <v>1.004</v>
      </c>
      <c r="R3547" s="6">
        <f t="shared" si="441"/>
        <v>31.375</v>
      </c>
      <c r="S3547" t="str">
        <f t="shared" si="445"/>
        <v>theater</v>
      </c>
      <c r="T3547" t="str">
        <f t="shared" si="446"/>
        <v>plays</v>
      </c>
      <c r="U3547" s="6">
        <f t="shared" si="442"/>
        <v>30</v>
      </c>
      <c r="V3547" t="str">
        <f t="shared" si="447"/>
        <v>15&lt;x&lt;=30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 t="shared" si="443"/>
        <v>42094.957638888889</v>
      </c>
      <c r="K3548">
        <v>1426002684</v>
      </c>
      <c r="L3548" s="10">
        <f t="shared" si="444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440"/>
        <v>1.0227272727272727</v>
      </c>
      <c r="R3548" s="6">
        <f t="shared" si="441"/>
        <v>59.210526315789473</v>
      </c>
      <c r="S3548" t="str">
        <f t="shared" si="445"/>
        <v>theater</v>
      </c>
      <c r="T3548" t="str">
        <f t="shared" si="446"/>
        <v>plays</v>
      </c>
      <c r="U3548" s="6">
        <f t="shared" si="442"/>
        <v>21.505277777781885</v>
      </c>
      <c r="V3548" t="str">
        <f t="shared" si="447"/>
        <v>15&lt;x&lt;=30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 t="shared" si="443"/>
        <v>42503.957638888889</v>
      </c>
      <c r="K3549">
        <v>1461117201</v>
      </c>
      <c r="L3549" s="10">
        <f t="shared" si="444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440"/>
        <v>1.1440928571428572</v>
      </c>
      <c r="R3549" s="6">
        <f t="shared" si="441"/>
        <v>119.17633928571429</v>
      </c>
      <c r="S3549" t="str">
        <f t="shared" si="445"/>
        <v>theater</v>
      </c>
      <c r="T3549" t="str">
        <f t="shared" si="446"/>
        <v>plays</v>
      </c>
      <c r="U3549" s="6">
        <f t="shared" si="442"/>
        <v>24.08725694444729</v>
      </c>
      <c r="V3549" t="str">
        <f t="shared" si="447"/>
        <v>15&lt;x&lt;=30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 t="shared" si="443"/>
        <v>42433.833333333336</v>
      </c>
      <c r="K3550">
        <v>1455230214</v>
      </c>
      <c r="L3550" s="10">
        <f t="shared" si="444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440"/>
        <v>1.019047619047619</v>
      </c>
      <c r="R3550" s="6">
        <f t="shared" si="441"/>
        <v>164.61538461538461</v>
      </c>
      <c r="S3550" t="str">
        <f t="shared" si="445"/>
        <v>theater</v>
      </c>
      <c r="T3550" t="str">
        <f t="shared" si="446"/>
        <v>plays</v>
      </c>
      <c r="U3550" s="6">
        <f t="shared" si="442"/>
        <v>22.099375000005239</v>
      </c>
      <c r="V3550" t="str">
        <f t="shared" si="447"/>
        <v>15&lt;x&lt;=30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 t="shared" si="443"/>
        <v>42251.186030092591</v>
      </c>
      <c r="K3551">
        <v>1438939673</v>
      </c>
      <c r="L3551" s="10">
        <f t="shared" si="444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440"/>
        <v>1.02</v>
      </c>
      <c r="R3551" s="6">
        <f t="shared" si="441"/>
        <v>24.285714285714285</v>
      </c>
      <c r="S3551" t="str">
        <f t="shared" si="445"/>
        <v>theater</v>
      </c>
      <c r="T3551" t="str">
        <f t="shared" si="446"/>
        <v>plays</v>
      </c>
      <c r="U3551" s="6">
        <f t="shared" si="442"/>
        <v>28</v>
      </c>
      <c r="V3551" t="str">
        <f t="shared" si="447"/>
        <v>15&lt;x&lt;=30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 t="shared" si="443"/>
        <v>42492.685162037036</v>
      </c>
      <c r="K3552">
        <v>1459632398</v>
      </c>
      <c r="L3552" s="10">
        <f t="shared" si="444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440"/>
        <v>1.048</v>
      </c>
      <c r="R3552" s="6">
        <f t="shared" si="441"/>
        <v>40.9375</v>
      </c>
      <c r="S3552" t="str">
        <f t="shared" si="445"/>
        <v>theater</v>
      </c>
      <c r="T3552" t="str">
        <f t="shared" si="446"/>
        <v>plays</v>
      </c>
      <c r="U3552" s="6">
        <f t="shared" si="442"/>
        <v>30</v>
      </c>
      <c r="V3552" t="str">
        <f t="shared" si="447"/>
        <v>15&lt;x&lt;=30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 t="shared" si="443"/>
        <v>41781.713194444441</v>
      </c>
      <c r="K3553">
        <v>1398342170</v>
      </c>
      <c r="L3553" s="10">
        <f t="shared" si="444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440"/>
        <v>1.0183333333333333</v>
      </c>
      <c r="R3553" s="6">
        <f t="shared" si="441"/>
        <v>61.1</v>
      </c>
      <c r="S3553" t="str">
        <f t="shared" si="445"/>
        <v>theater</v>
      </c>
      <c r="T3553" t="str">
        <f t="shared" si="446"/>
        <v>plays</v>
      </c>
      <c r="U3553" s="6">
        <f t="shared" si="442"/>
        <v>28.405671296299261</v>
      </c>
      <c r="V3553" t="str">
        <f t="shared" si="447"/>
        <v>15&lt;x&lt;=30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 t="shared" si="443"/>
        <v>41818.378749999996</v>
      </c>
      <c r="K3554">
        <v>1401372324</v>
      </c>
      <c r="L3554" s="10">
        <f t="shared" si="444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440"/>
        <v>1</v>
      </c>
      <c r="R3554" s="6">
        <f t="shared" si="441"/>
        <v>38.65</v>
      </c>
      <c r="S3554" t="str">
        <f t="shared" si="445"/>
        <v>theater</v>
      </c>
      <c r="T3554" t="str">
        <f t="shared" si="446"/>
        <v>plays</v>
      </c>
      <c r="U3554" s="6">
        <f t="shared" si="442"/>
        <v>30</v>
      </c>
      <c r="V3554" t="str">
        <f t="shared" si="447"/>
        <v>15&lt;x&lt;=30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 t="shared" si="443"/>
        <v>42227.791666666664</v>
      </c>
      <c r="K3555">
        <v>1436575280</v>
      </c>
      <c r="L3555" s="10">
        <f t="shared" si="444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440"/>
        <v>1.0627272727272727</v>
      </c>
      <c r="R3555" s="6">
        <f t="shared" si="441"/>
        <v>56.20192307692308</v>
      </c>
      <c r="S3555" t="str">
        <f t="shared" si="445"/>
        <v>theater</v>
      </c>
      <c r="T3555" t="str">
        <f t="shared" si="446"/>
        <v>plays</v>
      </c>
      <c r="U3555" s="6">
        <f t="shared" si="442"/>
        <v>31.971296296294895</v>
      </c>
      <c r="V3555" t="str">
        <f t="shared" si="447"/>
        <v>30&lt;x&lt;=45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 t="shared" si="443"/>
        <v>42046.499999999993</v>
      </c>
      <c r="K3556">
        <v>1421025159</v>
      </c>
      <c r="L3556" s="10">
        <f t="shared" si="444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440"/>
        <v>1.1342219999999998</v>
      </c>
      <c r="R3556" s="6">
        <f t="shared" si="441"/>
        <v>107.00207547169811</v>
      </c>
      <c r="S3556" t="str">
        <f t="shared" si="445"/>
        <v>theater</v>
      </c>
      <c r="T3556" t="str">
        <f t="shared" si="446"/>
        <v>plays</v>
      </c>
      <c r="U3556" s="6">
        <f t="shared" si="442"/>
        <v>30.657881944440305</v>
      </c>
      <c r="V3556" t="str">
        <f t="shared" si="447"/>
        <v>30&lt;x&lt;=45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 t="shared" si="443"/>
        <v>42691.27539351851</v>
      </c>
      <c r="K3557">
        <v>1476786994</v>
      </c>
      <c r="L3557" s="10">
        <f t="shared" si="444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440"/>
        <v>1</v>
      </c>
      <c r="R3557" s="6">
        <f t="shared" si="441"/>
        <v>171.42857142857142</v>
      </c>
      <c r="S3557" t="str">
        <f t="shared" si="445"/>
        <v>theater</v>
      </c>
      <c r="T3557" t="str">
        <f t="shared" si="446"/>
        <v>plays</v>
      </c>
      <c r="U3557" s="6">
        <f t="shared" si="442"/>
        <v>30.041666666656965</v>
      </c>
      <c r="V3557" t="str">
        <f t="shared" si="447"/>
        <v>30&lt;x&lt;=45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 t="shared" si="443"/>
        <v>41868.441249999996</v>
      </c>
      <c r="K3558">
        <v>1403105724</v>
      </c>
      <c r="L3558" s="10">
        <f t="shared" si="444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440"/>
        <v>1.0045454545454546</v>
      </c>
      <c r="R3558" s="6">
        <f t="shared" si="441"/>
        <v>110.5</v>
      </c>
      <c r="S3558" t="str">
        <f t="shared" si="445"/>
        <v>theater</v>
      </c>
      <c r="T3558" t="str">
        <f t="shared" si="446"/>
        <v>plays</v>
      </c>
      <c r="U3558" s="6">
        <f t="shared" si="442"/>
        <v>60</v>
      </c>
      <c r="V3558" t="str">
        <f t="shared" si="447"/>
        <v>45&lt;x&lt;=60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 t="shared" si="443"/>
        <v>41764.068414351852</v>
      </c>
      <c r="K3559">
        <v>1396334311</v>
      </c>
      <c r="L3559" s="10">
        <f t="shared" si="444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440"/>
        <v>1.0003599999999999</v>
      </c>
      <c r="R3559" s="6">
        <f t="shared" si="441"/>
        <v>179.27598566308242</v>
      </c>
      <c r="S3559" t="str">
        <f t="shared" si="445"/>
        <v>theater</v>
      </c>
      <c r="T3559" t="str">
        <f t="shared" si="446"/>
        <v>plays</v>
      </c>
      <c r="U3559" s="6">
        <f t="shared" si="442"/>
        <v>34</v>
      </c>
      <c r="V3559" t="str">
        <f t="shared" si="447"/>
        <v>30&lt;x&lt;=45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 t="shared" si="443"/>
        <v>42181.666666666664</v>
      </c>
      <c r="K3560">
        <v>1431718575</v>
      </c>
      <c r="L3560" s="10">
        <f t="shared" si="444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440"/>
        <v>1.44</v>
      </c>
      <c r="R3560" s="6">
        <f t="shared" si="441"/>
        <v>22.90909090909091</v>
      </c>
      <c r="S3560" t="str">
        <f t="shared" si="445"/>
        <v>theater</v>
      </c>
      <c r="T3560" t="str">
        <f t="shared" si="446"/>
        <v>plays</v>
      </c>
      <c r="U3560" s="6">
        <f t="shared" si="442"/>
        <v>42.058159722218988</v>
      </c>
      <c r="V3560" t="str">
        <f t="shared" si="447"/>
        <v>30&lt;x&lt;=45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 t="shared" si="443"/>
        <v>42216.165277777771</v>
      </c>
      <c r="K3561">
        <v>1436408308</v>
      </c>
      <c r="L3561" s="10">
        <f t="shared" si="444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440"/>
        <v>1.0349999999999999</v>
      </c>
      <c r="R3561" s="6">
        <f t="shared" si="441"/>
        <v>43.125</v>
      </c>
      <c r="S3561" t="str">
        <f t="shared" si="445"/>
        <v>theater</v>
      </c>
      <c r="T3561" t="str">
        <f t="shared" si="446"/>
        <v>plays</v>
      </c>
      <c r="U3561" s="6">
        <f t="shared" si="442"/>
        <v>22.277453703703941</v>
      </c>
      <c r="V3561" t="str">
        <f t="shared" si="447"/>
        <v>15&lt;x&lt;=30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 t="shared" si="443"/>
        <v>42150.906249999993</v>
      </c>
      <c r="K3562">
        <v>1429651266</v>
      </c>
      <c r="L3562" s="10">
        <f t="shared" si="444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440"/>
        <v>1.0843750000000001</v>
      </c>
      <c r="R3562" s="6">
        <f t="shared" si="441"/>
        <v>46.891891891891895</v>
      </c>
      <c r="S3562" t="str">
        <f t="shared" si="445"/>
        <v>theater</v>
      </c>
      <c r="T3562" t="str">
        <f t="shared" si="446"/>
        <v>plays</v>
      </c>
      <c r="U3562" s="6">
        <f t="shared" si="442"/>
        <v>35.224930555545143</v>
      </c>
      <c r="V3562" t="str">
        <f t="shared" si="447"/>
        <v>30&lt;x&lt;=45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 t="shared" si="443"/>
        <v>42221.566666666658</v>
      </c>
      <c r="K3563">
        <v>1437236378</v>
      </c>
      <c r="L3563" s="10">
        <f t="shared" si="444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440"/>
        <v>1.024</v>
      </c>
      <c r="R3563" s="6">
        <f t="shared" si="441"/>
        <v>47.407407407407405</v>
      </c>
      <c r="S3563" t="str">
        <f t="shared" si="445"/>
        <v>theater</v>
      </c>
      <c r="T3563" t="str">
        <f t="shared" si="446"/>
        <v>plays</v>
      </c>
      <c r="U3563" s="6">
        <f t="shared" si="442"/>
        <v>18.094699074063101</v>
      </c>
      <c r="V3563" t="str">
        <f t="shared" si="447"/>
        <v>15&lt;x&lt;=30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 t="shared" si="443"/>
        <v>42442.708333333336</v>
      </c>
      <c r="K3564">
        <v>1457115427</v>
      </c>
      <c r="L3564" s="10">
        <f t="shared" si="444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440"/>
        <v>1.4888888888888889</v>
      </c>
      <c r="R3564" s="6">
        <f t="shared" si="441"/>
        <v>15.129032258064516</v>
      </c>
      <c r="S3564" t="str">
        <f t="shared" si="445"/>
        <v>theater</v>
      </c>
      <c r="T3564" t="str">
        <f t="shared" si="446"/>
        <v>plays</v>
      </c>
      <c r="U3564" s="6">
        <f t="shared" si="442"/>
        <v>9.1547800925982301</v>
      </c>
      <c r="V3564" t="str">
        <f t="shared" si="447"/>
        <v>&lt;=15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 t="shared" si="443"/>
        <v>42583.583333333336</v>
      </c>
      <c r="K3565">
        <v>1467648456</v>
      </c>
      <c r="L3565" s="10">
        <f t="shared" si="444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440"/>
        <v>1.0549000000000002</v>
      </c>
      <c r="R3565" s="6">
        <f t="shared" si="441"/>
        <v>21.098000000000003</v>
      </c>
      <c r="S3565" t="str">
        <f t="shared" si="445"/>
        <v>theater</v>
      </c>
      <c r="T3565" t="str">
        <f t="shared" si="446"/>
        <v>plays</v>
      </c>
      <c r="U3565" s="6">
        <f t="shared" si="442"/>
        <v>28.119722222225391</v>
      </c>
      <c r="V3565" t="str">
        <f t="shared" si="447"/>
        <v>15&lt;x&lt;=30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 t="shared" si="443"/>
        <v>42282.458333333336</v>
      </c>
      <c r="K3566">
        <v>1440082649</v>
      </c>
      <c r="L3566" s="10">
        <f t="shared" si="444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440"/>
        <v>1.0049999999999999</v>
      </c>
      <c r="R3566" s="6">
        <f t="shared" si="441"/>
        <v>59.117647058823529</v>
      </c>
      <c r="S3566" t="str">
        <f t="shared" si="445"/>
        <v>theater</v>
      </c>
      <c r="T3566" t="str">
        <f t="shared" si="446"/>
        <v>plays</v>
      </c>
      <c r="U3566" s="6">
        <f t="shared" si="442"/>
        <v>46.043414351850515</v>
      </c>
      <c r="V3566" t="str">
        <f t="shared" si="447"/>
        <v>45&lt;x&lt;=60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 t="shared" si="443"/>
        <v>42004.534814814811</v>
      </c>
      <c r="K3567">
        <v>1417456208</v>
      </c>
      <c r="L3567" s="10">
        <f t="shared" si="444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440"/>
        <v>1.3055555555555556</v>
      </c>
      <c r="R3567" s="6">
        <f t="shared" si="441"/>
        <v>97.916666666666671</v>
      </c>
      <c r="S3567" t="str">
        <f t="shared" si="445"/>
        <v>theater</v>
      </c>
      <c r="T3567" t="str">
        <f t="shared" si="446"/>
        <v>plays</v>
      </c>
      <c r="U3567" s="6">
        <f t="shared" si="442"/>
        <v>30</v>
      </c>
      <c r="V3567" t="str">
        <f t="shared" si="447"/>
        <v>15&lt;x&lt;=30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 t="shared" si="443"/>
        <v>42027.299571759257</v>
      </c>
      <c r="K3568">
        <v>1419423083</v>
      </c>
      <c r="L3568" s="10">
        <f t="shared" si="444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440"/>
        <v>1.0475000000000001</v>
      </c>
      <c r="R3568" s="6">
        <f t="shared" si="441"/>
        <v>55.131578947368418</v>
      </c>
      <c r="S3568" t="str">
        <f t="shared" si="445"/>
        <v>theater</v>
      </c>
      <c r="T3568" t="str">
        <f t="shared" si="446"/>
        <v>plays</v>
      </c>
      <c r="U3568" s="6">
        <f t="shared" si="442"/>
        <v>30</v>
      </c>
      <c r="V3568" t="str">
        <f t="shared" si="447"/>
        <v>15&lt;x&lt;=30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 t="shared" si="443"/>
        <v>42165.602361111109</v>
      </c>
      <c r="K3569">
        <v>1431372444</v>
      </c>
      <c r="L3569" s="10">
        <f t="shared" si="444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440"/>
        <v>1.0880000000000001</v>
      </c>
      <c r="R3569" s="6">
        <f t="shared" si="441"/>
        <v>26.536585365853657</v>
      </c>
      <c r="S3569" t="str">
        <f t="shared" si="445"/>
        <v>theater</v>
      </c>
      <c r="T3569" t="str">
        <f t="shared" si="446"/>
        <v>plays</v>
      </c>
      <c r="U3569" s="6">
        <f t="shared" si="442"/>
        <v>30</v>
      </c>
      <c r="V3569" t="str">
        <f t="shared" si="447"/>
        <v>15&lt;x&lt;=30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 t="shared" si="443"/>
        <v>41899.532337962963</v>
      </c>
      <c r="K3570">
        <v>1408383994</v>
      </c>
      <c r="L3570" s="10">
        <f t="shared" si="444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440"/>
        <v>1.1100000000000001</v>
      </c>
      <c r="R3570" s="6">
        <f t="shared" si="441"/>
        <v>58.421052631578945</v>
      </c>
      <c r="S3570" t="str">
        <f t="shared" si="445"/>
        <v>theater</v>
      </c>
      <c r="T3570" t="str">
        <f t="shared" si="446"/>
        <v>plays</v>
      </c>
      <c r="U3570" s="6">
        <f t="shared" si="442"/>
        <v>30</v>
      </c>
      <c r="V3570" t="str">
        <f t="shared" si="447"/>
        <v>15&lt;x&lt;=30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 t="shared" si="443"/>
        <v>42012.480277777773</v>
      </c>
      <c r="K3571">
        <v>1418142696</v>
      </c>
      <c r="L3571" s="10">
        <f t="shared" si="444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440"/>
        <v>1.0047999999999999</v>
      </c>
      <c r="R3571" s="6">
        <f t="shared" si="441"/>
        <v>122.53658536585365</v>
      </c>
      <c r="S3571" t="str">
        <f t="shared" si="445"/>
        <v>theater</v>
      </c>
      <c r="T3571" t="str">
        <f t="shared" si="446"/>
        <v>plays</v>
      </c>
      <c r="U3571" s="6">
        <f t="shared" si="442"/>
        <v>30</v>
      </c>
      <c r="V3571" t="str">
        <f t="shared" si="447"/>
        <v>15&lt;x&lt;=30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 t="shared" si="443"/>
        <v>42004.083333333336</v>
      </c>
      <c r="K3572">
        <v>1417593483</v>
      </c>
      <c r="L3572" s="10">
        <f t="shared" si="444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440"/>
        <v>1.1435</v>
      </c>
      <c r="R3572" s="6">
        <f t="shared" si="441"/>
        <v>87.961538461538467</v>
      </c>
      <c r="S3572" t="str">
        <f t="shared" si="445"/>
        <v>theater</v>
      </c>
      <c r="T3572" t="str">
        <f t="shared" si="446"/>
        <v>plays</v>
      </c>
      <c r="U3572" s="6">
        <f t="shared" si="442"/>
        <v>27.959687499998836</v>
      </c>
      <c r="V3572" t="str">
        <f t="shared" si="447"/>
        <v>15&lt;x&lt;=30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 t="shared" si="443"/>
        <v>41942.650613425925</v>
      </c>
      <c r="K3573">
        <v>1412109413</v>
      </c>
      <c r="L3573" s="10">
        <f t="shared" si="444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440"/>
        <v>1.2206666666666666</v>
      </c>
      <c r="R3573" s="6">
        <f t="shared" si="441"/>
        <v>73.239999999999995</v>
      </c>
      <c r="S3573" t="str">
        <f t="shared" si="445"/>
        <v>theater</v>
      </c>
      <c r="T3573" t="str">
        <f t="shared" si="446"/>
        <v>plays</v>
      </c>
      <c r="U3573" s="6">
        <f t="shared" si="442"/>
        <v>30</v>
      </c>
      <c r="V3573" t="str">
        <f t="shared" si="447"/>
        <v>15&lt;x&lt;=30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 t="shared" si="443"/>
        <v>42176.36206018518</v>
      </c>
      <c r="K3574">
        <v>1432302082</v>
      </c>
      <c r="L3574" s="10">
        <f t="shared" si="444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440"/>
        <v>1</v>
      </c>
      <c r="R3574" s="6">
        <f t="shared" si="441"/>
        <v>55.555555555555557</v>
      </c>
      <c r="S3574" t="str">
        <f t="shared" si="445"/>
        <v>theater</v>
      </c>
      <c r="T3574" t="str">
        <f t="shared" si="446"/>
        <v>plays</v>
      </c>
      <c r="U3574" s="6">
        <f t="shared" si="442"/>
        <v>30</v>
      </c>
      <c r="V3574" t="str">
        <f t="shared" si="447"/>
        <v>15&lt;x&lt;=30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 t="shared" si="443"/>
        <v>41951.208865740737</v>
      </c>
      <c r="K3575">
        <v>1412845246</v>
      </c>
      <c r="L3575" s="10">
        <f t="shared" si="444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440"/>
        <v>1.028</v>
      </c>
      <c r="R3575" s="6">
        <f t="shared" si="441"/>
        <v>39.53846153846154</v>
      </c>
      <c r="S3575" t="str">
        <f t="shared" si="445"/>
        <v>theater</v>
      </c>
      <c r="T3575" t="str">
        <f t="shared" si="446"/>
        <v>plays</v>
      </c>
      <c r="U3575" s="6">
        <f t="shared" si="442"/>
        <v>30.041666666664241</v>
      </c>
      <c r="V3575" t="str">
        <f t="shared" si="447"/>
        <v>30&lt;x&lt;=45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 t="shared" si="443"/>
        <v>41956.776018518511</v>
      </c>
      <c r="K3576">
        <v>1413326248</v>
      </c>
      <c r="L3576" s="10">
        <f t="shared" si="444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440"/>
        <v>1.0612068965517241</v>
      </c>
      <c r="R3576" s="6">
        <f t="shared" si="441"/>
        <v>136.77777777777777</v>
      </c>
      <c r="S3576" t="str">
        <f t="shared" si="445"/>
        <v>theater</v>
      </c>
      <c r="T3576" t="str">
        <f t="shared" si="446"/>
        <v>plays</v>
      </c>
      <c r="U3576" s="6">
        <f t="shared" si="442"/>
        <v>30.041666666664241</v>
      </c>
      <c r="V3576" t="str">
        <f t="shared" si="447"/>
        <v>30&lt;x&lt;=45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 t="shared" si="443"/>
        <v>42592.957638888889</v>
      </c>
      <c r="K3577">
        <v>1468176527</v>
      </c>
      <c r="L3577" s="10">
        <f t="shared" si="444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440"/>
        <v>1.0133000000000001</v>
      </c>
      <c r="R3577" s="6">
        <f t="shared" si="441"/>
        <v>99.343137254901961</v>
      </c>
      <c r="S3577" t="str">
        <f t="shared" si="445"/>
        <v>theater</v>
      </c>
      <c r="T3577" t="str">
        <f t="shared" si="446"/>
        <v>plays</v>
      </c>
      <c r="U3577" s="6">
        <f t="shared" si="442"/>
        <v>31.382094907414285</v>
      </c>
      <c r="V3577" t="str">
        <f t="shared" si="447"/>
        <v>30&lt;x&lt;=45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 t="shared" si="443"/>
        <v>42709.382569444446</v>
      </c>
      <c r="K3578">
        <v>1475759454</v>
      </c>
      <c r="L3578" s="10">
        <f t="shared" si="444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440"/>
        <v>1</v>
      </c>
      <c r="R3578" s="6">
        <f t="shared" si="441"/>
        <v>20</v>
      </c>
      <c r="S3578" t="str">
        <f t="shared" si="445"/>
        <v>theater</v>
      </c>
      <c r="T3578" t="str">
        <f t="shared" si="446"/>
        <v>plays</v>
      </c>
      <c r="U3578" s="6">
        <f t="shared" si="442"/>
        <v>60.041666666671517</v>
      </c>
      <c r="V3578" t="str">
        <f t="shared" si="447"/>
        <v>60&lt;x&lt;=75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 t="shared" si="443"/>
        <v>42120.061111111114</v>
      </c>
      <c r="K3579">
        <v>1427741583</v>
      </c>
      <c r="L3579" s="10">
        <f t="shared" si="444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440"/>
        <v>1.3</v>
      </c>
      <c r="R3579" s="6">
        <f t="shared" si="441"/>
        <v>28.888888888888889</v>
      </c>
      <c r="S3579" t="str">
        <f t="shared" si="445"/>
        <v>theater</v>
      </c>
      <c r="T3579" t="str">
        <f t="shared" si="446"/>
        <v>plays</v>
      </c>
      <c r="U3579" s="6">
        <f t="shared" si="442"/>
        <v>26.482604166667443</v>
      </c>
      <c r="V3579" t="str">
        <f t="shared" si="447"/>
        <v>15&lt;x&lt;=30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 t="shared" si="443"/>
        <v>42490.525196759256</v>
      </c>
      <c r="K3580">
        <v>1459445777</v>
      </c>
      <c r="L3580" s="10">
        <f t="shared" si="444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440"/>
        <v>1.0001333333333333</v>
      </c>
      <c r="R3580" s="6">
        <f t="shared" si="441"/>
        <v>40.545945945945945</v>
      </c>
      <c r="S3580" t="str">
        <f t="shared" si="445"/>
        <v>theater</v>
      </c>
      <c r="T3580" t="str">
        <f t="shared" si="446"/>
        <v>plays</v>
      </c>
      <c r="U3580" s="6">
        <f t="shared" si="442"/>
        <v>30</v>
      </c>
      <c r="V3580" t="str">
        <f t="shared" si="447"/>
        <v>15&lt;x&lt;=30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 t="shared" si="443"/>
        <v>42460.51222222222</v>
      </c>
      <c r="K3581">
        <v>1456856256</v>
      </c>
      <c r="L3581" s="10">
        <f t="shared" si="444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440"/>
        <v>1</v>
      </c>
      <c r="R3581" s="6">
        <f t="shared" si="441"/>
        <v>35.714285714285715</v>
      </c>
      <c r="S3581" t="str">
        <f t="shared" si="445"/>
        <v>theater</v>
      </c>
      <c r="T3581" t="str">
        <f t="shared" si="446"/>
        <v>plays</v>
      </c>
      <c r="U3581" s="6">
        <f t="shared" si="442"/>
        <v>29.958333333328483</v>
      </c>
      <c r="V3581" t="str">
        <f t="shared" si="447"/>
        <v>15&lt;x&lt;=30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 t="shared" si="443"/>
        <v>42063.999305555553</v>
      </c>
      <c r="K3582">
        <v>1421900022</v>
      </c>
      <c r="L3582" s="10">
        <f t="shared" si="444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440"/>
        <v>1.1388888888888888</v>
      </c>
      <c r="R3582" s="6">
        <f t="shared" si="441"/>
        <v>37.962962962962962</v>
      </c>
      <c r="S3582" t="str">
        <f t="shared" si="445"/>
        <v>theater</v>
      </c>
      <c r="T3582" t="str">
        <f t="shared" si="446"/>
        <v>plays</v>
      </c>
      <c r="U3582" s="6">
        <f t="shared" si="442"/>
        <v>38.031458333331102</v>
      </c>
      <c r="V3582" t="str">
        <f t="shared" si="447"/>
        <v>30&lt;x&lt;=45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 t="shared" si="443"/>
        <v>41850.26284722222</v>
      </c>
      <c r="K3583">
        <v>1405509510</v>
      </c>
      <c r="L3583" s="10">
        <f t="shared" si="444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440"/>
        <v>1</v>
      </c>
      <c r="R3583" s="6">
        <f t="shared" si="441"/>
        <v>33.333333333333336</v>
      </c>
      <c r="S3583" t="str">
        <f t="shared" si="445"/>
        <v>theater</v>
      </c>
      <c r="T3583" t="str">
        <f t="shared" si="446"/>
        <v>plays</v>
      </c>
      <c r="U3583" s="6">
        <f t="shared" si="442"/>
        <v>14</v>
      </c>
      <c r="V3583" t="str">
        <f t="shared" si="447"/>
        <v>&lt;=15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 t="shared" si="443"/>
        <v>42464.887523148143</v>
      </c>
      <c r="K3584">
        <v>1458613082</v>
      </c>
      <c r="L3584" s="10">
        <f t="shared" si="444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440"/>
        <v>2.87</v>
      </c>
      <c r="R3584" s="6">
        <f t="shared" si="441"/>
        <v>58.571428571428569</v>
      </c>
      <c r="S3584" t="str">
        <f t="shared" si="445"/>
        <v>theater</v>
      </c>
      <c r="T3584" t="str">
        <f t="shared" si="446"/>
        <v>plays</v>
      </c>
      <c r="U3584" s="6">
        <f t="shared" si="442"/>
        <v>14</v>
      </c>
      <c r="V3584" t="str">
        <f t="shared" si="447"/>
        <v>&lt;=15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 t="shared" si="443"/>
        <v>42478.175983796296</v>
      </c>
      <c r="K3585">
        <v>1455790405</v>
      </c>
      <c r="L3585" s="10">
        <f t="shared" si="444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440"/>
        <v>1.085</v>
      </c>
      <c r="R3585" s="6">
        <f t="shared" si="441"/>
        <v>135.625</v>
      </c>
      <c r="S3585" t="str">
        <f t="shared" si="445"/>
        <v>theater</v>
      </c>
      <c r="T3585" t="str">
        <f t="shared" si="446"/>
        <v>plays</v>
      </c>
      <c r="U3585" s="6">
        <f t="shared" si="442"/>
        <v>59.958333333335759</v>
      </c>
      <c r="V3585" t="str">
        <f t="shared" si="447"/>
        <v>45&lt;x&lt;=60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 t="shared" si="443"/>
        <v>42198.108148148145</v>
      </c>
      <c r="K3586">
        <v>1434180944</v>
      </c>
      <c r="L3586" s="10">
        <f t="shared" si="444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448">E3586/D3586</f>
        <v>1.155</v>
      </c>
      <c r="R3586" s="6">
        <f t="shared" ref="R3586:R3649" si="449">E3586/N3586</f>
        <v>30.9375</v>
      </c>
      <c r="S3586" t="str">
        <f t="shared" si="445"/>
        <v>theater</v>
      </c>
      <c r="T3586" t="str">
        <f t="shared" si="446"/>
        <v>plays</v>
      </c>
      <c r="U3586" s="6">
        <f t="shared" ref="U3586:U3649" si="450">J3586-L3586</f>
        <v>30</v>
      </c>
      <c r="V3586" t="str">
        <f t="shared" si="447"/>
        <v>15&lt;x&lt;=30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 t="shared" ref="J3587:J3650" si="451">(((I3587/60)/60)/24)+DATE(1970,1,1)+(-5/24)</f>
        <v>41994.507986111108</v>
      </c>
      <c r="K3587">
        <v>1416589890</v>
      </c>
      <c r="L3587" s="10">
        <f t="shared" ref="L3587:L3650" si="452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448"/>
        <v>1.1911764705882353</v>
      </c>
      <c r="R3587" s="6">
        <f t="shared" si="449"/>
        <v>176.08695652173913</v>
      </c>
      <c r="S3587" t="str">
        <f t="shared" ref="S3587:S3650" si="453">TRIM(LEFT(P3587,SEARCH("/",P3587)-1))</f>
        <v>theater</v>
      </c>
      <c r="T3587" t="str">
        <f t="shared" ref="T3587:T3650" si="454">TRIM(RIGHT(P3587,LEN(P3587)-SEARCH("/",P3587)))</f>
        <v>plays</v>
      </c>
      <c r="U3587" s="6">
        <f t="shared" si="450"/>
        <v>30</v>
      </c>
      <c r="V3587" t="str">
        <f t="shared" ref="V3587:V3650" si="455">IF(U3587&lt;=15, "&lt;=15", IF(U3587&lt;=30, "15&lt;x&lt;=30", IF(U3587&lt;=45, "30&lt;x&lt;=45", IF(U3587&lt;=60, "45&lt;x&lt;=60", IF(U3587&lt;=75, "60&lt;x&lt;=75","75&lt;x&lt;=90")))))</f>
        <v>15&lt;x&lt;=30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 t="shared" si="451"/>
        <v>42636.489236111105</v>
      </c>
      <c r="K3588">
        <v>1469465070</v>
      </c>
      <c r="L3588" s="10">
        <f t="shared" si="452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448"/>
        <v>1.0942666666666667</v>
      </c>
      <c r="R3588" s="6">
        <f t="shared" si="449"/>
        <v>151.9814814814815</v>
      </c>
      <c r="S3588" t="str">
        <f t="shared" si="453"/>
        <v>theater</v>
      </c>
      <c r="T3588" t="str">
        <f t="shared" si="454"/>
        <v>plays</v>
      </c>
      <c r="U3588" s="6">
        <f t="shared" si="450"/>
        <v>60</v>
      </c>
      <c r="V3588" t="str">
        <f t="shared" si="455"/>
        <v>45&lt;x&lt;=60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 t="shared" si="451"/>
        <v>42548.583333333336</v>
      </c>
      <c r="K3589">
        <v>1463144254</v>
      </c>
      <c r="L3589" s="10">
        <f t="shared" si="452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448"/>
        <v>1.266</v>
      </c>
      <c r="R3589" s="6">
        <f t="shared" si="449"/>
        <v>22.607142857142858</v>
      </c>
      <c r="S3589" t="str">
        <f t="shared" si="453"/>
        <v>theater</v>
      </c>
      <c r="T3589" t="str">
        <f t="shared" si="454"/>
        <v>plays</v>
      </c>
      <c r="U3589" s="6">
        <f t="shared" si="450"/>
        <v>45.251689814816928</v>
      </c>
      <c r="V3589" t="str">
        <f t="shared" si="455"/>
        <v>45&lt;x&lt;=60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 t="shared" si="451"/>
        <v>42123.749999999993</v>
      </c>
      <c r="K3590">
        <v>1428436410</v>
      </c>
      <c r="L3590" s="10">
        <f t="shared" si="452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448"/>
        <v>1.0049999999999999</v>
      </c>
      <c r="R3590" s="6">
        <f t="shared" si="449"/>
        <v>18.272727272727273</v>
      </c>
      <c r="S3590" t="str">
        <f t="shared" si="453"/>
        <v>theater</v>
      </c>
      <c r="T3590" t="str">
        <f t="shared" si="454"/>
        <v>plays</v>
      </c>
      <c r="U3590" s="6">
        <f t="shared" si="450"/>
        <v>22.129513888881775</v>
      </c>
      <c r="V3590" t="str">
        <f t="shared" si="455"/>
        <v>15&lt;x&lt;=30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 t="shared" si="451"/>
        <v>42150.439201388886</v>
      </c>
      <c r="K3591">
        <v>1430494347</v>
      </c>
      <c r="L3591" s="10">
        <f t="shared" si="452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448"/>
        <v>1.2749999999999999</v>
      </c>
      <c r="R3591" s="6">
        <f t="shared" si="449"/>
        <v>82.258064516129039</v>
      </c>
      <c r="S3591" t="str">
        <f t="shared" si="453"/>
        <v>theater</v>
      </c>
      <c r="T3591" t="str">
        <f t="shared" si="454"/>
        <v>plays</v>
      </c>
      <c r="U3591" s="6">
        <f t="shared" si="450"/>
        <v>25</v>
      </c>
      <c r="V3591" t="str">
        <f t="shared" si="455"/>
        <v>15&lt;x&lt;=30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 t="shared" si="451"/>
        <v>41932.125393518516</v>
      </c>
      <c r="K3592">
        <v>1411200034</v>
      </c>
      <c r="L3592" s="10">
        <f t="shared" si="452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448"/>
        <v>1.0005999999999999</v>
      </c>
      <c r="R3592" s="6">
        <f t="shared" si="449"/>
        <v>68.534246575342465</v>
      </c>
      <c r="S3592" t="str">
        <f t="shared" si="453"/>
        <v>theater</v>
      </c>
      <c r="T3592" t="str">
        <f t="shared" si="454"/>
        <v>plays</v>
      </c>
      <c r="U3592" s="6">
        <f t="shared" si="450"/>
        <v>30</v>
      </c>
      <c r="V3592" t="str">
        <f t="shared" si="455"/>
        <v>15&lt;x&lt;=30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 t="shared" si="451"/>
        <v>42027.999305555553</v>
      </c>
      <c r="K3593">
        <v>1419979544</v>
      </c>
      <c r="L3593" s="10">
        <f t="shared" si="452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448"/>
        <v>1.75</v>
      </c>
      <c r="R3593" s="6">
        <f t="shared" si="449"/>
        <v>68.055555555555557</v>
      </c>
      <c r="S3593" t="str">
        <f t="shared" si="453"/>
        <v>theater</v>
      </c>
      <c r="T3593" t="str">
        <f t="shared" si="454"/>
        <v>plays</v>
      </c>
      <c r="U3593" s="6">
        <f t="shared" si="450"/>
        <v>24.25921296296292</v>
      </c>
      <c r="V3593" t="str">
        <f t="shared" si="455"/>
        <v>15&lt;x&lt;=30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 t="shared" si="451"/>
        <v>42045.999305555553</v>
      </c>
      <c r="K3594">
        <v>1418673307</v>
      </c>
      <c r="L3594" s="10">
        <f t="shared" si="452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448"/>
        <v>1.2725</v>
      </c>
      <c r="R3594" s="6">
        <f t="shared" si="449"/>
        <v>72.714285714285708</v>
      </c>
      <c r="S3594" t="str">
        <f t="shared" si="453"/>
        <v>theater</v>
      </c>
      <c r="T3594" t="str">
        <f t="shared" si="454"/>
        <v>plays</v>
      </c>
      <c r="U3594" s="6">
        <f t="shared" si="450"/>
        <v>57.377696759263927</v>
      </c>
      <c r="V3594" t="str">
        <f t="shared" si="455"/>
        <v>45&lt;x&lt;=60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 t="shared" si="451"/>
        <v>42009.643055555549</v>
      </c>
      <c r="K3595">
        <v>1417469639</v>
      </c>
      <c r="L3595" s="10">
        <f t="shared" si="452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448"/>
        <v>1.1063333333333334</v>
      </c>
      <c r="R3595" s="6">
        <f t="shared" si="449"/>
        <v>77.186046511627907</v>
      </c>
      <c r="S3595" t="str">
        <f t="shared" si="453"/>
        <v>theater</v>
      </c>
      <c r="T3595" t="str">
        <f t="shared" si="454"/>
        <v>plays</v>
      </c>
      <c r="U3595" s="6">
        <f t="shared" si="450"/>
        <v>34.95278935184615</v>
      </c>
      <c r="V3595" t="str">
        <f t="shared" si="455"/>
        <v>30&lt;x&lt;=45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 t="shared" si="451"/>
        <v>42616.858587962961</v>
      </c>
      <c r="K3596">
        <v>1470792982</v>
      </c>
      <c r="L3596" s="10">
        <f t="shared" si="452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448"/>
        <v>1.2593749999999999</v>
      </c>
      <c r="R3596" s="6">
        <f t="shared" si="449"/>
        <v>55.972222222222221</v>
      </c>
      <c r="S3596" t="str">
        <f t="shared" si="453"/>
        <v>theater</v>
      </c>
      <c r="T3596" t="str">
        <f t="shared" si="454"/>
        <v>plays</v>
      </c>
      <c r="U3596" s="6">
        <f t="shared" si="450"/>
        <v>25</v>
      </c>
      <c r="V3596" t="str">
        <f t="shared" si="455"/>
        <v>15&lt;x&lt;=30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 t="shared" si="451"/>
        <v>42076.082638888889</v>
      </c>
      <c r="K3597">
        <v>1423959123</v>
      </c>
      <c r="L3597" s="10">
        <f t="shared" si="452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448"/>
        <v>1.1850000000000001</v>
      </c>
      <c r="R3597" s="6">
        <f t="shared" si="449"/>
        <v>49.693548387096776</v>
      </c>
      <c r="S3597" t="str">
        <f t="shared" si="453"/>
        <v>theater</v>
      </c>
      <c r="T3597" t="str">
        <f t="shared" si="454"/>
        <v>plays</v>
      </c>
      <c r="U3597" s="6">
        <f t="shared" si="450"/>
        <v>26.282604166670353</v>
      </c>
      <c r="V3597" t="str">
        <f t="shared" si="455"/>
        <v>15&lt;x&lt;=30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 t="shared" si="451"/>
        <v>41877.506736111107</v>
      </c>
      <c r="K3598">
        <v>1407258582</v>
      </c>
      <c r="L3598" s="10">
        <f t="shared" si="452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448"/>
        <v>1.0772727272727274</v>
      </c>
      <c r="R3598" s="6">
        <f t="shared" si="449"/>
        <v>79</v>
      </c>
      <c r="S3598" t="str">
        <f t="shared" si="453"/>
        <v>theater</v>
      </c>
      <c r="T3598" t="str">
        <f t="shared" si="454"/>
        <v>plays</v>
      </c>
      <c r="U3598" s="6">
        <f t="shared" si="450"/>
        <v>21</v>
      </c>
      <c r="V3598" t="str">
        <f t="shared" si="455"/>
        <v>15&lt;x&lt;=30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 t="shared" si="451"/>
        <v>42432.040972222218</v>
      </c>
      <c r="K3599">
        <v>1455717790</v>
      </c>
      <c r="L3599" s="10">
        <f t="shared" si="452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448"/>
        <v>1.026</v>
      </c>
      <c r="R3599" s="6">
        <f t="shared" si="449"/>
        <v>77.727272727272734</v>
      </c>
      <c r="S3599" t="str">
        <f t="shared" si="453"/>
        <v>theater</v>
      </c>
      <c r="T3599" t="str">
        <f t="shared" si="454"/>
        <v>plays</v>
      </c>
      <c r="U3599" s="6">
        <f t="shared" si="450"/>
        <v>14.663773148145992</v>
      </c>
      <c r="V3599" t="str">
        <f t="shared" si="455"/>
        <v>&lt;=15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 t="shared" si="451"/>
        <v>41884.999305555553</v>
      </c>
      <c r="K3600">
        <v>1408129822</v>
      </c>
      <c r="L3600" s="10">
        <f t="shared" si="452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448"/>
        <v>1.101</v>
      </c>
      <c r="R3600" s="6">
        <f t="shared" si="449"/>
        <v>40.777777777777779</v>
      </c>
      <c r="S3600" t="str">
        <f t="shared" si="453"/>
        <v>theater</v>
      </c>
      <c r="T3600" t="str">
        <f t="shared" si="454"/>
        <v>plays</v>
      </c>
      <c r="U3600" s="6">
        <f t="shared" si="450"/>
        <v>18.408773148148612</v>
      </c>
      <c r="V3600" t="str">
        <f t="shared" si="455"/>
        <v>15&lt;x&lt;=30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 t="shared" si="451"/>
        <v>42245.791666666664</v>
      </c>
      <c r="K3601">
        <v>1438715077</v>
      </c>
      <c r="L3601" s="10">
        <f t="shared" si="452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448"/>
        <v>2.02</v>
      </c>
      <c r="R3601" s="6">
        <f t="shared" si="449"/>
        <v>59.411764705882355</v>
      </c>
      <c r="S3601" t="str">
        <f t="shared" si="453"/>
        <v>theater</v>
      </c>
      <c r="T3601" t="str">
        <f t="shared" si="454"/>
        <v>plays</v>
      </c>
      <c r="U3601" s="6">
        <f t="shared" si="450"/>
        <v>25.205127314809943</v>
      </c>
      <c r="V3601" t="str">
        <f t="shared" si="455"/>
        <v>15&lt;x&lt;=30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 t="shared" si="451"/>
        <v>42656.640787037039</v>
      </c>
      <c r="K3602">
        <v>1473970964</v>
      </c>
      <c r="L3602" s="10">
        <f t="shared" si="452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448"/>
        <v>1.3</v>
      </c>
      <c r="R3602" s="6">
        <f t="shared" si="449"/>
        <v>3.25</v>
      </c>
      <c r="S3602" t="str">
        <f t="shared" si="453"/>
        <v>theater</v>
      </c>
      <c r="T3602" t="str">
        <f t="shared" si="454"/>
        <v>plays</v>
      </c>
      <c r="U3602" s="6">
        <f t="shared" si="450"/>
        <v>28</v>
      </c>
      <c r="V3602" t="str">
        <f t="shared" si="455"/>
        <v>15&lt;x&lt;=30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 t="shared" si="451"/>
        <v>42020.790300925924</v>
      </c>
      <c r="K3603">
        <v>1418860682</v>
      </c>
      <c r="L3603" s="10">
        <f t="shared" si="452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448"/>
        <v>1.0435000000000001</v>
      </c>
      <c r="R3603" s="6">
        <f t="shared" si="449"/>
        <v>39.377358490566039</v>
      </c>
      <c r="S3603" t="str">
        <f t="shared" si="453"/>
        <v>theater</v>
      </c>
      <c r="T3603" t="str">
        <f t="shared" si="454"/>
        <v>plays</v>
      </c>
      <c r="U3603" s="6">
        <f t="shared" si="450"/>
        <v>30</v>
      </c>
      <c r="V3603" t="str">
        <f t="shared" si="455"/>
        <v>15&lt;x&lt;=30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 t="shared" si="451"/>
        <v>42507.68609953703</v>
      </c>
      <c r="K3604">
        <v>1458336479</v>
      </c>
      <c r="L3604" s="10">
        <f t="shared" si="452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448"/>
        <v>1.0004999999999999</v>
      </c>
      <c r="R3604" s="6">
        <f t="shared" si="449"/>
        <v>81.673469387755105</v>
      </c>
      <c r="S3604" t="str">
        <f t="shared" si="453"/>
        <v>theater</v>
      </c>
      <c r="T3604" t="str">
        <f t="shared" si="454"/>
        <v>plays</v>
      </c>
      <c r="U3604" s="6">
        <f t="shared" si="450"/>
        <v>60</v>
      </c>
      <c r="V3604" t="str">
        <f t="shared" si="455"/>
        <v>45&lt;x&lt;=60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 t="shared" si="451"/>
        <v>42313.697685185187</v>
      </c>
      <c r="K3605">
        <v>1444164280</v>
      </c>
      <c r="L3605" s="10">
        <f t="shared" si="452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448"/>
        <v>1.7066666666666668</v>
      </c>
      <c r="R3605" s="6">
        <f t="shared" si="449"/>
        <v>44.912280701754383</v>
      </c>
      <c r="S3605" t="str">
        <f t="shared" si="453"/>
        <v>theater</v>
      </c>
      <c r="T3605" t="str">
        <f t="shared" si="454"/>
        <v>plays</v>
      </c>
      <c r="U3605" s="6">
        <f t="shared" si="450"/>
        <v>30.041666666671517</v>
      </c>
      <c r="V3605" t="str">
        <f t="shared" si="455"/>
        <v>30&lt;x&lt;=45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 t="shared" si="451"/>
        <v>42489.082638888889</v>
      </c>
      <c r="K3606">
        <v>1461370956</v>
      </c>
      <c r="L3606" s="10">
        <f t="shared" si="452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448"/>
        <v>1.1283333333333334</v>
      </c>
      <c r="R3606" s="6">
        <f t="shared" si="449"/>
        <v>49.05797101449275</v>
      </c>
      <c r="S3606" t="str">
        <f t="shared" si="453"/>
        <v>theater</v>
      </c>
      <c r="T3606" t="str">
        <f t="shared" si="454"/>
        <v>plays</v>
      </c>
      <c r="U3606" s="6">
        <f t="shared" si="450"/>
        <v>6.2752777777786832</v>
      </c>
      <c r="V3606" t="str">
        <f t="shared" si="455"/>
        <v>&lt;=15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 t="shared" si="451"/>
        <v>42413.584791666661</v>
      </c>
      <c r="K3607">
        <v>1452798126</v>
      </c>
      <c r="L3607" s="10">
        <f t="shared" si="452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448"/>
        <v>1.84</v>
      </c>
      <c r="R3607" s="6">
        <f t="shared" si="449"/>
        <v>30.666666666666668</v>
      </c>
      <c r="S3607" t="str">
        <f t="shared" si="453"/>
        <v>theater</v>
      </c>
      <c r="T3607" t="str">
        <f t="shared" si="454"/>
        <v>plays</v>
      </c>
      <c r="U3607" s="6">
        <f t="shared" si="450"/>
        <v>30</v>
      </c>
      <c r="V3607" t="str">
        <f t="shared" si="455"/>
        <v>15&lt;x&lt;=30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 t="shared" si="451"/>
        <v>42596.396493055552</v>
      </c>
      <c r="K3608">
        <v>1468593057</v>
      </c>
      <c r="L3608" s="10">
        <f t="shared" si="452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448"/>
        <v>1.3026666666666666</v>
      </c>
      <c r="R3608" s="6">
        <f t="shared" si="449"/>
        <v>61.0625</v>
      </c>
      <c r="S3608" t="str">
        <f t="shared" si="453"/>
        <v>theater</v>
      </c>
      <c r="T3608" t="str">
        <f t="shared" si="454"/>
        <v>plays</v>
      </c>
      <c r="U3608" s="6">
        <f t="shared" si="450"/>
        <v>30</v>
      </c>
      <c r="V3608" t="str">
        <f t="shared" si="455"/>
        <v>15&lt;x&lt;=30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 t="shared" si="451"/>
        <v>42352.791666666664</v>
      </c>
      <c r="K3609">
        <v>1448924882</v>
      </c>
      <c r="L3609" s="10">
        <f t="shared" si="452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448"/>
        <v>1.0545454545454545</v>
      </c>
      <c r="R3609" s="6">
        <f t="shared" si="449"/>
        <v>29</v>
      </c>
      <c r="S3609" t="str">
        <f t="shared" si="453"/>
        <v>theater</v>
      </c>
      <c r="T3609" t="str">
        <f t="shared" si="454"/>
        <v>plays</v>
      </c>
      <c r="U3609" s="6">
        <f t="shared" si="450"/>
        <v>14.036087962958845</v>
      </c>
      <c r="V3609" t="str">
        <f t="shared" si="455"/>
        <v>&lt;=15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 t="shared" si="451"/>
        <v>42538.374999999993</v>
      </c>
      <c r="K3610">
        <v>1463418090</v>
      </c>
      <c r="L3610" s="10">
        <f t="shared" si="452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448"/>
        <v>1</v>
      </c>
      <c r="R3610" s="6">
        <f t="shared" si="449"/>
        <v>29.62962962962963</v>
      </c>
      <c r="S3610" t="str">
        <f t="shared" si="453"/>
        <v>theater</v>
      </c>
      <c r="T3610" t="str">
        <f t="shared" si="454"/>
        <v>plays</v>
      </c>
      <c r="U3610" s="6">
        <f t="shared" si="450"/>
        <v>31.873958333322662</v>
      </c>
      <c r="V3610" t="str">
        <f t="shared" si="455"/>
        <v>30&lt;x&lt;=45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 t="shared" si="451"/>
        <v>42459.741724537038</v>
      </c>
      <c r="K3611">
        <v>1456789685</v>
      </c>
      <c r="L3611" s="10">
        <f t="shared" si="452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448"/>
        <v>1.5331632653061225</v>
      </c>
      <c r="R3611" s="6">
        <f t="shared" si="449"/>
        <v>143.0952380952381</v>
      </c>
      <c r="S3611" t="str">
        <f t="shared" si="453"/>
        <v>theater</v>
      </c>
      <c r="T3611" t="str">
        <f t="shared" si="454"/>
        <v>plays</v>
      </c>
      <c r="U3611" s="6">
        <f t="shared" si="450"/>
        <v>29.958333333343035</v>
      </c>
      <c r="V3611" t="str">
        <f t="shared" si="455"/>
        <v>15&lt;x&lt;=30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 t="shared" si="451"/>
        <v>42233.22379629629</v>
      </c>
      <c r="K3612">
        <v>1437214936</v>
      </c>
      <c r="L3612" s="10">
        <f t="shared" si="452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448"/>
        <v>1.623</v>
      </c>
      <c r="R3612" s="6">
        <f t="shared" si="449"/>
        <v>52.354838709677416</v>
      </c>
      <c r="S3612" t="str">
        <f t="shared" si="453"/>
        <v>theater</v>
      </c>
      <c r="T3612" t="str">
        <f t="shared" si="454"/>
        <v>plays</v>
      </c>
      <c r="U3612" s="6">
        <f t="shared" si="450"/>
        <v>30</v>
      </c>
      <c r="V3612" t="str">
        <f t="shared" si="455"/>
        <v>15&lt;x&lt;=30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 t="shared" si="451"/>
        <v>42102.162048611113</v>
      </c>
      <c r="K3613">
        <v>1425891201</v>
      </c>
      <c r="L3613" s="10">
        <f t="shared" si="452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448"/>
        <v>1.36</v>
      </c>
      <c r="R3613" s="6">
        <f t="shared" si="449"/>
        <v>66.666666666666671</v>
      </c>
      <c r="S3613" t="str">
        <f t="shared" si="453"/>
        <v>theater</v>
      </c>
      <c r="T3613" t="str">
        <f t="shared" si="454"/>
        <v>plays</v>
      </c>
      <c r="U3613" s="6">
        <f t="shared" si="450"/>
        <v>30</v>
      </c>
      <c r="V3613" t="str">
        <f t="shared" si="455"/>
        <v>15&lt;x&lt;=30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 t="shared" si="451"/>
        <v>41799.518645833334</v>
      </c>
      <c r="K3614">
        <v>1401470811</v>
      </c>
      <c r="L3614" s="10">
        <f t="shared" si="452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448"/>
        <v>1.444</v>
      </c>
      <c r="R3614" s="6">
        <f t="shared" si="449"/>
        <v>126.66666666666667</v>
      </c>
      <c r="S3614" t="str">
        <f t="shared" si="453"/>
        <v>theater</v>
      </c>
      <c r="T3614" t="str">
        <f t="shared" si="454"/>
        <v>plays</v>
      </c>
      <c r="U3614" s="6">
        <f t="shared" si="450"/>
        <v>10</v>
      </c>
      <c r="V3614" t="str">
        <f t="shared" si="455"/>
        <v>&lt;=15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 t="shared" si="451"/>
        <v>41818.381643518514</v>
      </c>
      <c r="K3615">
        <v>1401372574</v>
      </c>
      <c r="L3615" s="10">
        <f t="shared" si="452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448"/>
        <v>1</v>
      </c>
      <c r="R3615" s="6">
        <f t="shared" si="449"/>
        <v>62.5</v>
      </c>
      <c r="S3615" t="str">
        <f t="shared" si="453"/>
        <v>theater</v>
      </c>
      <c r="T3615" t="str">
        <f t="shared" si="454"/>
        <v>plays</v>
      </c>
      <c r="U3615" s="6">
        <f t="shared" si="450"/>
        <v>30</v>
      </c>
      <c r="V3615" t="str">
        <f t="shared" si="455"/>
        <v>15&lt;x&lt;=30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 t="shared" si="451"/>
        <v>42173.833518518521</v>
      </c>
      <c r="K3616">
        <v>1432083616</v>
      </c>
      <c r="L3616" s="10">
        <f t="shared" si="452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448"/>
        <v>1.008</v>
      </c>
      <c r="R3616" s="6">
        <f t="shared" si="449"/>
        <v>35.492957746478872</v>
      </c>
      <c r="S3616" t="str">
        <f t="shared" si="453"/>
        <v>theater</v>
      </c>
      <c r="T3616" t="str">
        <f t="shared" si="454"/>
        <v>plays</v>
      </c>
      <c r="U3616" s="6">
        <f t="shared" si="450"/>
        <v>30</v>
      </c>
      <c r="V3616" t="str">
        <f t="shared" si="455"/>
        <v>15&lt;x&lt;=30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 t="shared" si="451"/>
        <v>42348.385370370372</v>
      </c>
      <c r="K3617">
        <v>1447164896</v>
      </c>
      <c r="L3617" s="10">
        <f t="shared" si="452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448"/>
        <v>1.0680000000000001</v>
      </c>
      <c r="R3617" s="6">
        <f t="shared" si="449"/>
        <v>37.083333333333336</v>
      </c>
      <c r="S3617" t="str">
        <f t="shared" si="453"/>
        <v>theater</v>
      </c>
      <c r="T3617" t="str">
        <f t="shared" si="454"/>
        <v>plays</v>
      </c>
      <c r="U3617" s="6">
        <f t="shared" si="450"/>
        <v>30</v>
      </c>
      <c r="V3617" t="str">
        <f t="shared" si="455"/>
        <v>15&lt;x&lt;=30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 t="shared" si="451"/>
        <v>42082.699814814812</v>
      </c>
      <c r="K3618">
        <v>1424213264</v>
      </c>
      <c r="L3618" s="10">
        <f t="shared" si="452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448"/>
        <v>1.248</v>
      </c>
      <c r="R3618" s="6">
        <f t="shared" si="449"/>
        <v>69.333333333333329</v>
      </c>
      <c r="S3618" t="str">
        <f t="shared" si="453"/>
        <v>theater</v>
      </c>
      <c r="T3618" t="str">
        <f t="shared" si="454"/>
        <v>plays</v>
      </c>
      <c r="U3618" s="6">
        <f t="shared" si="450"/>
        <v>29.958333333335759</v>
      </c>
      <c r="V3618" t="str">
        <f t="shared" si="455"/>
        <v>15&lt;x&lt;=30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 t="shared" si="451"/>
        <v>42793.791666666664</v>
      </c>
      <c r="K3619">
        <v>1486996729</v>
      </c>
      <c r="L3619" s="10">
        <f t="shared" si="452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448"/>
        <v>1.1891891891891893</v>
      </c>
      <c r="R3619" s="6">
        <f t="shared" si="449"/>
        <v>17.254901960784313</v>
      </c>
      <c r="S3619" t="str">
        <f t="shared" si="453"/>
        <v>theater</v>
      </c>
      <c r="T3619" t="str">
        <f t="shared" si="454"/>
        <v>plays</v>
      </c>
      <c r="U3619" s="6">
        <f t="shared" si="450"/>
        <v>14.38971064814541</v>
      </c>
      <c r="V3619" t="str">
        <f t="shared" si="455"/>
        <v>&lt;=15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 t="shared" si="451"/>
        <v>42158.419560185182</v>
      </c>
      <c r="K3620">
        <v>1430751850</v>
      </c>
      <c r="L3620" s="10">
        <f t="shared" si="452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448"/>
        <v>1.01</v>
      </c>
      <c r="R3620" s="6">
        <f t="shared" si="449"/>
        <v>36.071428571428569</v>
      </c>
      <c r="S3620" t="str">
        <f t="shared" si="453"/>
        <v>theater</v>
      </c>
      <c r="T3620" t="str">
        <f t="shared" si="454"/>
        <v>plays</v>
      </c>
      <c r="U3620" s="6">
        <f t="shared" si="450"/>
        <v>30</v>
      </c>
      <c r="V3620" t="str">
        <f t="shared" si="455"/>
        <v>15&lt;x&lt;=30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 t="shared" si="451"/>
        <v>42693.708333333336</v>
      </c>
      <c r="K3621">
        <v>1476760226</v>
      </c>
      <c r="L3621" s="10">
        <f t="shared" si="452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448"/>
        <v>1.1299999999999999</v>
      </c>
      <c r="R3621" s="6">
        <f t="shared" si="449"/>
        <v>66.470588235294116</v>
      </c>
      <c r="S3621" t="str">
        <f t="shared" si="453"/>
        <v>theater</v>
      </c>
      <c r="T3621" t="str">
        <f t="shared" si="454"/>
        <v>plays</v>
      </c>
      <c r="U3621" s="6">
        <f t="shared" si="450"/>
        <v>32.784421296295477</v>
      </c>
      <c r="V3621" t="str">
        <f t="shared" si="455"/>
        <v>30&lt;x&lt;=45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 t="shared" si="451"/>
        <v>42067.958333333336</v>
      </c>
      <c r="K3622">
        <v>1422916261</v>
      </c>
      <c r="L3622" s="10">
        <f t="shared" si="452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448"/>
        <v>1.0519047619047619</v>
      </c>
      <c r="R3622" s="6">
        <f t="shared" si="449"/>
        <v>56.065989847715734</v>
      </c>
      <c r="S3622" t="str">
        <f t="shared" si="453"/>
        <v>theater</v>
      </c>
      <c r="T3622" t="str">
        <f t="shared" si="454"/>
        <v>plays</v>
      </c>
      <c r="U3622" s="6">
        <f t="shared" si="450"/>
        <v>30.228460648155306</v>
      </c>
      <c r="V3622" t="str">
        <f t="shared" si="455"/>
        <v>30&lt;x&lt;=45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 t="shared" si="451"/>
        <v>42643.666666666664</v>
      </c>
      <c r="K3623">
        <v>1473200844</v>
      </c>
      <c r="L3623" s="10">
        <f t="shared" si="452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448"/>
        <v>1.0973333333333333</v>
      </c>
      <c r="R3623" s="6">
        <f t="shared" si="449"/>
        <v>47.028571428571432</v>
      </c>
      <c r="S3623" t="str">
        <f t="shared" si="453"/>
        <v>theater</v>
      </c>
      <c r="T3623" t="str">
        <f t="shared" si="454"/>
        <v>plays</v>
      </c>
      <c r="U3623" s="6">
        <f t="shared" si="450"/>
        <v>23.93930555555562</v>
      </c>
      <c r="V3623" t="str">
        <f t="shared" si="455"/>
        <v>15&lt;x&lt;=30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 t="shared" si="451"/>
        <v>41909.932638888888</v>
      </c>
      <c r="K3624">
        <v>1409030371</v>
      </c>
      <c r="L3624" s="10">
        <f t="shared" si="452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448"/>
        <v>1.00099</v>
      </c>
      <c r="R3624" s="6">
        <f t="shared" si="449"/>
        <v>47.666190476190479</v>
      </c>
      <c r="S3624" t="str">
        <f t="shared" si="453"/>
        <v>theater</v>
      </c>
      <c r="T3624" t="str">
        <f t="shared" si="454"/>
        <v>plays</v>
      </c>
      <c r="U3624" s="6">
        <f t="shared" si="450"/>
        <v>32.91908564815094</v>
      </c>
      <c r="V3624" t="str">
        <f t="shared" si="455"/>
        <v>30&lt;x&lt;=45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 t="shared" si="451"/>
        <v>41846.083333333328</v>
      </c>
      <c r="K3625">
        <v>1404841270</v>
      </c>
      <c r="L3625" s="10">
        <f t="shared" si="452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448"/>
        <v>1.2</v>
      </c>
      <c r="R3625" s="6">
        <f t="shared" si="449"/>
        <v>88.235294117647058</v>
      </c>
      <c r="S3625" t="str">
        <f t="shared" si="453"/>
        <v>theater</v>
      </c>
      <c r="T3625" t="str">
        <f t="shared" si="454"/>
        <v>plays</v>
      </c>
      <c r="U3625" s="6">
        <f t="shared" si="450"/>
        <v>17.554745370369346</v>
      </c>
      <c r="V3625" t="str">
        <f t="shared" si="455"/>
        <v>15&lt;x&lt;=30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 t="shared" si="451"/>
        <v>42605.565856481473</v>
      </c>
      <c r="K3626">
        <v>1466793290</v>
      </c>
      <c r="L3626" s="10">
        <f t="shared" si="452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448"/>
        <v>1.0493333333333332</v>
      </c>
      <c r="R3626" s="6">
        <f t="shared" si="449"/>
        <v>80.717948717948715</v>
      </c>
      <c r="S3626" t="str">
        <f t="shared" si="453"/>
        <v>theater</v>
      </c>
      <c r="T3626" t="str">
        <f t="shared" si="454"/>
        <v>plays</v>
      </c>
      <c r="U3626" s="6">
        <f t="shared" si="450"/>
        <v>60</v>
      </c>
      <c r="V3626" t="str">
        <f t="shared" si="455"/>
        <v>45&lt;x&lt;=60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 t="shared" si="451"/>
        <v>42187.444178240738</v>
      </c>
      <c r="K3627">
        <v>1433259577</v>
      </c>
      <c r="L3627" s="10">
        <f t="shared" si="452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448"/>
        <v>1.0266666666666666</v>
      </c>
      <c r="R3627" s="6">
        <f t="shared" si="449"/>
        <v>39.487179487179489</v>
      </c>
      <c r="S3627" t="str">
        <f t="shared" si="453"/>
        <v>theater</v>
      </c>
      <c r="T3627" t="str">
        <f t="shared" si="454"/>
        <v>plays</v>
      </c>
      <c r="U3627" s="6">
        <f t="shared" si="450"/>
        <v>30</v>
      </c>
      <c r="V3627" t="str">
        <f t="shared" si="455"/>
        <v>15&lt;x&lt;=30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 t="shared" si="451"/>
        <v>41867.458993055552</v>
      </c>
      <c r="K3628">
        <v>1406390457</v>
      </c>
      <c r="L3628" s="10">
        <f t="shared" si="452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448"/>
        <v>1.0182500000000001</v>
      </c>
      <c r="R3628" s="6">
        <f t="shared" si="449"/>
        <v>84.854166666666671</v>
      </c>
      <c r="S3628" t="str">
        <f t="shared" si="453"/>
        <v>theater</v>
      </c>
      <c r="T3628" t="str">
        <f t="shared" si="454"/>
        <v>plays</v>
      </c>
      <c r="U3628" s="6">
        <f t="shared" si="450"/>
        <v>21</v>
      </c>
      <c r="V3628" t="str">
        <f t="shared" si="455"/>
        <v>15&lt;x&lt;=30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 t="shared" si="451"/>
        <v>42510.957638888889</v>
      </c>
      <c r="K3629">
        <v>1459446487</v>
      </c>
      <c r="L3629" s="10">
        <f t="shared" si="452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448"/>
        <v>1</v>
      </c>
      <c r="R3629" s="6">
        <f t="shared" si="449"/>
        <v>68.965517241379317</v>
      </c>
      <c r="S3629" t="str">
        <f t="shared" si="453"/>
        <v>theater</v>
      </c>
      <c r="T3629" t="str">
        <f t="shared" si="454"/>
        <v>plays</v>
      </c>
      <c r="U3629" s="6">
        <f t="shared" si="450"/>
        <v>50.424224537040573</v>
      </c>
      <c r="V3629" t="str">
        <f t="shared" si="455"/>
        <v>45&lt;x&lt;=60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 t="shared" si="451"/>
        <v>42351.666620370372</v>
      </c>
      <c r="K3630">
        <v>1444852796</v>
      </c>
      <c r="L3630" s="10">
        <f t="shared" si="452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448"/>
        <v>0</v>
      </c>
      <c r="R3630" s="6" t="e">
        <f t="shared" si="449"/>
        <v>#DIV/0!</v>
      </c>
      <c r="S3630" t="str">
        <f t="shared" si="453"/>
        <v>theater</v>
      </c>
      <c r="T3630" t="str">
        <f t="shared" si="454"/>
        <v>musical</v>
      </c>
      <c r="U3630" s="6">
        <f t="shared" si="450"/>
        <v>60.041666666671517</v>
      </c>
      <c r="V3630" t="str">
        <f t="shared" si="455"/>
        <v>60&lt;x&lt;=75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 t="shared" si="451"/>
        <v>42495.499999999993</v>
      </c>
      <c r="K3631">
        <v>1457403364</v>
      </c>
      <c r="L3631" s="10">
        <f t="shared" si="452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448"/>
        <v>1.9999999999999999E-6</v>
      </c>
      <c r="R3631" s="6">
        <f t="shared" si="449"/>
        <v>1</v>
      </c>
      <c r="S3631" t="str">
        <f t="shared" si="453"/>
        <v>theater</v>
      </c>
      <c r="T3631" t="str">
        <f t="shared" si="454"/>
        <v>musical</v>
      </c>
      <c r="U3631" s="6">
        <f t="shared" si="450"/>
        <v>58.613842592589208</v>
      </c>
      <c r="V3631" t="str">
        <f t="shared" si="455"/>
        <v>45&lt;x&lt;=60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 t="shared" si="451"/>
        <v>41972.680439814816</v>
      </c>
      <c r="K3632">
        <v>1414700390</v>
      </c>
      <c r="L3632" s="10">
        <f t="shared" si="452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448"/>
        <v>3.3333333333333332E-4</v>
      </c>
      <c r="R3632" s="6">
        <f t="shared" si="449"/>
        <v>1</v>
      </c>
      <c r="S3632" t="str">
        <f t="shared" si="453"/>
        <v>theater</v>
      </c>
      <c r="T3632" t="str">
        <f t="shared" si="454"/>
        <v>musical</v>
      </c>
      <c r="U3632" s="6">
        <f t="shared" si="450"/>
        <v>30.041666666671517</v>
      </c>
      <c r="V3632" t="str">
        <f t="shared" si="455"/>
        <v>30&lt;x&lt;=45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 t="shared" si="451"/>
        <v>41904.957638888889</v>
      </c>
      <c r="K3633">
        <v>1409335497</v>
      </c>
      <c r="L3633" s="10">
        <f t="shared" si="452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448"/>
        <v>0.51023391812865493</v>
      </c>
      <c r="R3633" s="6">
        <f t="shared" si="449"/>
        <v>147.88135593220338</v>
      </c>
      <c r="S3633" t="str">
        <f t="shared" si="453"/>
        <v>theater</v>
      </c>
      <c r="T3633" t="str">
        <f t="shared" si="454"/>
        <v>musical</v>
      </c>
      <c r="U3633" s="6">
        <f t="shared" si="450"/>
        <v>24.412534722228884</v>
      </c>
      <c r="V3633" t="str">
        <f t="shared" si="455"/>
        <v>15&lt;x&lt;=30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 t="shared" si="451"/>
        <v>41966.728576388887</v>
      </c>
      <c r="K3634">
        <v>1415053749</v>
      </c>
      <c r="L3634" s="10">
        <f t="shared" si="452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448"/>
        <v>0.2</v>
      </c>
      <c r="R3634" s="6">
        <f t="shared" si="449"/>
        <v>100</v>
      </c>
      <c r="S3634" t="str">
        <f t="shared" si="453"/>
        <v>theater</v>
      </c>
      <c r="T3634" t="str">
        <f t="shared" si="454"/>
        <v>musical</v>
      </c>
      <c r="U3634" s="6">
        <f t="shared" si="450"/>
        <v>20</v>
      </c>
      <c r="V3634" t="str">
        <f t="shared" si="455"/>
        <v>15&lt;x&lt;=30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 t="shared" si="451"/>
        <v>42692.833333333336</v>
      </c>
      <c r="K3635">
        <v>1475765867</v>
      </c>
      <c r="L3635" s="10">
        <f t="shared" si="452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448"/>
        <v>0.35239999999999999</v>
      </c>
      <c r="R3635" s="6">
        <f t="shared" si="449"/>
        <v>56.838709677419352</v>
      </c>
      <c r="S3635" t="str">
        <f t="shared" si="453"/>
        <v>theater</v>
      </c>
      <c r="T3635" t="str">
        <f t="shared" si="454"/>
        <v>musical</v>
      </c>
      <c r="U3635" s="6">
        <f t="shared" si="450"/>
        <v>43.418206018526689</v>
      </c>
      <c r="V3635" t="str">
        <f t="shared" si="455"/>
        <v>30&lt;x&lt;=45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 t="shared" si="451"/>
        <v>42748.957638888889</v>
      </c>
      <c r="K3636">
        <v>1480219174</v>
      </c>
      <c r="L3636" s="10">
        <f t="shared" si="452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448"/>
        <v>4.2466666666666666E-2</v>
      </c>
      <c r="R3636" s="6">
        <f t="shared" si="449"/>
        <v>176.94444444444446</v>
      </c>
      <c r="S3636" t="str">
        <f t="shared" si="453"/>
        <v>theater</v>
      </c>
      <c r="T3636" t="str">
        <f t="shared" si="454"/>
        <v>musical</v>
      </c>
      <c r="U3636" s="6">
        <f t="shared" si="450"/>
        <v>47.999606481484079</v>
      </c>
      <c r="V3636" t="str">
        <f t="shared" si="455"/>
        <v>45&lt;x&lt;=60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 t="shared" si="451"/>
        <v>42480.674490740734</v>
      </c>
      <c r="K3637">
        <v>1458594676</v>
      </c>
      <c r="L3637" s="10">
        <f t="shared" si="452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448"/>
        <v>0.36457142857142855</v>
      </c>
      <c r="R3637" s="6">
        <f t="shared" si="449"/>
        <v>127.6</v>
      </c>
      <c r="S3637" t="str">
        <f t="shared" si="453"/>
        <v>theater</v>
      </c>
      <c r="T3637" t="str">
        <f t="shared" si="454"/>
        <v>musical</v>
      </c>
      <c r="U3637" s="6">
        <f t="shared" si="450"/>
        <v>30</v>
      </c>
      <c r="V3637" t="str">
        <f t="shared" si="455"/>
        <v>15&lt;x&lt;=30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 t="shared" si="451"/>
        <v>42261.486446759263</v>
      </c>
      <c r="K3638">
        <v>1439224829</v>
      </c>
      <c r="L3638" s="10">
        <f t="shared" si="452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448"/>
        <v>0</v>
      </c>
      <c r="R3638" s="6" t="e">
        <f t="shared" si="449"/>
        <v>#DIV/0!</v>
      </c>
      <c r="S3638" t="str">
        <f t="shared" si="453"/>
        <v>theater</v>
      </c>
      <c r="T3638" t="str">
        <f t="shared" si="454"/>
        <v>musical</v>
      </c>
      <c r="U3638" s="6">
        <f t="shared" si="450"/>
        <v>35</v>
      </c>
      <c r="V3638" t="str">
        <f t="shared" si="455"/>
        <v>30&lt;x&lt;=45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 t="shared" si="451"/>
        <v>42005.492303240739</v>
      </c>
      <c r="K3639">
        <v>1417538935</v>
      </c>
      <c r="L3639" s="10">
        <f t="shared" si="452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448"/>
        <v>0.30866666666666664</v>
      </c>
      <c r="R3639" s="6">
        <f t="shared" si="449"/>
        <v>66.142857142857139</v>
      </c>
      <c r="S3639" t="str">
        <f t="shared" si="453"/>
        <v>theater</v>
      </c>
      <c r="T3639" t="str">
        <f t="shared" si="454"/>
        <v>musical</v>
      </c>
      <c r="U3639" s="6">
        <f t="shared" si="450"/>
        <v>30</v>
      </c>
      <c r="V3639" t="str">
        <f t="shared" si="455"/>
        <v>15&lt;x&lt;=30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 t="shared" si="451"/>
        <v>42113.42282407407</v>
      </c>
      <c r="K3640">
        <v>1424275732</v>
      </c>
      <c r="L3640" s="10">
        <f t="shared" si="452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448"/>
        <v>6.545454545454546E-2</v>
      </c>
      <c r="R3640" s="6">
        <f t="shared" si="449"/>
        <v>108</v>
      </c>
      <c r="S3640" t="str">
        <f t="shared" si="453"/>
        <v>theater</v>
      </c>
      <c r="T3640" t="str">
        <f t="shared" si="454"/>
        <v>musical</v>
      </c>
      <c r="U3640" s="6">
        <f t="shared" si="450"/>
        <v>59.958333333328483</v>
      </c>
      <c r="V3640" t="str">
        <f t="shared" si="455"/>
        <v>45&lt;x&lt;=60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 t="shared" si="451"/>
        <v>42650.424305555549</v>
      </c>
      <c r="K3641">
        <v>1470672906</v>
      </c>
      <c r="L3641" s="10">
        <f t="shared" si="452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448"/>
        <v>4.0000000000000003E-5</v>
      </c>
      <c r="R3641" s="6">
        <f t="shared" si="449"/>
        <v>1</v>
      </c>
      <c r="S3641" t="str">
        <f t="shared" si="453"/>
        <v>theater</v>
      </c>
      <c r="T3641" t="str">
        <f t="shared" si="454"/>
        <v>musical</v>
      </c>
      <c r="U3641" s="6">
        <f t="shared" si="450"/>
        <v>59.955486111110076</v>
      </c>
      <c r="V3641" t="str">
        <f t="shared" si="455"/>
        <v>45&lt;x&lt;=60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 t="shared" si="451"/>
        <v>42134.573263888888</v>
      </c>
      <c r="K3642">
        <v>1428691530</v>
      </c>
      <c r="L3642" s="10">
        <f t="shared" si="452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448"/>
        <v>5.5E-2</v>
      </c>
      <c r="R3642" s="6">
        <f t="shared" si="449"/>
        <v>18.333333333333332</v>
      </c>
      <c r="S3642" t="str">
        <f t="shared" si="453"/>
        <v>theater</v>
      </c>
      <c r="T3642" t="str">
        <f t="shared" si="454"/>
        <v>musical</v>
      </c>
      <c r="U3642" s="6">
        <f t="shared" si="450"/>
        <v>30</v>
      </c>
      <c r="V3642" t="str">
        <f t="shared" si="455"/>
        <v>15&lt;x&lt;=30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 t="shared" si="451"/>
        <v>41917</v>
      </c>
      <c r="K3643">
        <v>1410966179</v>
      </c>
      <c r="L3643" s="10">
        <f t="shared" si="452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448"/>
        <v>0</v>
      </c>
      <c r="R3643" s="6" t="e">
        <f t="shared" si="449"/>
        <v>#DIV/0!</v>
      </c>
      <c r="S3643" t="str">
        <f t="shared" si="453"/>
        <v>theater</v>
      </c>
      <c r="T3643" t="str">
        <f t="shared" si="454"/>
        <v>musical</v>
      </c>
      <c r="U3643" s="6">
        <f t="shared" si="450"/>
        <v>17.581261574072414</v>
      </c>
      <c r="V3643" t="str">
        <f t="shared" si="455"/>
        <v>15&lt;x&lt;=30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 t="shared" si="451"/>
        <v>42338.499999999993</v>
      </c>
      <c r="K3644">
        <v>1445369727</v>
      </c>
      <c r="L3644" s="10">
        <f t="shared" si="452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448"/>
        <v>2.1428571428571429E-2</v>
      </c>
      <c r="R3644" s="6">
        <f t="shared" si="449"/>
        <v>7.5</v>
      </c>
      <c r="S3644" t="str">
        <f t="shared" si="453"/>
        <v>theater</v>
      </c>
      <c r="T3644" t="str">
        <f t="shared" si="454"/>
        <v>musical</v>
      </c>
      <c r="U3644" s="6">
        <f t="shared" si="450"/>
        <v>40.892048611101927</v>
      </c>
      <c r="V3644" t="str">
        <f t="shared" si="455"/>
        <v>30&lt;x&lt;=45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 t="shared" si="451"/>
        <v>42324.977303240739</v>
      </c>
      <c r="K3645">
        <v>1444274839</v>
      </c>
      <c r="L3645" s="10">
        <f t="shared" si="452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448"/>
        <v>0</v>
      </c>
      <c r="R3645" s="6" t="e">
        <f t="shared" si="449"/>
        <v>#DIV/0!</v>
      </c>
      <c r="S3645" t="str">
        <f t="shared" si="453"/>
        <v>theater</v>
      </c>
      <c r="T3645" t="str">
        <f t="shared" si="454"/>
        <v>musical</v>
      </c>
      <c r="U3645" s="6">
        <f t="shared" si="450"/>
        <v>40.041666666664241</v>
      </c>
      <c r="V3645" t="str">
        <f t="shared" si="455"/>
        <v>30&lt;x&lt;=45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 t="shared" si="451"/>
        <v>42436.999305555553</v>
      </c>
      <c r="K3646">
        <v>1454996887</v>
      </c>
      <c r="L3646" s="10">
        <f t="shared" si="452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448"/>
        <v>0.16420000000000001</v>
      </c>
      <c r="R3646" s="6">
        <f t="shared" si="449"/>
        <v>68.416666666666671</v>
      </c>
      <c r="S3646" t="str">
        <f t="shared" si="453"/>
        <v>theater</v>
      </c>
      <c r="T3646" t="str">
        <f t="shared" si="454"/>
        <v>musical</v>
      </c>
      <c r="U3646" s="6">
        <f t="shared" si="450"/>
        <v>27.965891203704814</v>
      </c>
      <c r="V3646" t="str">
        <f t="shared" si="455"/>
        <v>15&lt;x&lt;=30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 t="shared" si="451"/>
        <v>42695.803680555553</v>
      </c>
      <c r="K3647">
        <v>1477178238</v>
      </c>
      <c r="L3647" s="10">
        <f t="shared" si="452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448"/>
        <v>1E-3</v>
      </c>
      <c r="R3647" s="6">
        <f t="shared" si="449"/>
        <v>1</v>
      </c>
      <c r="S3647" t="str">
        <f t="shared" si="453"/>
        <v>theater</v>
      </c>
      <c r="T3647" t="str">
        <f t="shared" si="454"/>
        <v>musical</v>
      </c>
      <c r="U3647" s="6">
        <f t="shared" si="450"/>
        <v>30.041666666671517</v>
      </c>
      <c r="V3647" t="str">
        <f t="shared" si="455"/>
        <v>30&lt;x&lt;=45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 t="shared" si="451"/>
        <v>42171.770833333336</v>
      </c>
      <c r="K3648">
        <v>1431770802</v>
      </c>
      <c r="L3648" s="10">
        <f t="shared" si="452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448"/>
        <v>4.8099999999999997E-2</v>
      </c>
      <c r="R3648" s="6">
        <f t="shared" si="449"/>
        <v>60.125</v>
      </c>
      <c r="S3648" t="str">
        <f t="shared" si="453"/>
        <v>theater</v>
      </c>
      <c r="T3648" t="str">
        <f t="shared" si="454"/>
        <v>musical</v>
      </c>
      <c r="U3648" s="6">
        <f t="shared" si="450"/>
        <v>31.557847222225973</v>
      </c>
      <c r="V3648" t="str">
        <f t="shared" si="455"/>
        <v>30&lt;x&lt;=45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 t="shared" si="451"/>
        <v>42643.540821759256</v>
      </c>
      <c r="K3649">
        <v>1471370327</v>
      </c>
      <c r="L3649" s="10">
        <f t="shared" si="452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448"/>
        <v>0.06</v>
      </c>
      <c r="R3649" s="6">
        <f t="shared" si="449"/>
        <v>15</v>
      </c>
      <c r="S3649" t="str">
        <f t="shared" si="453"/>
        <v>theater</v>
      </c>
      <c r="T3649" t="str">
        <f t="shared" si="454"/>
        <v>musical</v>
      </c>
      <c r="U3649" s="6">
        <f t="shared" si="450"/>
        <v>45</v>
      </c>
      <c r="V3649" t="str">
        <f t="shared" si="455"/>
        <v>30&lt;x&lt;=45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 t="shared" si="451"/>
        <v>41917.083854166667</v>
      </c>
      <c r="K3650">
        <v>1409900445</v>
      </c>
      <c r="L3650" s="10">
        <f t="shared" si="452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456">E3650/D3650</f>
        <v>1.003825</v>
      </c>
      <c r="R3650" s="6">
        <f t="shared" ref="R3650:R3713" si="457">E3650/N3650</f>
        <v>550.04109589041093</v>
      </c>
      <c r="S3650" t="str">
        <f t="shared" si="453"/>
        <v>theater</v>
      </c>
      <c r="T3650" t="str">
        <f t="shared" si="454"/>
        <v>plays</v>
      </c>
      <c r="U3650" s="6">
        <f t="shared" ref="U3650:U3713" si="458">J3650-L3650</f>
        <v>30</v>
      </c>
      <c r="V3650" t="str">
        <f t="shared" si="455"/>
        <v>15&lt;x&lt;=30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 t="shared" ref="J3651:J3714" si="459">(((I3651/60)/60)/24)+DATE(1970,1,1)+(-5/24)</f>
        <v>41806.504560185182</v>
      </c>
      <c r="K3651">
        <v>1400691994</v>
      </c>
      <c r="L3651" s="10">
        <f t="shared" ref="L3651:L3714" si="460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456"/>
        <v>1.04</v>
      </c>
      <c r="R3651" s="6">
        <f t="shared" si="457"/>
        <v>97.5</v>
      </c>
      <c r="S3651" t="str">
        <f t="shared" ref="S3651:S3714" si="461">TRIM(LEFT(P3651,SEARCH("/",P3651)-1))</f>
        <v>theater</v>
      </c>
      <c r="T3651" t="str">
        <f t="shared" ref="T3651:T3714" si="462">TRIM(RIGHT(P3651,LEN(P3651)-SEARCH("/",P3651)))</f>
        <v>plays</v>
      </c>
      <c r="U3651" s="6">
        <f t="shared" si="458"/>
        <v>26</v>
      </c>
      <c r="V3651" t="str">
        <f t="shared" ref="V3651:V3714" si="463">IF(U3651&lt;=15, "&lt;=15", IF(U3651&lt;=30, "15&lt;x&lt;=30", IF(U3651&lt;=45, "30&lt;x&lt;=45", IF(U3651&lt;=60, "45&lt;x&lt;=60", IF(U3651&lt;=75, "60&lt;x&lt;=75","75&lt;x&lt;=90")))))</f>
        <v>15&lt;x&lt;=30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 t="shared" si="459"/>
        <v>42402.270648148151</v>
      </c>
      <c r="K3652">
        <v>1452598184</v>
      </c>
      <c r="L3652" s="10">
        <f t="shared" si="460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456"/>
        <v>1</v>
      </c>
      <c r="R3652" s="6">
        <f t="shared" si="457"/>
        <v>29.411764705882351</v>
      </c>
      <c r="S3652" t="str">
        <f t="shared" si="461"/>
        <v>theater</v>
      </c>
      <c r="T3652" t="str">
        <f t="shared" si="462"/>
        <v>plays</v>
      </c>
      <c r="U3652" s="6">
        <f t="shared" si="458"/>
        <v>21</v>
      </c>
      <c r="V3652" t="str">
        <f t="shared" si="463"/>
        <v>15&lt;x&lt;=30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 t="shared" si="459"/>
        <v>41861.457638888889</v>
      </c>
      <c r="K3653">
        <v>1404833442</v>
      </c>
      <c r="L3653" s="10">
        <f t="shared" si="460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456"/>
        <v>1.04</v>
      </c>
      <c r="R3653" s="6">
        <f t="shared" si="457"/>
        <v>57.777777777777779</v>
      </c>
      <c r="S3653" t="str">
        <f t="shared" si="461"/>
        <v>theater</v>
      </c>
      <c r="T3653" t="str">
        <f t="shared" si="462"/>
        <v>plays</v>
      </c>
      <c r="U3653" s="6">
        <f t="shared" si="458"/>
        <v>33.01965277778072</v>
      </c>
      <c r="V3653" t="str">
        <f t="shared" si="463"/>
        <v>30&lt;x&lt;=45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 t="shared" si="459"/>
        <v>42606.957638888889</v>
      </c>
      <c r="K3654">
        <v>1471188502</v>
      </c>
      <c r="L3654" s="10">
        <f t="shared" si="460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456"/>
        <v>2.5066666666666668</v>
      </c>
      <c r="R3654" s="6">
        <f t="shared" si="457"/>
        <v>44.235294117647058</v>
      </c>
      <c r="S3654" t="str">
        <f t="shared" si="461"/>
        <v>theater</v>
      </c>
      <c r="T3654" t="str">
        <f t="shared" si="462"/>
        <v>plays</v>
      </c>
      <c r="U3654" s="6">
        <f t="shared" si="458"/>
        <v>10.521273148151522</v>
      </c>
      <c r="V3654" t="str">
        <f t="shared" si="463"/>
        <v>&lt;=15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 t="shared" si="459"/>
        <v>42221.155173611107</v>
      </c>
      <c r="K3655">
        <v>1436172207</v>
      </c>
      <c r="L3655" s="10">
        <f t="shared" si="460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456"/>
        <v>1.0049999999999999</v>
      </c>
      <c r="R3655" s="6">
        <f t="shared" si="457"/>
        <v>60.909090909090907</v>
      </c>
      <c r="S3655" t="str">
        <f t="shared" si="461"/>
        <v>theater</v>
      </c>
      <c r="T3655" t="str">
        <f t="shared" si="462"/>
        <v>plays</v>
      </c>
      <c r="U3655" s="6">
        <f t="shared" si="458"/>
        <v>30</v>
      </c>
      <c r="V3655" t="str">
        <f t="shared" si="463"/>
        <v>15&lt;x&lt;=30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 t="shared" si="459"/>
        <v>42463.499999999993</v>
      </c>
      <c r="K3656">
        <v>1457690386</v>
      </c>
      <c r="L3656" s="10">
        <f t="shared" si="460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456"/>
        <v>1.744</v>
      </c>
      <c r="R3656" s="6">
        <f t="shared" si="457"/>
        <v>68.84210526315789</v>
      </c>
      <c r="S3656" t="str">
        <f t="shared" si="461"/>
        <v>theater</v>
      </c>
      <c r="T3656" t="str">
        <f t="shared" si="462"/>
        <v>plays</v>
      </c>
      <c r="U3656" s="6">
        <f t="shared" si="458"/>
        <v>23.291828703702777</v>
      </c>
      <c r="V3656" t="str">
        <f t="shared" si="463"/>
        <v>15&lt;x&lt;=30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 t="shared" si="459"/>
        <v>42203.082638888889</v>
      </c>
      <c r="K3657">
        <v>1434654998</v>
      </c>
      <c r="L3657" s="10">
        <f t="shared" si="460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456"/>
        <v>1.1626000000000001</v>
      </c>
      <c r="R3657" s="6">
        <f t="shared" si="457"/>
        <v>73.582278481012665</v>
      </c>
      <c r="S3657" t="str">
        <f t="shared" si="461"/>
        <v>theater</v>
      </c>
      <c r="T3657" t="str">
        <f t="shared" si="462"/>
        <v>plays</v>
      </c>
      <c r="U3657" s="6">
        <f t="shared" si="458"/>
        <v>29.487754629633855</v>
      </c>
      <c r="V3657" t="str">
        <f t="shared" si="463"/>
        <v>15&lt;x&lt;=30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 t="shared" si="459"/>
        <v>42767.749305555553</v>
      </c>
      <c r="K3658">
        <v>1483393836</v>
      </c>
      <c r="L3658" s="10">
        <f t="shared" si="460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456"/>
        <v>1.0582</v>
      </c>
      <c r="R3658" s="6">
        <f t="shared" si="457"/>
        <v>115.02173913043478</v>
      </c>
      <c r="S3658" t="str">
        <f t="shared" si="461"/>
        <v>theater</v>
      </c>
      <c r="T3658" t="str">
        <f t="shared" si="462"/>
        <v>plays</v>
      </c>
      <c r="U3658" s="6">
        <f t="shared" si="458"/>
        <v>30.047499999993306</v>
      </c>
      <c r="V3658" t="str">
        <f t="shared" si="463"/>
        <v>30&lt;x&lt;=45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 t="shared" si="459"/>
        <v>42522.695833333331</v>
      </c>
      <c r="K3659">
        <v>1462806419</v>
      </c>
      <c r="L3659" s="10">
        <f t="shared" si="460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456"/>
        <v>1.1074999999999999</v>
      </c>
      <c r="R3659" s="6">
        <f t="shared" si="457"/>
        <v>110.75</v>
      </c>
      <c r="S3659" t="str">
        <f t="shared" si="461"/>
        <v>theater</v>
      </c>
      <c r="T3659" t="str">
        <f t="shared" si="462"/>
        <v>plays</v>
      </c>
      <c r="U3659" s="6">
        <f t="shared" si="458"/>
        <v>23.274317129624251</v>
      </c>
      <c r="V3659" t="str">
        <f t="shared" si="463"/>
        <v>15&lt;x&lt;=30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 t="shared" si="459"/>
        <v>41821.957638888889</v>
      </c>
      <c r="K3660">
        <v>1400272580</v>
      </c>
      <c r="L3660" s="10">
        <f t="shared" si="460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456"/>
        <v>1.0066666666666666</v>
      </c>
      <c r="R3660" s="6">
        <f t="shared" si="457"/>
        <v>75.5</v>
      </c>
      <c r="S3660" t="str">
        <f t="shared" si="461"/>
        <v>theater</v>
      </c>
      <c r="T3660" t="str">
        <f t="shared" si="462"/>
        <v>plays</v>
      </c>
      <c r="U3660" s="6">
        <f t="shared" si="458"/>
        <v>46.30740740741021</v>
      </c>
      <c r="V3660" t="str">
        <f t="shared" si="463"/>
        <v>45&lt;x&lt;=60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 t="shared" si="459"/>
        <v>42082.402083333327</v>
      </c>
      <c r="K3661">
        <v>1424414350</v>
      </c>
      <c r="L3661" s="10">
        <f t="shared" si="460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456"/>
        <v>1.0203333333333333</v>
      </c>
      <c r="R3661" s="6">
        <f t="shared" si="457"/>
        <v>235.46153846153845</v>
      </c>
      <c r="S3661" t="str">
        <f t="shared" si="461"/>
        <v>theater</v>
      </c>
      <c r="T3661" t="str">
        <f t="shared" si="462"/>
        <v>plays</v>
      </c>
      <c r="U3661" s="6">
        <f t="shared" si="458"/>
        <v>27.33321759258979</v>
      </c>
      <c r="V3661" t="str">
        <f t="shared" si="463"/>
        <v>15&lt;x&lt;=30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 t="shared" si="459"/>
        <v>41996.672743055555</v>
      </c>
      <c r="K3662">
        <v>1417208925</v>
      </c>
      <c r="L3662" s="10">
        <f t="shared" si="460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456"/>
        <v>1</v>
      </c>
      <c r="R3662" s="6">
        <f t="shared" si="457"/>
        <v>11.363636363636363</v>
      </c>
      <c r="S3662" t="str">
        <f t="shared" si="461"/>
        <v>theater</v>
      </c>
      <c r="T3662" t="str">
        <f t="shared" si="462"/>
        <v>plays</v>
      </c>
      <c r="U3662" s="6">
        <f t="shared" si="458"/>
        <v>25</v>
      </c>
      <c r="V3662" t="str">
        <f t="shared" si="463"/>
        <v>15&lt;x&lt;=30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 t="shared" si="459"/>
        <v>42469.958333333336</v>
      </c>
      <c r="K3663">
        <v>1458336672</v>
      </c>
      <c r="L3663" s="10">
        <f t="shared" si="460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456"/>
        <v>1.1100000000000001</v>
      </c>
      <c r="R3663" s="6">
        <f t="shared" si="457"/>
        <v>92.5</v>
      </c>
      <c r="S3663" t="str">
        <f t="shared" si="461"/>
        <v>theater</v>
      </c>
      <c r="T3663" t="str">
        <f t="shared" si="462"/>
        <v>plays</v>
      </c>
      <c r="U3663" s="6">
        <f t="shared" si="458"/>
        <v>22.270000000004075</v>
      </c>
      <c r="V3663" t="str">
        <f t="shared" si="463"/>
        <v>15&lt;x&lt;=30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 t="shared" si="459"/>
        <v>42093.97006944444</v>
      </c>
      <c r="K3664">
        <v>1425187014</v>
      </c>
      <c r="L3664" s="10">
        <f t="shared" si="460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456"/>
        <v>1.0142500000000001</v>
      </c>
      <c r="R3664" s="6">
        <f t="shared" si="457"/>
        <v>202.85</v>
      </c>
      <c r="S3664" t="str">
        <f t="shared" si="461"/>
        <v>theater</v>
      </c>
      <c r="T3664" t="str">
        <f t="shared" si="462"/>
        <v>plays</v>
      </c>
      <c r="U3664" s="6">
        <f t="shared" si="458"/>
        <v>29.958333333328483</v>
      </c>
      <c r="V3664" t="str">
        <f t="shared" si="463"/>
        <v>15&lt;x&lt;=30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 t="shared" si="459"/>
        <v>42725.285069444442</v>
      </c>
      <c r="K3665">
        <v>1477133430</v>
      </c>
      <c r="L3665" s="10">
        <f t="shared" si="460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456"/>
        <v>1.04</v>
      </c>
      <c r="R3665" s="6">
        <f t="shared" si="457"/>
        <v>26</v>
      </c>
      <c r="S3665" t="str">
        <f t="shared" si="461"/>
        <v>theater</v>
      </c>
      <c r="T3665" t="str">
        <f t="shared" si="462"/>
        <v>plays</v>
      </c>
      <c r="U3665" s="6">
        <f t="shared" si="458"/>
        <v>60.041666666671517</v>
      </c>
      <c r="V3665" t="str">
        <f t="shared" si="463"/>
        <v>60&lt;x&lt;=75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 t="shared" si="459"/>
        <v>42537.04038194444</v>
      </c>
      <c r="K3666">
        <v>1464847089</v>
      </c>
      <c r="L3666" s="10">
        <f t="shared" si="460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456"/>
        <v>1.09375</v>
      </c>
      <c r="R3666" s="6">
        <f t="shared" si="457"/>
        <v>46.05263157894737</v>
      </c>
      <c r="S3666" t="str">
        <f t="shared" si="461"/>
        <v>theater</v>
      </c>
      <c r="T3666" t="str">
        <f t="shared" si="462"/>
        <v>plays</v>
      </c>
      <c r="U3666" s="6">
        <f t="shared" si="458"/>
        <v>14</v>
      </c>
      <c r="V3666" t="str">
        <f t="shared" si="463"/>
        <v>&lt;=15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 t="shared" si="459"/>
        <v>42305.620833333327</v>
      </c>
      <c r="K3667">
        <v>1445109822</v>
      </c>
      <c r="L3667" s="10">
        <f t="shared" si="460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456"/>
        <v>1.1516129032258065</v>
      </c>
      <c r="R3667" s="6">
        <f t="shared" si="457"/>
        <v>51</v>
      </c>
      <c r="S3667" t="str">
        <f t="shared" si="461"/>
        <v>theater</v>
      </c>
      <c r="T3667" t="str">
        <f t="shared" si="462"/>
        <v>plays</v>
      </c>
      <c r="U3667" s="6">
        <f t="shared" si="458"/>
        <v>11.021041666666861</v>
      </c>
      <c r="V3667" t="str">
        <f t="shared" si="463"/>
        <v>&lt;=15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 t="shared" si="459"/>
        <v>41844.083333333328</v>
      </c>
      <c r="K3668">
        <v>1404337382</v>
      </c>
      <c r="L3668" s="10">
        <f t="shared" si="460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456"/>
        <v>1</v>
      </c>
      <c r="R3668" s="6">
        <f t="shared" si="457"/>
        <v>31.578947368421051</v>
      </c>
      <c r="S3668" t="str">
        <f t="shared" si="461"/>
        <v>theater</v>
      </c>
      <c r="T3668" t="str">
        <f t="shared" si="462"/>
        <v>plays</v>
      </c>
      <c r="U3668" s="6">
        <f t="shared" si="458"/>
        <v>21.386782407404098</v>
      </c>
      <c r="V3668" t="str">
        <f t="shared" si="463"/>
        <v>15&lt;x&lt;=30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 t="shared" si="459"/>
        <v>42203.761793981481</v>
      </c>
      <c r="K3669">
        <v>1434669419</v>
      </c>
      <c r="L3669" s="10">
        <f t="shared" si="460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456"/>
        <v>1.0317033333333334</v>
      </c>
      <c r="R3669" s="6">
        <f t="shared" si="457"/>
        <v>53.363965517241382</v>
      </c>
      <c r="S3669" t="str">
        <f t="shared" si="461"/>
        <v>theater</v>
      </c>
      <c r="T3669" t="str">
        <f t="shared" si="462"/>
        <v>plays</v>
      </c>
      <c r="U3669" s="6">
        <f t="shared" si="458"/>
        <v>30</v>
      </c>
      <c r="V3669" t="str">
        <f t="shared" si="463"/>
        <v>15&lt;x&lt;=30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 t="shared" si="459"/>
        <v>42208.564583333333</v>
      </c>
      <c r="K3670">
        <v>1435670452</v>
      </c>
      <c r="L3670" s="10">
        <f t="shared" si="460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456"/>
        <v>1.0349999999999999</v>
      </c>
      <c r="R3670" s="6">
        <f t="shared" si="457"/>
        <v>36.964285714285715</v>
      </c>
      <c r="S3670" t="str">
        <f t="shared" si="461"/>
        <v>theater</v>
      </c>
      <c r="T3670" t="str">
        <f t="shared" si="462"/>
        <v>plays</v>
      </c>
      <c r="U3670" s="6">
        <f t="shared" si="458"/>
        <v>23.216759259259561</v>
      </c>
      <c r="V3670" t="str">
        <f t="shared" si="463"/>
        <v>15&lt;x&lt;=30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 t="shared" si="459"/>
        <v>42166.466863425921</v>
      </c>
      <c r="K3671">
        <v>1431447137</v>
      </c>
      <c r="L3671" s="10">
        <f t="shared" si="460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456"/>
        <v>1.3819999999999999</v>
      </c>
      <c r="R3671" s="6">
        <f t="shared" si="457"/>
        <v>81.294117647058826</v>
      </c>
      <c r="S3671" t="str">
        <f t="shared" si="461"/>
        <v>theater</v>
      </c>
      <c r="T3671" t="str">
        <f t="shared" si="462"/>
        <v>plays</v>
      </c>
      <c r="U3671" s="6">
        <f t="shared" si="458"/>
        <v>30</v>
      </c>
      <c r="V3671" t="str">
        <f t="shared" si="463"/>
        <v>15&lt;x&lt;=30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 t="shared" si="459"/>
        <v>42155.749999999993</v>
      </c>
      <c r="K3672">
        <v>1431951611</v>
      </c>
      <c r="L3672" s="10">
        <f t="shared" si="460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456"/>
        <v>1.0954545454545455</v>
      </c>
      <c r="R3672" s="6">
        <f t="shared" si="457"/>
        <v>20.083333333333332</v>
      </c>
      <c r="S3672" t="str">
        <f t="shared" si="461"/>
        <v>theater</v>
      </c>
      <c r="T3672" t="str">
        <f t="shared" si="462"/>
        <v>plays</v>
      </c>
      <c r="U3672" s="6">
        <f t="shared" si="458"/>
        <v>13.444317129629781</v>
      </c>
      <c r="V3672" t="str">
        <f t="shared" si="463"/>
        <v>&lt;=15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 t="shared" si="459"/>
        <v>41840.957638888889</v>
      </c>
      <c r="K3673">
        <v>1404140667</v>
      </c>
      <c r="L3673" s="10">
        <f t="shared" si="460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456"/>
        <v>1.0085714285714287</v>
      </c>
      <c r="R3673" s="6">
        <f t="shared" si="457"/>
        <v>88.25</v>
      </c>
      <c r="S3673" t="str">
        <f t="shared" si="461"/>
        <v>theater</v>
      </c>
      <c r="T3673" t="str">
        <f t="shared" si="462"/>
        <v>plays</v>
      </c>
      <c r="U3673" s="6">
        <f t="shared" si="458"/>
        <v>20.537881944444962</v>
      </c>
      <c r="V3673" t="str">
        <f t="shared" si="463"/>
        <v>15&lt;x&lt;=30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 t="shared" si="459"/>
        <v>41908.738240740735</v>
      </c>
      <c r="K3674">
        <v>1409179384</v>
      </c>
      <c r="L3674" s="10">
        <f t="shared" si="460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456"/>
        <v>1.0153333333333334</v>
      </c>
      <c r="R3674" s="6">
        <f t="shared" si="457"/>
        <v>53.438596491228068</v>
      </c>
      <c r="S3674" t="str">
        <f t="shared" si="461"/>
        <v>theater</v>
      </c>
      <c r="T3674" t="str">
        <f t="shared" si="462"/>
        <v>plays</v>
      </c>
      <c r="U3674" s="6">
        <f t="shared" si="458"/>
        <v>30</v>
      </c>
      <c r="V3674" t="str">
        <f t="shared" si="463"/>
        <v>15&lt;x&lt;=30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 t="shared" si="459"/>
        <v>41948.327777777777</v>
      </c>
      <c r="K3675">
        <v>1412233497</v>
      </c>
      <c r="L3675" s="10">
        <f t="shared" si="460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456"/>
        <v>1.13625</v>
      </c>
      <c r="R3675" s="6">
        <f t="shared" si="457"/>
        <v>39.868421052631582</v>
      </c>
      <c r="S3675" t="str">
        <f t="shared" si="461"/>
        <v>theater</v>
      </c>
      <c r="T3675" t="str">
        <f t="shared" si="462"/>
        <v>plays</v>
      </c>
      <c r="U3675" s="6">
        <f t="shared" si="458"/>
        <v>34.241006944444962</v>
      </c>
      <c r="V3675" t="str">
        <f t="shared" si="463"/>
        <v>30&lt;x&lt;=45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 t="shared" si="459"/>
        <v>42616.664687499993</v>
      </c>
      <c r="K3676">
        <v>1467752229</v>
      </c>
      <c r="L3676" s="10">
        <f t="shared" si="460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456"/>
        <v>1</v>
      </c>
      <c r="R3676" s="6">
        <f t="shared" si="457"/>
        <v>145.16129032258064</v>
      </c>
      <c r="S3676" t="str">
        <f t="shared" si="461"/>
        <v>theater</v>
      </c>
      <c r="T3676" t="str">
        <f t="shared" si="462"/>
        <v>plays</v>
      </c>
      <c r="U3676" s="6">
        <f t="shared" si="458"/>
        <v>60</v>
      </c>
      <c r="V3676" t="str">
        <f t="shared" si="463"/>
        <v>45&lt;x&lt;=60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 t="shared" si="459"/>
        <v>42505.749999999993</v>
      </c>
      <c r="K3677">
        <v>1462285182</v>
      </c>
      <c r="L3677" s="10">
        <f t="shared" si="460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456"/>
        <v>1.4</v>
      </c>
      <c r="R3677" s="6">
        <f t="shared" si="457"/>
        <v>23.333333333333332</v>
      </c>
      <c r="S3677" t="str">
        <f t="shared" si="461"/>
        <v>theater</v>
      </c>
      <c r="T3677" t="str">
        <f t="shared" si="462"/>
        <v>plays</v>
      </c>
      <c r="U3677" s="6">
        <f t="shared" si="458"/>
        <v>12.361319444440596</v>
      </c>
      <c r="V3677" t="str">
        <f t="shared" si="463"/>
        <v>&lt;=15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 t="shared" si="459"/>
        <v>41894.607453703698</v>
      </c>
      <c r="K3678">
        <v>1408995284</v>
      </c>
      <c r="L3678" s="10">
        <f t="shared" si="460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456"/>
        <v>1.2875000000000001</v>
      </c>
      <c r="R3678" s="6">
        <f t="shared" si="457"/>
        <v>64.375</v>
      </c>
      <c r="S3678" t="str">
        <f t="shared" si="461"/>
        <v>theater</v>
      </c>
      <c r="T3678" t="str">
        <f t="shared" si="462"/>
        <v>plays</v>
      </c>
      <c r="U3678" s="6">
        <f t="shared" si="458"/>
        <v>18</v>
      </c>
      <c r="V3678" t="str">
        <f t="shared" si="463"/>
        <v>15&lt;x&lt;=30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 t="shared" si="459"/>
        <v>41822.957638888889</v>
      </c>
      <c r="K3679">
        <v>1402580818</v>
      </c>
      <c r="L3679" s="10">
        <f t="shared" si="460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456"/>
        <v>1.0290416666666666</v>
      </c>
      <c r="R3679" s="6">
        <f t="shared" si="457"/>
        <v>62.052763819095475</v>
      </c>
      <c r="S3679" t="str">
        <f t="shared" si="461"/>
        <v>theater</v>
      </c>
      <c r="T3679" t="str">
        <f t="shared" si="462"/>
        <v>plays</v>
      </c>
      <c r="U3679" s="6">
        <f t="shared" si="458"/>
        <v>20.591689814820711</v>
      </c>
      <c r="V3679" t="str">
        <f t="shared" si="463"/>
        <v>15&lt;x&lt;=30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 t="shared" si="459"/>
        <v>42155.322893518511</v>
      </c>
      <c r="K3680">
        <v>1430052298</v>
      </c>
      <c r="L3680" s="10">
        <f t="shared" si="460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456"/>
        <v>1.0249999999999999</v>
      </c>
      <c r="R3680" s="6">
        <f t="shared" si="457"/>
        <v>66.129032258064512</v>
      </c>
      <c r="S3680" t="str">
        <f t="shared" si="461"/>
        <v>theater</v>
      </c>
      <c r="T3680" t="str">
        <f t="shared" si="462"/>
        <v>plays</v>
      </c>
      <c r="U3680" s="6">
        <f t="shared" si="458"/>
        <v>35</v>
      </c>
      <c r="V3680" t="str">
        <f t="shared" si="463"/>
        <v>30&lt;x&lt;=45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 t="shared" si="459"/>
        <v>41820.999305555553</v>
      </c>
      <c r="K3681">
        <v>1401214581</v>
      </c>
      <c r="L3681" s="10">
        <f t="shared" si="460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456"/>
        <v>1.101</v>
      </c>
      <c r="R3681" s="6">
        <f t="shared" si="457"/>
        <v>73.400000000000006</v>
      </c>
      <c r="S3681" t="str">
        <f t="shared" si="461"/>
        <v>theater</v>
      </c>
      <c r="T3681" t="str">
        <f t="shared" si="462"/>
        <v>plays</v>
      </c>
      <c r="U3681" s="6">
        <f t="shared" si="458"/>
        <v>34.446284722223936</v>
      </c>
      <c r="V3681" t="str">
        <f t="shared" si="463"/>
        <v>30&lt;x&lt;=45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 t="shared" si="459"/>
        <v>42648.245763888881</v>
      </c>
      <c r="K3682">
        <v>1473850434</v>
      </c>
      <c r="L3682" s="10">
        <f t="shared" si="460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456"/>
        <v>1.1276666666666666</v>
      </c>
      <c r="R3682" s="6">
        <f t="shared" si="457"/>
        <v>99.5</v>
      </c>
      <c r="S3682" t="str">
        <f t="shared" si="461"/>
        <v>theater</v>
      </c>
      <c r="T3682" t="str">
        <f t="shared" si="462"/>
        <v>plays</v>
      </c>
      <c r="U3682" s="6">
        <f t="shared" si="458"/>
        <v>21</v>
      </c>
      <c r="V3682" t="str">
        <f t="shared" si="463"/>
        <v>15&lt;x&lt;=30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 t="shared" si="459"/>
        <v>42384.443171296291</v>
      </c>
      <c r="K3683">
        <v>1452008290</v>
      </c>
      <c r="L3683" s="10">
        <f t="shared" si="460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456"/>
        <v>1.119</v>
      </c>
      <c r="R3683" s="6">
        <f t="shared" si="457"/>
        <v>62.166666666666664</v>
      </c>
      <c r="S3683" t="str">
        <f t="shared" si="461"/>
        <v>theater</v>
      </c>
      <c r="T3683" t="str">
        <f t="shared" si="462"/>
        <v>plays</v>
      </c>
      <c r="U3683" s="6">
        <f t="shared" si="458"/>
        <v>10</v>
      </c>
      <c r="V3683" t="str">
        <f t="shared" si="463"/>
        <v>&lt;=15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 t="shared" si="459"/>
        <v>41806.082638888889</v>
      </c>
      <c r="K3684">
        <v>1399998418</v>
      </c>
      <c r="L3684" s="10">
        <f t="shared" si="460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456"/>
        <v>1.3919999999999999</v>
      </c>
      <c r="R3684" s="6">
        <f t="shared" si="457"/>
        <v>62.328358208955223</v>
      </c>
      <c r="S3684" t="str">
        <f t="shared" si="461"/>
        <v>theater</v>
      </c>
      <c r="T3684" t="str">
        <f t="shared" si="462"/>
        <v>plays</v>
      </c>
      <c r="U3684" s="6">
        <f t="shared" si="458"/>
        <v>33.605578703703941</v>
      </c>
      <c r="V3684" t="str">
        <f t="shared" si="463"/>
        <v>30&lt;x&lt;=45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 t="shared" si="459"/>
        <v>42662.908518518518</v>
      </c>
      <c r="K3685">
        <v>1474339696</v>
      </c>
      <c r="L3685" s="10">
        <f t="shared" si="460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456"/>
        <v>1.1085714285714285</v>
      </c>
      <c r="R3685" s="6">
        <f t="shared" si="457"/>
        <v>58.787878787878789</v>
      </c>
      <c r="S3685" t="str">
        <f t="shared" si="461"/>
        <v>theater</v>
      </c>
      <c r="T3685" t="str">
        <f t="shared" si="462"/>
        <v>plays</v>
      </c>
      <c r="U3685" s="6">
        <f t="shared" si="458"/>
        <v>30</v>
      </c>
      <c r="V3685" t="str">
        <f t="shared" si="463"/>
        <v>15&lt;x&lt;=30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 t="shared" si="459"/>
        <v>42248.97206018518</v>
      </c>
      <c r="K3686">
        <v>1438575586</v>
      </c>
      <c r="L3686" s="10">
        <f t="shared" si="460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456"/>
        <v>1.3906666666666667</v>
      </c>
      <c r="R3686" s="6">
        <f t="shared" si="457"/>
        <v>45.347826086956523</v>
      </c>
      <c r="S3686" t="str">
        <f t="shared" si="461"/>
        <v>theater</v>
      </c>
      <c r="T3686" t="str">
        <f t="shared" si="462"/>
        <v>plays</v>
      </c>
      <c r="U3686" s="6">
        <f t="shared" si="458"/>
        <v>30</v>
      </c>
      <c r="V3686" t="str">
        <f t="shared" si="463"/>
        <v>15&lt;x&lt;=30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 t="shared" si="459"/>
        <v>41778.666666666664</v>
      </c>
      <c r="K3687">
        <v>1398348859</v>
      </c>
      <c r="L3687" s="10">
        <f t="shared" si="460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456"/>
        <v>1.0569999999999999</v>
      </c>
      <c r="R3687" s="6">
        <f t="shared" si="457"/>
        <v>41.944444444444443</v>
      </c>
      <c r="S3687" t="str">
        <f t="shared" si="461"/>
        <v>theater</v>
      </c>
      <c r="T3687" t="str">
        <f t="shared" si="462"/>
        <v>plays</v>
      </c>
      <c r="U3687" s="6">
        <f t="shared" si="458"/>
        <v>25.281724537038826</v>
      </c>
      <c r="V3687" t="str">
        <f t="shared" si="463"/>
        <v>15&lt;x&lt;=30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 t="shared" si="459"/>
        <v>42244.957638888889</v>
      </c>
      <c r="K3688">
        <v>1439567660</v>
      </c>
      <c r="L3688" s="10">
        <f t="shared" si="460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456"/>
        <v>1.0142857142857142</v>
      </c>
      <c r="R3688" s="6">
        <f t="shared" si="457"/>
        <v>59.166666666666664</v>
      </c>
      <c r="S3688" t="str">
        <f t="shared" si="461"/>
        <v>theater</v>
      </c>
      <c r="T3688" t="str">
        <f t="shared" si="462"/>
        <v>plays</v>
      </c>
      <c r="U3688" s="6">
        <f t="shared" si="458"/>
        <v>14.503240740741603</v>
      </c>
      <c r="V3688" t="str">
        <f t="shared" si="463"/>
        <v>&lt;=15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 t="shared" si="459"/>
        <v>41817.009895833333</v>
      </c>
      <c r="K3689">
        <v>1401254055</v>
      </c>
      <c r="L3689" s="10">
        <f t="shared" si="460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456"/>
        <v>1.0024500000000001</v>
      </c>
      <c r="R3689" s="6">
        <f t="shared" si="457"/>
        <v>200.49</v>
      </c>
      <c r="S3689" t="str">
        <f t="shared" si="461"/>
        <v>theater</v>
      </c>
      <c r="T3689" t="str">
        <f t="shared" si="462"/>
        <v>plays</v>
      </c>
      <c r="U3689" s="6">
        <f t="shared" si="458"/>
        <v>30</v>
      </c>
      <c r="V3689" t="str">
        <f t="shared" si="463"/>
        <v>15&lt;x&lt;=30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 t="shared" si="459"/>
        <v>41859.578749999993</v>
      </c>
      <c r="K3690">
        <v>1404932004</v>
      </c>
      <c r="L3690" s="10">
        <f t="shared" si="460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456"/>
        <v>1.0916666666666666</v>
      </c>
      <c r="R3690" s="6">
        <f t="shared" si="457"/>
        <v>83.974358974358978</v>
      </c>
      <c r="S3690" t="str">
        <f t="shared" si="461"/>
        <v>theater</v>
      </c>
      <c r="T3690" t="str">
        <f t="shared" si="462"/>
        <v>plays</v>
      </c>
      <c r="U3690" s="6">
        <f t="shared" si="458"/>
        <v>30</v>
      </c>
      <c r="V3690" t="str">
        <f t="shared" si="463"/>
        <v>15&lt;x&lt;=30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 t="shared" si="459"/>
        <v>42176.725694444445</v>
      </c>
      <c r="K3691">
        <v>1432410639</v>
      </c>
      <c r="L3691" s="10">
        <f t="shared" si="460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456"/>
        <v>1.1833333333333333</v>
      </c>
      <c r="R3691" s="6">
        <f t="shared" si="457"/>
        <v>57.258064516129032</v>
      </c>
      <c r="S3691" t="str">
        <f t="shared" si="461"/>
        <v>theater</v>
      </c>
      <c r="T3691" t="str">
        <f t="shared" si="462"/>
        <v>plays</v>
      </c>
      <c r="U3691" s="6">
        <f t="shared" si="458"/>
        <v>29.107187500005239</v>
      </c>
      <c r="V3691" t="str">
        <f t="shared" si="463"/>
        <v>15&lt;x&lt;=30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 t="shared" si="459"/>
        <v>41970.431516203702</v>
      </c>
      <c r="K3692">
        <v>1414506083</v>
      </c>
      <c r="L3692" s="10">
        <f t="shared" si="460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456"/>
        <v>1.2</v>
      </c>
      <c r="R3692" s="6">
        <f t="shared" si="457"/>
        <v>58.064516129032256</v>
      </c>
      <c r="S3692" t="str">
        <f t="shared" si="461"/>
        <v>theater</v>
      </c>
      <c r="T3692" t="str">
        <f t="shared" si="462"/>
        <v>plays</v>
      </c>
      <c r="U3692" s="6">
        <f t="shared" si="458"/>
        <v>30.041666666664241</v>
      </c>
      <c r="V3692" t="str">
        <f t="shared" si="463"/>
        <v>30&lt;x&lt;=45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 t="shared" si="459"/>
        <v>42064.999305555553</v>
      </c>
      <c r="K3693">
        <v>1421426929</v>
      </c>
      <c r="L3693" s="10">
        <f t="shared" si="460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456"/>
        <v>1.2796000000000001</v>
      </c>
      <c r="R3693" s="6">
        <f t="shared" si="457"/>
        <v>186.80291970802921</v>
      </c>
      <c r="S3693" t="str">
        <f t="shared" si="461"/>
        <v>theater</v>
      </c>
      <c r="T3693" t="str">
        <f t="shared" si="462"/>
        <v>plays</v>
      </c>
      <c r="U3693" s="6">
        <f t="shared" si="458"/>
        <v>44.507071759260725</v>
      </c>
      <c r="V3693" t="str">
        <f t="shared" si="463"/>
        <v>30&lt;x&lt;=45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 t="shared" si="459"/>
        <v>41900.791666666664</v>
      </c>
      <c r="K3694">
        <v>1410304179</v>
      </c>
      <c r="L3694" s="10">
        <f t="shared" si="460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456"/>
        <v>1.26</v>
      </c>
      <c r="R3694" s="6">
        <f t="shared" si="457"/>
        <v>74.117647058823536</v>
      </c>
      <c r="S3694" t="str">
        <f t="shared" si="461"/>
        <v>theater</v>
      </c>
      <c r="T3694" t="str">
        <f t="shared" si="462"/>
        <v>plays</v>
      </c>
      <c r="U3694" s="6">
        <f t="shared" si="458"/>
        <v>9.0349652777804295</v>
      </c>
      <c r="V3694" t="str">
        <f t="shared" si="463"/>
        <v>&lt;=15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 t="shared" si="459"/>
        <v>42338.729166666664</v>
      </c>
      <c r="K3695">
        <v>1446352529</v>
      </c>
      <c r="L3695" s="10">
        <f t="shared" si="460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456"/>
        <v>1.2912912912912913</v>
      </c>
      <c r="R3695" s="6">
        <f t="shared" si="457"/>
        <v>30.714285714285715</v>
      </c>
      <c r="S3695" t="str">
        <f t="shared" si="461"/>
        <v>theater</v>
      </c>
      <c r="T3695" t="str">
        <f t="shared" si="462"/>
        <v>plays</v>
      </c>
      <c r="U3695" s="6">
        <f t="shared" si="458"/>
        <v>29.746192129634437</v>
      </c>
      <c r="V3695" t="str">
        <f t="shared" si="463"/>
        <v>15&lt;x&lt;=30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 t="shared" si="459"/>
        <v>42526.874999999993</v>
      </c>
      <c r="K3696">
        <v>1461985967</v>
      </c>
      <c r="L3696" s="10">
        <f t="shared" si="460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456"/>
        <v>1.0742857142857143</v>
      </c>
      <c r="R3696" s="6">
        <f t="shared" si="457"/>
        <v>62.666666666666664</v>
      </c>
      <c r="S3696" t="str">
        <f t="shared" si="461"/>
        <v>theater</v>
      </c>
      <c r="T3696" t="str">
        <f t="shared" si="462"/>
        <v>plays</v>
      </c>
      <c r="U3696" s="6">
        <f t="shared" si="458"/>
        <v>36.949456018512137</v>
      </c>
      <c r="V3696" t="str">
        <f t="shared" si="463"/>
        <v>30&lt;x&lt;=45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 t="shared" si="459"/>
        <v>42015.662152777775</v>
      </c>
      <c r="K3697">
        <v>1419281610</v>
      </c>
      <c r="L3697" s="10">
        <f t="shared" si="460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456"/>
        <v>1.00125</v>
      </c>
      <c r="R3697" s="6">
        <f t="shared" si="457"/>
        <v>121.36363636363636</v>
      </c>
      <c r="S3697" t="str">
        <f t="shared" si="461"/>
        <v>theater</v>
      </c>
      <c r="T3697" t="str">
        <f t="shared" si="462"/>
        <v>plays</v>
      </c>
      <c r="U3697" s="6">
        <f t="shared" si="458"/>
        <v>20</v>
      </c>
      <c r="V3697" t="str">
        <f t="shared" si="463"/>
        <v>15&lt;x&lt;=30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 t="shared" si="459"/>
        <v>42048.408749999995</v>
      </c>
      <c r="K3698">
        <v>1418654916</v>
      </c>
      <c r="L3698" s="10">
        <f t="shared" si="460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456"/>
        <v>1.55</v>
      </c>
      <c r="R3698" s="6">
        <f t="shared" si="457"/>
        <v>39.743589743589745</v>
      </c>
      <c r="S3698" t="str">
        <f t="shared" si="461"/>
        <v>theater</v>
      </c>
      <c r="T3698" t="str">
        <f t="shared" si="462"/>
        <v>plays</v>
      </c>
      <c r="U3698" s="6">
        <f t="shared" si="458"/>
        <v>60</v>
      </c>
      <c r="V3698" t="str">
        <f t="shared" si="463"/>
        <v>45&lt;x&lt;=60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 t="shared" si="459"/>
        <v>42500.2575</v>
      </c>
      <c r="K3699">
        <v>1461064248</v>
      </c>
      <c r="L3699" s="10">
        <f t="shared" si="460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456"/>
        <v>1.08</v>
      </c>
      <c r="R3699" s="6">
        <f t="shared" si="457"/>
        <v>72</v>
      </c>
      <c r="S3699" t="str">
        <f t="shared" si="461"/>
        <v>theater</v>
      </c>
      <c r="T3699" t="str">
        <f t="shared" si="462"/>
        <v>plays</v>
      </c>
      <c r="U3699" s="6">
        <f t="shared" si="458"/>
        <v>21</v>
      </c>
      <c r="V3699" t="str">
        <f t="shared" si="463"/>
        <v>15&lt;x&lt;=30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 t="shared" si="459"/>
        <v>42431.598229166666</v>
      </c>
      <c r="K3700">
        <v>1454354487</v>
      </c>
      <c r="L3700" s="10">
        <f t="shared" si="460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456"/>
        <v>1.1052</v>
      </c>
      <c r="R3700" s="6">
        <f t="shared" si="457"/>
        <v>40.632352941176471</v>
      </c>
      <c r="S3700" t="str">
        <f t="shared" si="461"/>
        <v>theater</v>
      </c>
      <c r="T3700" t="str">
        <f t="shared" si="462"/>
        <v>plays</v>
      </c>
      <c r="U3700" s="6">
        <f t="shared" si="458"/>
        <v>30</v>
      </c>
      <c r="V3700" t="str">
        <f t="shared" si="463"/>
        <v>15&lt;x&lt;=30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 t="shared" si="459"/>
        <v>41927.393703703703</v>
      </c>
      <c r="K3701">
        <v>1410791216</v>
      </c>
      <c r="L3701" s="10">
        <f t="shared" si="460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456"/>
        <v>1.008</v>
      </c>
      <c r="R3701" s="6">
        <f t="shared" si="457"/>
        <v>63</v>
      </c>
      <c r="S3701" t="str">
        <f t="shared" si="461"/>
        <v>theater</v>
      </c>
      <c r="T3701" t="str">
        <f t="shared" si="462"/>
        <v>plays</v>
      </c>
      <c r="U3701" s="6">
        <f t="shared" si="458"/>
        <v>30</v>
      </c>
      <c r="V3701" t="str">
        <f t="shared" si="463"/>
        <v>15&lt;x&lt;=30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 t="shared" si="459"/>
        <v>41912.458333333328</v>
      </c>
      <c r="K3702">
        <v>1409493800</v>
      </c>
      <c r="L3702" s="10">
        <f t="shared" si="460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456"/>
        <v>1.212</v>
      </c>
      <c r="R3702" s="6">
        <f t="shared" si="457"/>
        <v>33.666666666666664</v>
      </c>
      <c r="S3702" t="str">
        <f t="shared" si="461"/>
        <v>theater</v>
      </c>
      <c r="T3702" t="str">
        <f t="shared" si="462"/>
        <v>plays</v>
      </c>
      <c r="U3702" s="6">
        <f t="shared" si="458"/>
        <v>30.081018518518249</v>
      </c>
      <c r="V3702" t="str">
        <f t="shared" si="463"/>
        <v>30&lt;x&lt;=45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 t="shared" si="459"/>
        <v>42159.333252314813</v>
      </c>
      <c r="K3703">
        <v>1430830793</v>
      </c>
      <c r="L3703" s="10">
        <f t="shared" si="460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456"/>
        <v>1.0033333333333334</v>
      </c>
      <c r="R3703" s="6">
        <f t="shared" si="457"/>
        <v>38.589743589743591</v>
      </c>
      <c r="S3703" t="str">
        <f t="shared" si="461"/>
        <v>theater</v>
      </c>
      <c r="T3703" t="str">
        <f t="shared" si="462"/>
        <v>plays</v>
      </c>
      <c r="U3703" s="6">
        <f t="shared" si="458"/>
        <v>30</v>
      </c>
      <c r="V3703" t="str">
        <f t="shared" si="463"/>
        <v>15&lt;x&lt;=30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 t="shared" si="459"/>
        <v>42561.749305555553</v>
      </c>
      <c r="K3704">
        <v>1464958484</v>
      </c>
      <c r="L3704" s="10">
        <f t="shared" si="460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456"/>
        <v>1.0916666666666666</v>
      </c>
      <c r="R3704" s="6">
        <f t="shared" si="457"/>
        <v>155.95238095238096</v>
      </c>
      <c r="S3704" t="str">
        <f t="shared" si="461"/>
        <v>theater</v>
      </c>
      <c r="T3704" t="str">
        <f t="shared" si="462"/>
        <v>plays</v>
      </c>
      <c r="U3704" s="6">
        <f t="shared" si="458"/>
        <v>37.419629629628616</v>
      </c>
      <c r="V3704" t="str">
        <f t="shared" si="463"/>
        <v>30&lt;x&lt;=45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 t="shared" si="459"/>
        <v>42595.082638888889</v>
      </c>
      <c r="K3705">
        <v>1467720388</v>
      </c>
      <c r="L3705" s="10">
        <f t="shared" si="460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456"/>
        <v>1.2342857142857142</v>
      </c>
      <c r="R3705" s="6">
        <f t="shared" si="457"/>
        <v>43.2</v>
      </c>
      <c r="S3705" t="str">
        <f t="shared" si="461"/>
        <v>theater</v>
      </c>
      <c r="T3705" t="str">
        <f t="shared" si="462"/>
        <v>plays</v>
      </c>
      <c r="U3705" s="6">
        <f t="shared" si="458"/>
        <v>38.786481481482042</v>
      </c>
      <c r="V3705" t="str">
        <f t="shared" si="463"/>
        <v>30&lt;x&lt;=45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 t="shared" si="459"/>
        <v>42521.481412037036</v>
      </c>
      <c r="K3706">
        <v>1459528394</v>
      </c>
      <c r="L3706" s="10">
        <f t="shared" si="460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456"/>
        <v>1.3633666666666666</v>
      </c>
      <c r="R3706" s="6">
        <f t="shared" si="457"/>
        <v>15.148518518518518</v>
      </c>
      <c r="S3706" t="str">
        <f t="shared" si="461"/>
        <v>theater</v>
      </c>
      <c r="T3706" t="str">
        <f t="shared" si="462"/>
        <v>plays</v>
      </c>
      <c r="U3706" s="6">
        <f t="shared" si="458"/>
        <v>60</v>
      </c>
      <c r="V3706" t="str">
        <f t="shared" si="463"/>
        <v>45&lt;x&lt;=60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 t="shared" si="459"/>
        <v>41813.541666666664</v>
      </c>
      <c r="K3707">
        <v>1401714114</v>
      </c>
      <c r="L3707" s="10">
        <f t="shared" si="460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456"/>
        <v>1.0346657233816767</v>
      </c>
      <c r="R3707" s="6">
        <f t="shared" si="457"/>
        <v>83.571428571428569</v>
      </c>
      <c r="S3707" t="str">
        <f t="shared" si="461"/>
        <v>theater</v>
      </c>
      <c r="T3707" t="str">
        <f t="shared" si="462"/>
        <v>plays</v>
      </c>
      <c r="U3707" s="6">
        <f t="shared" si="458"/>
        <v>21.207013888888469</v>
      </c>
      <c r="V3707" t="str">
        <f t="shared" si="463"/>
        <v>15&lt;x&lt;=30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 t="shared" si="459"/>
        <v>41894.705428240741</v>
      </c>
      <c r="K3708">
        <v>1409262949</v>
      </c>
      <c r="L3708" s="10">
        <f t="shared" si="460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456"/>
        <v>1.2133333333333334</v>
      </c>
      <c r="R3708" s="6">
        <f t="shared" si="457"/>
        <v>140</v>
      </c>
      <c r="S3708" t="str">
        <f t="shared" si="461"/>
        <v>theater</v>
      </c>
      <c r="T3708" t="str">
        <f t="shared" si="462"/>
        <v>plays</v>
      </c>
      <c r="U3708" s="6">
        <f t="shared" si="458"/>
        <v>15</v>
      </c>
      <c r="V3708" t="str">
        <f t="shared" si="463"/>
        <v>&lt;=15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 t="shared" si="459"/>
        <v>42573.018055555549</v>
      </c>
      <c r="K3709">
        <v>1467335378</v>
      </c>
      <c r="L3709" s="10">
        <f t="shared" si="460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456"/>
        <v>1.86</v>
      </c>
      <c r="R3709" s="6">
        <f t="shared" si="457"/>
        <v>80.869565217391298</v>
      </c>
      <c r="S3709" t="str">
        <f t="shared" si="461"/>
        <v>theater</v>
      </c>
      <c r="T3709" t="str">
        <f t="shared" si="462"/>
        <v>plays</v>
      </c>
      <c r="U3709" s="6">
        <f t="shared" si="458"/>
        <v>21.178032407406135</v>
      </c>
      <c r="V3709" t="str">
        <f t="shared" si="463"/>
        <v>15&lt;x&lt;=30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 t="shared" si="459"/>
        <v>41823.933865740735</v>
      </c>
      <c r="K3710">
        <v>1403234686</v>
      </c>
      <c r="L3710" s="10">
        <f t="shared" si="460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456"/>
        <v>3</v>
      </c>
      <c r="R3710" s="6">
        <f t="shared" si="457"/>
        <v>53.846153846153847</v>
      </c>
      <c r="S3710" t="str">
        <f t="shared" si="461"/>
        <v>theater</v>
      </c>
      <c r="T3710" t="str">
        <f t="shared" si="462"/>
        <v>plays</v>
      </c>
      <c r="U3710" s="6">
        <f t="shared" si="458"/>
        <v>14</v>
      </c>
      <c r="V3710" t="str">
        <f t="shared" si="463"/>
        <v>&lt;=15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 t="shared" si="459"/>
        <v>41815.499374999999</v>
      </c>
      <c r="K3711">
        <v>1401123546</v>
      </c>
      <c r="L3711" s="10">
        <f t="shared" si="460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456"/>
        <v>1.0825</v>
      </c>
      <c r="R3711" s="6">
        <f t="shared" si="457"/>
        <v>30.928571428571427</v>
      </c>
      <c r="S3711" t="str">
        <f t="shared" si="461"/>
        <v>theater</v>
      </c>
      <c r="T3711" t="str">
        <f t="shared" si="462"/>
        <v>plays</v>
      </c>
      <c r="U3711" s="6">
        <f t="shared" si="458"/>
        <v>30</v>
      </c>
      <c r="V3711" t="str">
        <f t="shared" si="463"/>
        <v>15&lt;x&lt;=30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 t="shared" si="459"/>
        <v>42097.367916666662</v>
      </c>
      <c r="K3712">
        <v>1425908988</v>
      </c>
      <c r="L3712" s="10">
        <f t="shared" si="460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456"/>
        <v>1.4115384615384616</v>
      </c>
      <c r="R3712" s="6">
        <f t="shared" si="457"/>
        <v>67.962962962962962</v>
      </c>
      <c r="S3712" t="str">
        <f t="shared" si="461"/>
        <v>theater</v>
      </c>
      <c r="T3712" t="str">
        <f t="shared" si="462"/>
        <v>plays</v>
      </c>
      <c r="U3712" s="6">
        <f t="shared" si="458"/>
        <v>25</v>
      </c>
      <c r="V3712" t="str">
        <f t="shared" si="463"/>
        <v>15&lt;x&lt;=30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 t="shared" si="459"/>
        <v>41805.458333333328</v>
      </c>
      <c r="K3713">
        <v>1400606573</v>
      </c>
      <c r="L3713" s="10">
        <f t="shared" si="460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456"/>
        <v>1.1399999999999999</v>
      </c>
      <c r="R3713" s="6">
        <f t="shared" si="457"/>
        <v>27.142857142857142</v>
      </c>
      <c r="S3713" t="str">
        <f t="shared" si="461"/>
        <v>theater</v>
      </c>
      <c r="T3713" t="str">
        <f t="shared" si="462"/>
        <v>plays</v>
      </c>
      <c r="U3713" s="6">
        <f t="shared" si="458"/>
        <v>25.942442129628034</v>
      </c>
      <c r="V3713" t="str">
        <f t="shared" si="463"/>
        <v>15&lt;x&lt;=30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 t="shared" si="459"/>
        <v>42155.082638888889</v>
      </c>
      <c r="K3714">
        <v>1431230867</v>
      </c>
      <c r="L3714" s="10">
        <f t="shared" si="460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464">E3714/D3714</f>
        <v>1.5373333333333334</v>
      </c>
      <c r="R3714" s="6">
        <f t="shared" ref="R3714:R3777" si="465">E3714/N3714</f>
        <v>110.86538461538461</v>
      </c>
      <c r="S3714" t="str">
        <f t="shared" si="461"/>
        <v>theater</v>
      </c>
      <c r="T3714" t="str">
        <f t="shared" si="462"/>
        <v>plays</v>
      </c>
      <c r="U3714" s="6">
        <f t="shared" ref="U3714:U3777" si="466">J3714-L3714</f>
        <v>21.118900462963211</v>
      </c>
      <c r="V3714" t="str">
        <f t="shared" si="463"/>
        <v>15&lt;x&lt;=30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 t="shared" ref="J3715:J3778" si="467">(((I3715/60)/60)/24)+DATE(1970,1,1)+(-5/24)</f>
        <v>42525.529699074068</v>
      </c>
      <c r="K3715">
        <v>1463334166</v>
      </c>
      <c r="L3715" s="10">
        <f t="shared" ref="L3715:L3778" si="468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464"/>
        <v>1.0149999999999999</v>
      </c>
      <c r="R3715" s="6">
        <f t="shared" si="465"/>
        <v>106.84210526315789</v>
      </c>
      <c r="S3715" t="str">
        <f t="shared" ref="S3715:S3778" si="469">TRIM(LEFT(P3715,SEARCH("/",P3715)-1))</f>
        <v>theater</v>
      </c>
      <c r="T3715" t="str">
        <f t="shared" ref="T3715:T3778" si="470">TRIM(RIGHT(P3715,LEN(P3715)-SEARCH("/",P3715)))</f>
        <v>plays</v>
      </c>
      <c r="U3715" s="6">
        <f t="shared" si="466"/>
        <v>20</v>
      </c>
      <c r="V3715" t="str">
        <f t="shared" ref="V3715:V3778" si="471">IF(U3715&lt;=15, "&lt;=15", IF(U3715&lt;=30, "15&lt;x&lt;=30", IF(U3715&lt;=45, "30&lt;x&lt;=45", IF(U3715&lt;=60, "45&lt;x&lt;=60", IF(U3715&lt;=75, "60&lt;x&lt;=75","75&lt;x&lt;=90")))))</f>
        <v>15&lt;x&lt;=30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 t="shared" si="467"/>
        <v>42149.957638888889</v>
      </c>
      <c r="K3716">
        <v>1429881667</v>
      </c>
      <c r="L3716" s="10">
        <f t="shared" si="468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464"/>
        <v>1.0235000000000001</v>
      </c>
      <c r="R3716" s="6">
        <f t="shared" si="465"/>
        <v>105.51546391752578</v>
      </c>
      <c r="S3716" t="str">
        <f t="shared" si="469"/>
        <v>theater</v>
      </c>
      <c r="T3716" t="str">
        <f t="shared" si="470"/>
        <v>plays</v>
      </c>
      <c r="U3716" s="6">
        <f t="shared" si="466"/>
        <v>31.609641203700448</v>
      </c>
      <c r="V3716" t="str">
        <f t="shared" si="471"/>
        <v>30&lt;x&lt;=45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 t="shared" si="467"/>
        <v>42094.327777777777</v>
      </c>
      <c r="K3717">
        <v>1422834819</v>
      </c>
      <c r="L3717" s="10">
        <f t="shared" si="468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464"/>
        <v>1.0257142857142858</v>
      </c>
      <c r="R3717" s="6">
        <f t="shared" si="465"/>
        <v>132.96296296296296</v>
      </c>
      <c r="S3717" t="str">
        <f t="shared" si="469"/>
        <v>theater</v>
      </c>
      <c r="T3717" t="str">
        <f t="shared" si="470"/>
        <v>plays</v>
      </c>
      <c r="U3717" s="6">
        <f t="shared" si="466"/>
        <v>57.540520833339542</v>
      </c>
      <c r="V3717" t="str">
        <f t="shared" si="471"/>
        <v>45&lt;x&lt;=60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 t="shared" si="467"/>
        <v>42390.679502314808</v>
      </c>
      <c r="K3718">
        <v>1450819109</v>
      </c>
      <c r="L3718" s="10">
        <f t="shared" si="468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464"/>
        <v>1.5575000000000001</v>
      </c>
      <c r="R3718" s="6">
        <f t="shared" si="465"/>
        <v>51.916666666666664</v>
      </c>
      <c r="S3718" t="str">
        <f t="shared" si="469"/>
        <v>theater</v>
      </c>
      <c r="T3718" t="str">
        <f t="shared" si="470"/>
        <v>plays</v>
      </c>
      <c r="U3718" s="6">
        <f t="shared" si="466"/>
        <v>30</v>
      </c>
      <c r="V3718" t="str">
        <f t="shared" si="471"/>
        <v>15&lt;x&lt;=30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 t="shared" si="467"/>
        <v>42133.657974537033</v>
      </c>
      <c r="K3719">
        <v>1428526049</v>
      </c>
      <c r="L3719" s="10">
        <f t="shared" si="468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464"/>
        <v>1.0075000000000001</v>
      </c>
      <c r="R3719" s="6">
        <f t="shared" si="465"/>
        <v>310</v>
      </c>
      <c r="S3719" t="str">
        <f t="shared" si="469"/>
        <v>theater</v>
      </c>
      <c r="T3719" t="str">
        <f t="shared" si="470"/>
        <v>plays</v>
      </c>
      <c r="U3719" s="6">
        <f t="shared" si="466"/>
        <v>31</v>
      </c>
      <c r="V3719" t="str">
        <f t="shared" si="471"/>
        <v>30&lt;x&lt;=45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 t="shared" si="467"/>
        <v>42062.507812499993</v>
      </c>
      <c r="K3720">
        <v>1422465075</v>
      </c>
      <c r="L3720" s="10">
        <f t="shared" si="468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464"/>
        <v>2.3940000000000001</v>
      </c>
      <c r="R3720" s="6">
        <f t="shared" si="465"/>
        <v>26.021739130434781</v>
      </c>
      <c r="S3720" t="str">
        <f t="shared" si="469"/>
        <v>theater</v>
      </c>
      <c r="T3720" t="str">
        <f t="shared" si="470"/>
        <v>plays</v>
      </c>
      <c r="U3720" s="6">
        <f t="shared" si="466"/>
        <v>30</v>
      </c>
      <c r="V3720" t="str">
        <f t="shared" si="471"/>
        <v>15&lt;x&lt;=30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 t="shared" si="467"/>
        <v>42177.521597222221</v>
      </c>
      <c r="K3721">
        <v>1432402266</v>
      </c>
      <c r="L3721" s="10">
        <f t="shared" si="468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464"/>
        <v>2.1</v>
      </c>
      <c r="R3721" s="6">
        <f t="shared" si="465"/>
        <v>105</v>
      </c>
      <c r="S3721" t="str">
        <f t="shared" si="469"/>
        <v>theater</v>
      </c>
      <c r="T3721" t="str">
        <f t="shared" si="470"/>
        <v>plays</v>
      </c>
      <c r="U3721" s="6">
        <f t="shared" si="466"/>
        <v>30</v>
      </c>
      <c r="V3721" t="str">
        <f t="shared" si="471"/>
        <v>15&lt;x&lt;=30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 t="shared" si="467"/>
        <v>42187.784791666665</v>
      </c>
      <c r="K3722">
        <v>1433980206</v>
      </c>
      <c r="L3722" s="10">
        <f t="shared" si="468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464"/>
        <v>1.0451515151515152</v>
      </c>
      <c r="R3722" s="6">
        <f t="shared" si="465"/>
        <v>86.224999999999994</v>
      </c>
      <c r="S3722" t="str">
        <f t="shared" si="469"/>
        <v>theater</v>
      </c>
      <c r="T3722" t="str">
        <f t="shared" si="470"/>
        <v>plays</v>
      </c>
      <c r="U3722" s="6">
        <f t="shared" si="466"/>
        <v>22</v>
      </c>
      <c r="V3722" t="str">
        <f t="shared" si="471"/>
        <v>15&lt;x&lt;=30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 t="shared" si="467"/>
        <v>41948.769490740735</v>
      </c>
      <c r="K3723">
        <v>1413412084</v>
      </c>
      <c r="L3723" s="10">
        <f t="shared" si="468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464"/>
        <v>1.008</v>
      </c>
      <c r="R3723" s="6">
        <f t="shared" si="465"/>
        <v>114.54545454545455</v>
      </c>
      <c r="S3723" t="str">
        <f t="shared" si="469"/>
        <v>theater</v>
      </c>
      <c r="T3723" t="str">
        <f t="shared" si="470"/>
        <v>plays</v>
      </c>
      <c r="U3723" s="6">
        <f t="shared" si="466"/>
        <v>21.041666666664241</v>
      </c>
      <c r="V3723" t="str">
        <f t="shared" si="471"/>
        <v>15&lt;x&lt;=30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 t="shared" si="467"/>
        <v>42411.749305555553</v>
      </c>
      <c r="K3724">
        <v>1452614847</v>
      </c>
      <c r="L3724" s="10">
        <f t="shared" si="468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464"/>
        <v>1.1120000000000001</v>
      </c>
      <c r="R3724" s="6">
        <f t="shared" si="465"/>
        <v>47.657142857142858</v>
      </c>
      <c r="S3724" t="str">
        <f t="shared" si="469"/>
        <v>theater</v>
      </c>
      <c r="T3724" t="str">
        <f t="shared" si="470"/>
        <v>plays</v>
      </c>
      <c r="U3724" s="6">
        <f t="shared" si="466"/>
        <v>30.285798611112114</v>
      </c>
      <c r="V3724" t="str">
        <f t="shared" si="471"/>
        <v>30&lt;x&lt;=45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 t="shared" si="467"/>
        <v>41973.586365740739</v>
      </c>
      <c r="K3725">
        <v>1414778662</v>
      </c>
      <c r="L3725" s="10">
        <f t="shared" si="468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464"/>
        <v>1.0204444444444445</v>
      </c>
      <c r="R3725" s="6">
        <f t="shared" si="465"/>
        <v>72.888888888888886</v>
      </c>
      <c r="S3725" t="str">
        <f t="shared" si="469"/>
        <v>theater</v>
      </c>
      <c r="T3725" t="str">
        <f t="shared" si="470"/>
        <v>plays</v>
      </c>
      <c r="U3725" s="6">
        <f t="shared" si="466"/>
        <v>30.041666666664241</v>
      </c>
      <c r="V3725" t="str">
        <f t="shared" si="471"/>
        <v>30&lt;x&lt;=45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 t="shared" si="467"/>
        <v>42494.749999999993</v>
      </c>
      <c r="K3726">
        <v>1459856860</v>
      </c>
      <c r="L3726" s="10">
        <f t="shared" si="468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464"/>
        <v>1.0254767441860466</v>
      </c>
      <c r="R3726" s="6">
        <f t="shared" si="465"/>
        <v>49.545505617977533</v>
      </c>
      <c r="S3726" t="str">
        <f t="shared" si="469"/>
        <v>theater</v>
      </c>
      <c r="T3726" t="str">
        <f t="shared" si="470"/>
        <v>plays</v>
      </c>
      <c r="U3726" s="6">
        <f t="shared" si="466"/>
        <v>29.466898148137261</v>
      </c>
      <c r="V3726" t="str">
        <f t="shared" si="471"/>
        <v>15&lt;x&lt;=30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 t="shared" si="467"/>
        <v>42418.687499999993</v>
      </c>
      <c r="K3727">
        <v>1454366467</v>
      </c>
      <c r="L3727" s="10">
        <f t="shared" si="468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464"/>
        <v>1.27</v>
      </c>
      <c r="R3727" s="6">
        <f t="shared" si="465"/>
        <v>25.4</v>
      </c>
      <c r="S3727" t="str">
        <f t="shared" si="469"/>
        <v>theater</v>
      </c>
      <c r="T3727" t="str">
        <f t="shared" si="470"/>
        <v>plays</v>
      </c>
      <c r="U3727" s="6">
        <f t="shared" si="466"/>
        <v>16.950613425920892</v>
      </c>
      <c r="V3727" t="str">
        <f t="shared" si="471"/>
        <v>15&lt;x&lt;=30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 t="shared" si="467"/>
        <v>42489.666666666664</v>
      </c>
      <c r="K3728">
        <v>1459567371</v>
      </c>
      <c r="L3728" s="10">
        <f t="shared" si="468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464"/>
        <v>3.3870588235294119</v>
      </c>
      <c r="R3728" s="6">
        <f t="shared" si="465"/>
        <v>62.586956521739133</v>
      </c>
      <c r="S3728" t="str">
        <f t="shared" si="469"/>
        <v>theater</v>
      </c>
      <c r="T3728" t="str">
        <f t="shared" si="470"/>
        <v>plays</v>
      </c>
      <c r="U3728" s="6">
        <f t="shared" si="466"/>
        <v>27.734131944438559</v>
      </c>
      <c r="V3728" t="str">
        <f t="shared" si="471"/>
        <v>15&lt;x&lt;=30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 t="shared" si="467"/>
        <v>42662.996527777774</v>
      </c>
      <c r="K3729">
        <v>1474273294</v>
      </c>
      <c r="L3729" s="10">
        <f t="shared" si="468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464"/>
        <v>1.0075000000000001</v>
      </c>
      <c r="R3729" s="6">
        <f t="shared" si="465"/>
        <v>61.060606060606062</v>
      </c>
      <c r="S3729" t="str">
        <f t="shared" si="469"/>
        <v>theater</v>
      </c>
      <c r="T3729" t="str">
        <f t="shared" si="470"/>
        <v>plays</v>
      </c>
      <c r="U3729" s="6">
        <f t="shared" si="466"/>
        <v>30.856550925920601</v>
      </c>
      <c r="V3729" t="str">
        <f t="shared" si="471"/>
        <v>30&lt;x&lt;=45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 t="shared" si="467"/>
        <v>42234.962685185186</v>
      </c>
      <c r="K3730">
        <v>1437365176</v>
      </c>
      <c r="L3730" s="10">
        <f t="shared" si="468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464"/>
        <v>9.3100000000000002E-2</v>
      </c>
      <c r="R3730" s="6">
        <f t="shared" si="465"/>
        <v>60.064516129032256</v>
      </c>
      <c r="S3730" t="str">
        <f t="shared" si="469"/>
        <v>theater</v>
      </c>
      <c r="T3730" t="str">
        <f t="shared" si="470"/>
        <v>plays</v>
      </c>
      <c r="U3730" s="6">
        <f t="shared" si="466"/>
        <v>30</v>
      </c>
      <c r="V3730" t="str">
        <f t="shared" si="471"/>
        <v>15&lt;x&lt;=30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 t="shared" si="467"/>
        <v>42085.954999999994</v>
      </c>
      <c r="K3731">
        <v>1423198512</v>
      </c>
      <c r="L3731" s="10">
        <f t="shared" si="468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464"/>
        <v>7.2400000000000006E-2</v>
      </c>
      <c r="R3731" s="6">
        <f t="shared" si="465"/>
        <v>72.400000000000006</v>
      </c>
      <c r="S3731" t="str">
        <f t="shared" si="469"/>
        <v>theater</v>
      </c>
      <c r="T3731" t="str">
        <f t="shared" si="470"/>
        <v>plays</v>
      </c>
      <c r="U3731" s="6">
        <f t="shared" si="466"/>
        <v>44.958333333328483</v>
      </c>
      <c r="V3731" t="str">
        <f t="shared" si="471"/>
        <v>30&lt;x&lt;=45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 t="shared" si="467"/>
        <v>42233.46943287037</v>
      </c>
      <c r="K3732">
        <v>1437236159</v>
      </c>
      <c r="L3732" s="10">
        <f t="shared" si="468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464"/>
        <v>0.1</v>
      </c>
      <c r="R3732" s="6">
        <f t="shared" si="465"/>
        <v>100</v>
      </c>
      <c r="S3732" t="str">
        <f t="shared" si="469"/>
        <v>theater</v>
      </c>
      <c r="T3732" t="str">
        <f t="shared" si="470"/>
        <v>plays</v>
      </c>
      <c r="U3732" s="6">
        <f t="shared" si="466"/>
        <v>30</v>
      </c>
      <c r="V3732" t="str">
        <f t="shared" si="471"/>
        <v>15&lt;x&lt;=30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 t="shared" si="467"/>
        <v>42013.932638888888</v>
      </c>
      <c r="K3733">
        <v>1418234646</v>
      </c>
      <c r="L3733" s="10">
        <f t="shared" si="468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464"/>
        <v>0.11272727272727273</v>
      </c>
      <c r="R3733" s="6">
        <f t="shared" si="465"/>
        <v>51.666666666666664</v>
      </c>
      <c r="S3733" t="str">
        <f t="shared" si="469"/>
        <v>theater</v>
      </c>
      <c r="T3733" t="str">
        <f t="shared" si="470"/>
        <v>plays</v>
      </c>
      <c r="U3733" s="6">
        <f t="shared" si="466"/>
        <v>30.388125000004948</v>
      </c>
      <c r="V3733" t="str">
        <f t="shared" si="471"/>
        <v>30&lt;x&lt;=45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 t="shared" si="467"/>
        <v>42028.291666666664</v>
      </c>
      <c r="K3734">
        <v>1416932133</v>
      </c>
      <c r="L3734" s="10">
        <f t="shared" si="468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464"/>
        <v>0.15411764705882353</v>
      </c>
      <c r="R3734" s="6">
        <f t="shared" si="465"/>
        <v>32.75</v>
      </c>
      <c r="S3734" t="str">
        <f t="shared" si="469"/>
        <v>theater</v>
      </c>
      <c r="T3734" t="str">
        <f t="shared" si="470"/>
        <v>plays</v>
      </c>
      <c r="U3734" s="6">
        <f t="shared" si="466"/>
        <v>59.822534722217824</v>
      </c>
      <c r="V3734" t="str">
        <f t="shared" si="471"/>
        <v>45&lt;x&lt;=60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 t="shared" si="467"/>
        <v>42112.729166666664</v>
      </c>
      <c r="K3735">
        <v>1428539708</v>
      </c>
      <c r="L3735" s="10">
        <f t="shared" si="468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464"/>
        <v>0</v>
      </c>
      <c r="R3735" s="6" t="e">
        <f t="shared" si="465"/>
        <v>#DIV/0!</v>
      </c>
      <c r="S3735" t="str">
        <f t="shared" si="469"/>
        <v>theater</v>
      </c>
      <c r="T3735" t="str">
        <f t="shared" si="470"/>
        <v>plays</v>
      </c>
      <c r="U3735" s="6">
        <f t="shared" si="466"/>
        <v>9.9131018518528435</v>
      </c>
      <c r="V3735" t="str">
        <f t="shared" si="471"/>
        <v>&lt;=15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 t="shared" si="467"/>
        <v>42149.693240740737</v>
      </c>
      <c r="K3736">
        <v>1427405896</v>
      </c>
      <c r="L3736" s="10">
        <f t="shared" si="468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464"/>
        <v>0.28466666666666668</v>
      </c>
      <c r="R3736" s="6">
        <f t="shared" si="465"/>
        <v>61</v>
      </c>
      <c r="S3736" t="str">
        <f t="shared" si="469"/>
        <v>theater</v>
      </c>
      <c r="T3736" t="str">
        <f t="shared" si="470"/>
        <v>plays</v>
      </c>
      <c r="U3736" s="6">
        <f t="shared" si="466"/>
        <v>60</v>
      </c>
      <c r="V3736" t="str">
        <f t="shared" si="471"/>
        <v>45&lt;x&lt;=60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 t="shared" si="467"/>
        <v>42152.484826388885</v>
      </c>
      <c r="K3737">
        <v>1430239089</v>
      </c>
      <c r="L3737" s="10">
        <f t="shared" si="468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464"/>
        <v>0.13333333333333333</v>
      </c>
      <c r="R3737" s="6">
        <f t="shared" si="465"/>
        <v>10</v>
      </c>
      <c r="S3737" t="str">
        <f t="shared" si="469"/>
        <v>theater</v>
      </c>
      <c r="T3737" t="str">
        <f t="shared" si="470"/>
        <v>plays</v>
      </c>
      <c r="U3737" s="6">
        <f t="shared" si="466"/>
        <v>30</v>
      </c>
      <c r="V3737" t="str">
        <f t="shared" si="471"/>
        <v>15&lt;x&lt;=30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 t="shared" si="467"/>
        <v>42086.541666666664</v>
      </c>
      <c r="K3738">
        <v>1423847093</v>
      </c>
      <c r="L3738" s="10">
        <f t="shared" si="468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464"/>
        <v>6.6666666666666671E-3</v>
      </c>
      <c r="R3738" s="6">
        <f t="shared" si="465"/>
        <v>10</v>
      </c>
      <c r="S3738" t="str">
        <f t="shared" si="469"/>
        <v>theater</v>
      </c>
      <c r="T3738" t="str">
        <f t="shared" si="470"/>
        <v>plays</v>
      </c>
      <c r="U3738" s="6">
        <f t="shared" si="466"/>
        <v>38.038275462968159</v>
      </c>
      <c r="V3738" t="str">
        <f t="shared" si="471"/>
        <v>30&lt;x&lt;=45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 t="shared" si="467"/>
        <v>42320.082638888889</v>
      </c>
      <c r="K3739">
        <v>1445358903</v>
      </c>
      <c r="L3739" s="10">
        <f t="shared" si="468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464"/>
        <v>0.21428571428571427</v>
      </c>
      <c r="R3739" s="6">
        <f t="shared" si="465"/>
        <v>37.5</v>
      </c>
      <c r="S3739" t="str">
        <f t="shared" si="469"/>
        <v>theater</v>
      </c>
      <c r="T3739" t="str">
        <f t="shared" si="470"/>
        <v>plays</v>
      </c>
      <c r="U3739" s="6">
        <f t="shared" si="466"/>
        <v>22.599965277782758</v>
      </c>
      <c r="V3739" t="str">
        <f t="shared" si="471"/>
        <v>15&lt;x&lt;=30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 t="shared" si="467"/>
        <v>41835.708333333328</v>
      </c>
      <c r="K3740">
        <v>1403562705</v>
      </c>
      <c r="L3740" s="10">
        <f t="shared" si="468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464"/>
        <v>0.18</v>
      </c>
      <c r="R3740" s="6">
        <f t="shared" si="465"/>
        <v>45</v>
      </c>
      <c r="S3740" t="str">
        <f t="shared" si="469"/>
        <v>theater</v>
      </c>
      <c r="T3740" t="str">
        <f t="shared" si="470"/>
        <v>plays</v>
      </c>
      <c r="U3740" s="6">
        <f t="shared" si="466"/>
        <v>21.97795138888614</v>
      </c>
      <c r="V3740" t="str">
        <f t="shared" si="471"/>
        <v>15&lt;x&lt;=30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 t="shared" si="467"/>
        <v>42568.241527777776</v>
      </c>
      <c r="K3741">
        <v>1467024468</v>
      </c>
      <c r="L3741" s="10">
        <f t="shared" si="468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464"/>
        <v>0.20125000000000001</v>
      </c>
      <c r="R3741" s="6">
        <f t="shared" si="465"/>
        <v>100.625</v>
      </c>
      <c r="S3741" t="str">
        <f t="shared" si="469"/>
        <v>theater</v>
      </c>
      <c r="T3741" t="str">
        <f t="shared" si="470"/>
        <v>plays</v>
      </c>
      <c r="U3741" s="6">
        <f t="shared" si="466"/>
        <v>20</v>
      </c>
      <c r="V3741" t="str">
        <f t="shared" si="471"/>
        <v>15&lt;x&lt;=30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 t="shared" si="467"/>
        <v>41862.870810185181</v>
      </c>
      <c r="K3742">
        <v>1405217355</v>
      </c>
      <c r="L3742" s="10">
        <f t="shared" si="468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464"/>
        <v>0.17899999999999999</v>
      </c>
      <c r="R3742" s="6">
        <f t="shared" si="465"/>
        <v>25.571428571428573</v>
      </c>
      <c r="S3742" t="str">
        <f t="shared" si="469"/>
        <v>theater</v>
      </c>
      <c r="T3742" t="str">
        <f t="shared" si="470"/>
        <v>plays</v>
      </c>
      <c r="U3742" s="6">
        <f t="shared" si="466"/>
        <v>29.98938657407416</v>
      </c>
      <c r="V3742" t="str">
        <f t="shared" si="471"/>
        <v>15&lt;x&lt;=30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 t="shared" si="467"/>
        <v>42355.712384259255</v>
      </c>
      <c r="K3743">
        <v>1447797950</v>
      </c>
      <c r="L3743" s="10">
        <f t="shared" si="468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464"/>
        <v>0</v>
      </c>
      <c r="R3743" s="6" t="e">
        <f t="shared" si="465"/>
        <v>#DIV/0!</v>
      </c>
      <c r="S3743" t="str">
        <f t="shared" si="469"/>
        <v>theater</v>
      </c>
      <c r="T3743" t="str">
        <f t="shared" si="470"/>
        <v>plays</v>
      </c>
      <c r="U3743" s="6">
        <f t="shared" si="466"/>
        <v>30</v>
      </c>
      <c r="V3743" t="str">
        <f t="shared" si="471"/>
        <v>15&lt;x&lt;=30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 t="shared" si="467"/>
        <v>41888.006296296291</v>
      </c>
      <c r="K3744">
        <v>1407388144</v>
      </c>
      <c r="L3744" s="10">
        <f t="shared" si="468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464"/>
        <v>0.02</v>
      </c>
      <c r="R3744" s="6">
        <f t="shared" si="465"/>
        <v>25</v>
      </c>
      <c r="S3744" t="str">
        <f t="shared" si="469"/>
        <v>theater</v>
      </c>
      <c r="T3744" t="str">
        <f t="shared" si="470"/>
        <v>plays</v>
      </c>
      <c r="U3744" s="6">
        <f t="shared" si="466"/>
        <v>30</v>
      </c>
      <c r="V3744" t="str">
        <f t="shared" si="471"/>
        <v>15&lt;x&lt;=30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 t="shared" si="467"/>
        <v>41823.501898148148</v>
      </c>
      <c r="K3745">
        <v>1401814964</v>
      </c>
      <c r="L3745" s="10">
        <f t="shared" si="468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464"/>
        <v>0</v>
      </c>
      <c r="R3745" s="6" t="e">
        <f t="shared" si="465"/>
        <v>#DIV/0!</v>
      </c>
      <c r="S3745" t="str">
        <f t="shared" si="469"/>
        <v>theater</v>
      </c>
      <c r="T3745" t="str">
        <f t="shared" si="470"/>
        <v>plays</v>
      </c>
      <c r="U3745" s="6">
        <f t="shared" si="466"/>
        <v>30</v>
      </c>
      <c r="V3745" t="str">
        <f t="shared" si="471"/>
        <v>15&lt;x&lt;=30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 t="shared" si="467"/>
        <v>41824.957638888889</v>
      </c>
      <c r="K3746">
        <v>1401823952</v>
      </c>
      <c r="L3746" s="10">
        <f t="shared" si="468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464"/>
        <v>0</v>
      </c>
      <c r="R3746" s="6" t="e">
        <f t="shared" si="465"/>
        <v>#DIV/0!</v>
      </c>
      <c r="S3746" t="str">
        <f t="shared" si="469"/>
        <v>theater</v>
      </c>
      <c r="T3746" t="str">
        <f t="shared" si="470"/>
        <v>plays</v>
      </c>
      <c r="U3746" s="6">
        <f t="shared" si="466"/>
        <v>31.351712962961756</v>
      </c>
      <c r="V3746" t="str">
        <f t="shared" si="471"/>
        <v>30&lt;x&lt;=45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 t="shared" si="467"/>
        <v>41861.489606481482</v>
      </c>
      <c r="K3747">
        <v>1405097102</v>
      </c>
      <c r="L3747" s="10">
        <f t="shared" si="468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464"/>
        <v>0.1</v>
      </c>
      <c r="R3747" s="6">
        <f t="shared" si="465"/>
        <v>10</v>
      </c>
      <c r="S3747" t="str">
        <f t="shared" si="469"/>
        <v>theater</v>
      </c>
      <c r="T3747" t="str">
        <f t="shared" si="470"/>
        <v>plays</v>
      </c>
      <c r="U3747" s="6">
        <f t="shared" si="466"/>
        <v>30</v>
      </c>
      <c r="V3747" t="str">
        <f t="shared" si="471"/>
        <v>15&lt;x&lt;=30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 t="shared" si="467"/>
        <v>42651.18100694444</v>
      </c>
      <c r="K3748">
        <v>1473326439</v>
      </c>
      <c r="L3748" s="10">
        <f t="shared" si="468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464"/>
        <v>2.3764705882352941E-2</v>
      </c>
      <c r="R3748" s="6">
        <f t="shared" si="465"/>
        <v>202</v>
      </c>
      <c r="S3748" t="str">
        <f t="shared" si="469"/>
        <v>theater</v>
      </c>
      <c r="T3748" t="str">
        <f t="shared" si="470"/>
        <v>plays</v>
      </c>
      <c r="U3748" s="6">
        <f t="shared" si="466"/>
        <v>30</v>
      </c>
      <c r="V3748" t="str">
        <f t="shared" si="471"/>
        <v>15&lt;x&lt;=30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 t="shared" si="467"/>
        <v>42190.749305555553</v>
      </c>
      <c r="K3749">
        <v>1433833896</v>
      </c>
      <c r="L3749" s="10">
        <f t="shared" si="468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464"/>
        <v>0.01</v>
      </c>
      <c r="R3749" s="6">
        <f t="shared" si="465"/>
        <v>25</v>
      </c>
      <c r="S3749" t="str">
        <f t="shared" si="469"/>
        <v>theater</v>
      </c>
      <c r="T3749" t="str">
        <f t="shared" si="470"/>
        <v>plays</v>
      </c>
      <c r="U3749" s="6">
        <f t="shared" si="466"/>
        <v>26.657916666670644</v>
      </c>
      <c r="V3749" t="str">
        <f t="shared" si="471"/>
        <v>15&lt;x&lt;=30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 t="shared" si="467"/>
        <v>42416.040972222218</v>
      </c>
      <c r="K3750">
        <v>1453827436</v>
      </c>
      <c r="L3750" s="10">
        <f t="shared" si="468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464"/>
        <v>1.0351999999999999</v>
      </c>
      <c r="R3750" s="6">
        <f t="shared" si="465"/>
        <v>99.538461538461533</v>
      </c>
      <c r="S3750" t="str">
        <f t="shared" si="469"/>
        <v>theater</v>
      </c>
      <c r="T3750" t="str">
        <f t="shared" si="470"/>
        <v>musical</v>
      </c>
      <c r="U3750" s="6">
        <f t="shared" si="466"/>
        <v>20.542870370365563</v>
      </c>
      <c r="V3750" t="str">
        <f t="shared" si="471"/>
        <v>15&lt;x&lt;=30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 t="shared" si="467"/>
        <v>42488.957638888889</v>
      </c>
      <c r="K3751">
        <v>1459220588</v>
      </c>
      <c r="L3751" s="10">
        <f t="shared" si="468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464"/>
        <v>1.05</v>
      </c>
      <c r="R3751" s="6">
        <f t="shared" si="465"/>
        <v>75</v>
      </c>
      <c r="S3751" t="str">
        <f t="shared" si="469"/>
        <v>theater</v>
      </c>
      <c r="T3751" t="str">
        <f t="shared" si="470"/>
        <v>musical</v>
      </c>
      <c r="U3751" s="6">
        <f t="shared" si="466"/>
        <v>31.038796296299552</v>
      </c>
      <c r="V3751" t="str">
        <f t="shared" si="471"/>
        <v>30&lt;x&lt;=45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 t="shared" si="467"/>
        <v>42045.124305555553</v>
      </c>
      <c r="K3752">
        <v>1421105608</v>
      </c>
      <c r="L3752" s="10">
        <f t="shared" si="468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464"/>
        <v>1.0044999999999999</v>
      </c>
      <c r="R3752" s="6">
        <f t="shared" si="465"/>
        <v>215.25</v>
      </c>
      <c r="S3752" t="str">
        <f t="shared" si="469"/>
        <v>theater</v>
      </c>
      <c r="T3752" t="str">
        <f t="shared" si="470"/>
        <v>musical</v>
      </c>
      <c r="U3752" s="6">
        <f t="shared" si="466"/>
        <v>28.35106481481489</v>
      </c>
      <c r="V3752" t="str">
        <f t="shared" si="471"/>
        <v>15&lt;x&lt;=30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 t="shared" si="467"/>
        <v>42462.78556712962</v>
      </c>
      <c r="K3753">
        <v>1454460673</v>
      </c>
      <c r="L3753" s="10">
        <f t="shared" si="468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464"/>
        <v>1.3260000000000001</v>
      </c>
      <c r="R3753" s="6">
        <f t="shared" si="465"/>
        <v>120.54545454545455</v>
      </c>
      <c r="S3753" t="str">
        <f t="shared" si="469"/>
        <v>theater</v>
      </c>
      <c r="T3753" t="str">
        <f t="shared" si="470"/>
        <v>musical</v>
      </c>
      <c r="U3753" s="6">
        <f t="shared" si="466"/>
        <v>59.958333333328483</v>
      </c>
      <c r="V3753" t="str">
        <f t="shared" si="471"/>
        <v>45&lt;x&lt;=60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 t="shared" si="467"/>
        <v>42659.666666666664</v>
      </c>
      <c r="K3754">
        <v>1473189335</v>
      </c>
      <c r="L3754" s="10">
        <f t="shared" si="468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464"/>
        <v>1.1299999999999999</v>
      </c>
      <c r="R3754" s="6">
        <f t="shared" si="465"/>
        <v>37.666666666666664</v>
      </c>
      <c r="S3754" t="str">
        <f t="shared" si="469"/>
        <v>theater</v>
      </c>
      <c r="T3754" t="str">
        <f t="shared" si="470"/>
        <v>musical</v>
      </c>
      <c r="U3754" s="6">
        <f t="shared" si="466"/>
        <v>40.072511574078817</v>
      </c>
      <c r="V3754" t="str">
        <f t="shared" si="471"/>
        <v>30&lt;x&lt;=45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 t="shared" si="467"/>
        <v>42157.791666666664</v>
      </c>
      <c r="K3755">
        <v>1430768800</v>
      </c>
      <c r="L3755" s="10">
        <f t="shared" si="468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464"/>
        <v>1.0334000000000001</v>
      </c>
      <c r="R3755" s="6">
        <f t="shared" si="465"/>
        <v>172.23333333333332</v>
      </c>
      <c r="S3755" t="str">
        <f t="shared" si="469"/>
        <v>theater</v>
      </c>
      <c r="T3755" t="str">
        <f t="shared" si="470"/>
        <v>musical</v>
      </c>
      <c r="U3755" s="6">
        <f t="shared" si="466"/>
        <v>29.175925925927004</v>
      </c>
      <c r="V3755" t="str">
        <f t="shared" si="471"/>
        <v>15&lt;x&lt;=30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 t="shared" si="467"/>
        <v>41845.999305555553</v>
      </c>
      <c r="K3756">
        <v>1403125737</v>
      </c>
      <c r="L3756" s="10">
        <f t="shared" si="468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464"/>
        <v>1.2</v>
      </c>
      <c r="R3756" s="6">
        <f t="shared" si="465"/>
        <v>111.11111111111111</v>
      </c>
      <c r="S3756" t="str">
        <f t="shared" si="469"/>
        <v>theater</v>
      </c>
      <c r="T3756" t="str">
        <f t="shared" si="470"/>
        <v>musical</v>
      </c>
      <c r="U3756" s="6">
        <f t="shared" si="466"/>
        <v>37.326423611113569</v>
      </c>
      <c r="V3756" t="str">
        <f t="shared" si="471"/>
        <v>30&lt;x&lt;=45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 t="shared" si="467"/>
        <v>42475.658645833326</v>
      </c>
      <c r="K3757">
        <v>1458161307</v>
      </c>
      <c r="L3757" s="10">
        <f t="shared" si="468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464"/>
        <v>1.2963636363636364</v>
      </c>
      <c r="R3757" s="6">
        <f t="shared" si="465"/>
        <v>25.464285714285715</v>
      </c>
      <c r="S3757" t="str">
        <f t="shared" si="469"/>
        <v>theater</v>
      </c>
      <c r="T3757" t="str">
        <f t="shared" si="470"/>
        <v>musical</v>
      </c>
      <c r="U3757" s="6">
        <f t="shared" si="466"/>
        <v>30</v>
      </c>
      <c r="V3757" t="str">
        <f t="shared" si="471"/>
        <v>15&lt;x&lt;=30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 t="shared" si="467"/>
        <v>41801.606458333328</v>
      </c>
      <c r="K3758">
        <v>1399923198</v>
      </c>
      <c r="L3758" s="10">
        <f t="shared" si="468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464"/>
        <v>1.0111111111111111</v>
      </c>
      <c r="R3758" s="6">
        <f t="shared" si="465"/>
        <v>267.64705882352939</v>
      </c>
      <c r="S3758" t="str">
        <f t="shared" si="469"/>
        <v>theater</v>
      </c>
      <c r="T3758" t="str">
        <f t="shared" si="470"/>
        <v>musical</v>
      </c>
      <c r="U3758" s="6">
        <f t="shared" si="466"/>
        <v>30</v>
      </c>
      <c r="V3758" t="str">
        <f t="shared" si="471"/>
        <v>15&lt;x&lt;=30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 t="shared" si="467"/>
        <v>41974.642534722218</v>
      </c>
      <c r="K3759">
        <v>1415737515</v>
      </c>
      <c r="L3759" s="10">
        <f t="shared" si="468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464"/>
        <v>1.0851428571428572</v>
      </c>
      <c r="R3759" s="6">
        <f t="shared" si="465"/>
        <v>75.959999999999994</v>
      </c>
      <c r="S3759" t="str">
        <f t="shared" si="469"/>
        <v>theater</v>
      </c>
      <c r="T3759" t="str">
        <f t="shared" si="470"/>
        <v>musical</v>
      </c>
      <c r="U3759" s="6">
        <f t="shared" si="466"/>
        <v>20</v>
      </c>
      <c r="V3759" t="str">
        <f t="shared" si="471"/>
        <v>15&lt;x&lt;=30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 t="shared" si="467"/>
        <v>41778</v>
      </c>
      <c r="K3760">
        <v>1397819938</v>
      </c>
      <c r="L3760" s="10">
        <f t="shared" si="468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464"/>
        <v>1.0233333333333334</v>
      </c>
      <c r="R3760" s="6">
        <f t="shared" si="465"/>
        <v>59.03846153846154</v>
      </c>
      <c r="S3760" t="str">
        <f t="shared" si="469"/>
        <v>theater</v>
      </c>
      <c r="T3760" t="str">
        <f t="shared" si="470"/>
        <v>musical</v>
      </c>
      <c r="U3760" s="6">
        <f t="shared" si="466"/>
        <v>30.736828703709762</v>
      </c>
      <c r="V3760" t="str">
        <f t="shared" si="471"/>
        <v>30&lt;x&lt;=45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 t="shared" si="467"/>
        <v>42241.899918981479</v>
      </c>
      <c r="K3761">
        <v>1435372553</v>
      </c>
      <c r="L3761" s="10">
        <f t="shared" si="468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464"/>
        <v>1.1024425000000002</v>
      </c>
      <c r="R3761" s="6">
        <f t="shared" si="465"/>
        <v>50.111022727272733</v>
      </c>
      <c r="S3761" t="str">
        <f t="shared" si="469"/>
        <v>theater</v>
      </c>
      <c r="T3761" t="str">
        <f t="shared" si="470"/>
        <v>musical</v>
      </c>
      <c r="U3761" s="6">
        <f t="shared" si="466"/>
        <v>60</v>
      </c>
      <c r="V3761" t="str">
        <f t="shared" si="471"/>
        <v>45&lt;x&lt;=60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 t="shared" si="467"/>
        <v>41764.316967592589</v>
      </c>
      <c r="K3762">
        <v>1397133386</v>
      </c>
      <c r="L3762" s="10">
        <f t="shared" si="468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464"/>
        <v>1.010154</v>
      </c>
      <c r="R3762" s="6">
        <f t="shared" si="465"/>
        <v>55.502967032967035</v>
      </c>
      <c r="S3762" t="str">
        <f t="shared" si="469"/>
        <v>theater</v>
      </c>
      <c r="T3762" t="str">
        <f t="shared" si="470"/>
        <v>musical</v>
      </c>
      <c r="U3762" s="6">
        <f t="shared" si="466"/>
        <v>25</v>
      </c>
      <c r="V3762" t="str">
        <f t="shared" si="471"/>
        <v>15&lt;x&lt;=30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 t="shared" si="467"/>
        <v>42226.749999999993</v>
      </c>
      <c r="K3763">
        <v>1434625937</v>
      </c>
      <c r="L3763" s="10">
        <f t="shared" si="468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464"/>
        <v>1</v>
      </c>
      <c r="R3763" s="6">
        <f t="shared" si="465"/>
        <v>166.66666666666666</v>
      </c>
      <c r="S3763" t="str">
        <f t="shared" si="469"/>
        <v>theater</v>
      </c>
      <c r="T3763" t="str">
        <f t="shared" si="470"/>
        <v>musical</v>
      </c>
      <c r="U3763" s="6">
        <f t="shared" si="466"/>
        <v>53.491469907399733</v>
      </c>
      <c r="V3763" t="str">
        <f t="shared" si="471"/>
        <v>45&lt;x&lt;=60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 t="shared" si="467"/>
        <v>42218.605196759258</v>
      </c>
      <c r="K3764">
        <v>1436383889</v>
      </c>
      <c r="L3764" s="10">
        <f t="shared" si="468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464"/>
        <v>1.0624</v>
      </c>
      <c r="R3764" s="6">
        <f t="shared" si="465"/>
        <v>47.428571428571431</v>
      </c>
      <c r="S3764" t="str">
        <f t="shared" si="469"/>
        <v>theater</v>
      </c>
      <c r="T3764" t="str">
        <f t="shared" si="470"/>
        <v>musical</v>
      </c>
      <c r="U3764" s="6">
        <f t="shared" si="466"/>
        <v>25</v>
      </c>
      <c r="V3764" t="str">
        <f t="shared" si="471"/>
        <v>15&lt;x&lt;=30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 t="shared" si="467"/>
        <v>42095.500300925924</v>
      </c>
      <c r="K3765">
        <v>1425319226</v>
      </c>
      <c r="L3765" s="10">
        <f t="shared" si="468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464"/>
        <v>1</v>
      </c>
      <c r="R3765" s="6">
        <f t="shared" si="465"/>
        <v>64.935064935064929</v>
      </c>
      <c r="S3765" t="str">
        <f t="shared" si="469"/>
        <v>theater</v>
      </c>
      <c r="T3765" t="str">
        <f t="shared" si="470"/>
        <v>musical</v>
      </c>
      <c r="U3765" s="6">
        <f t="shared" si="466"/>
        <v>29.958333333335759</v>
      </c>
      <c r="V3765" t="str">
        <f t="shared" si="471"/>
        <v>15&lt;x&lt;=30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 t="shared" si="467"/>
        <v>42518.816666666658</v>
      </c>
      <c r="K3766">
        <v>1462824832</v>
      </c>
      <c r="L3766" s="10">
        <f t="shared" si="468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464"/>
        <v>1</v>
      </c>
      <c r="R3766" s="6">
        <f t="shared" si="465"/>
        <v>55.555555555555557</v>
      </c>
      <c r="S3766" t="str">
        <f t="shared" si="469"/>
        <v>theater</v>
      </c>
      <c r="T3766" t="str">
        <f t="shared" si="470"/>
        <v>musical</v>
      </c>
      <c r="U3766" s="6">
        <f t="shared" si="466"/>
        <v>19.182037037026021</v>
      </c>
      <c r="V3766" t="str">
        <f t="shared" si="471"/>
        <v>15&lt;x&lt;=30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 t="shared" si="467"/>
        <v>41850.568078703705</v>
      </c>
      <c r="K3767">
        <v>1404153482</v>
      </c>
      <c r="L3767" s="10">
        <f t="shared" si="468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464"/>
        <v>1.1345714285714286</v>
      </c>
      <c r="R3767" s="6">
        <f t="shared" si="465"/>
        <v>74.224299065420567</v>
      </c>
      <c r="S3767" t="str">
        <f t="shared" si="469"/>
        <v>theater</v>
      </c>
      <c r="T3767" t="str">
        <f t="shared" si="470"/>
        <v>musical</v>
      </c>
      <c r="U3767" s="6">
        <f t="shared" si="466"/>
        <v>30</v>
      </c>
      <c r="V3767" t="str">
        <f t="shared" si="471"/>
        <v>15&lt;x&lt;=30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 t="shared" si="467"/>
        <v>41822.958854166667</v>
      </c>
      <c r="K3768">
        <v>1401336045</v>
      </c>
      <c r="L3768" s="10">
        <f t="shared" si="468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464"/>
        <v>1.0265010000000001</v>
      </c>
      <c r="R3768" s="6">
        <f t="shared" si="465"/>
        <v>106.9271875</v>
      </c>
      <c r="S3768" t="str">
        <f t="shared" si="469"/>
        <v>theater</v>
      </c>
      <c r="T3768" t="str">
        <f t="shared" si="470"/>
        <v>musical</v>
      </c>
      <c r="U3768" s="6">
        <f t="shared" si="466"/>
        <v>35</v>
      </c>
      <c r="V3768" t="str">
        <f t="shared" si="471"/>
        <v>30&lt;x&lt;=45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 t="shared" si="467"/>
        <v>42063.999305555553</v>
      </c>
      <c r="K3769">
        <v>1423960097</v>
      </c>
      <c r="L3769" s="10">
        <f t="shared" si="468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464"/>
        <v>1.1675</v>
      </c>
      <c r="R3769" s="6">
        <f t="shared" si="465"/>
        <v>41.696428571428569</v>
      </c>
      <c r="S3769" t="str">
        <f t="shared" si="469"/>
        <v>theater</v>
      </c>
      <c r="T3769" t="str">
        <f t="shared" si="470"/>
        <v>musical</v>
      </c>
      <c r="U3769" s="6">
        <f t="shared" si="466"/>
        <v>14.18799768518511</v>
      </c>
      <c r="V3769" t="str">
        <f t="shared" si="471"/>
        <v>&lt;=15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 t="shared" si="467"/>
        <v>41802.519560185181</v>
      </c>
      <c r="K3770">
        <v>1400002090</v>
      </c>
      <c r="L3770" s="10">
        <f t="shared" si="468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464"/>
        <v>1.0765274999999999</v>
      </c>
      <c r="R3770" s="6">
        <f t="shared" si="465"/>
        <v>74.243275862068955</v>
      </c>
      <c r="S3770" t="str">
        <f t="shared" si="469"/>
        <v>theater</v>
      </c>
      <c r="T3770" t="str">
        <f t="shared" si="470"/>
        <v>musical</v>
      </c>
      <c r="U3770" s="6">
        <f t="shared" si="466"/>
        <v>30</v>
      </c>
      <c r="V3770" t="str">
        <f t="shared" si="471"/>
        <v>15&lt;x&lt;=30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 t="shared" si="467"/>
        <v>42475.389803240738</v>
      </c>
      <c r="K3771">
        <v>1458138079</v>
      </c>
      <c r="L3771" s="10">
        <f t="shared" si="468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464"/>
        <v>1</v>
      </c>
      <c r="R3771" s="6">
        <f t="shared" si="465"/>
        <v>73.333333333333329</v>
      </c>
      <c r="S3771" t="str">
        <f t="shared" si="469"/>
        <v>theater</v>
      </c>
      <c r="T3771" t="str">
        <f t="shared" si="470"/>
        <v>musical</v>
      </c>
      <c r="U3771" s="6">
        <f t="shared" si="466"/>
        <v>30</v>
      </c>
      <c r="V3771" t="str">
        <f t="shared" si="471"/>
        <v>15&lt;x&lt;=30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 t="shared" si="467"/>
        <v>42168.722337962965</v>
      </c>
      <c r="K3772">
        <v>1431642010</v>
      </c>
      <c r="L3772" s="10">
        <f t="shared" si="468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464"/>
        <v>1</v>
      </c>
      <c r="R3772" s="6">
        <f t="shared" si="465"/>
        <v>100</v>
      </c>
      <c r="S3772" t="str">
        <f t="shared" si="469"/>
        <v>theater</v>
      </c>
      <c r="T3772" t="str">
        <f t="shared" si="470"/>
        <v>musical</v>
      </c>
      <c r="U3772" s="6">
        <f t="shared" si="466"/>
        <v>30</v>
      </c>
      <c r="V3772" t="str">
        <f t="shared" si="471"/>
        <v>15&lt;x&lt;=30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 t="shared" si="467"/>
        <v>42507.791666666664</v>
      </c>
      <c r="K3773">
        <v>1462307652</v>
      </c>
      <c r="L3773" s="10">
        <f t="shared" si="468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464"/>
        <v>1.46</v>
      </c>
      <c r="R3773" s="6">
        <f t="shared" si="465"/>
        <v>38.421052631578945</v>
      </c>
      <c r="S3773" t="str">
        <f t="shared" si="469"/>
        <v>theater</v>
      </c>
      <c r="T3773" t="str">
        <f t="shared" si="470"/>
        <v>musical</v>
      </c>
      <c r="U3773" s="6">
        <f t="shared" si="466"/>
        <v>14.14291666666395</v>
      </c>
      <c r="V3773" t="str">
        <f t="shared" si="471"/>
        <v>&lt;=15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 t="shared" si="467"/>
        <v>42703.041666666664</v>
      </c>
      <c r="K3774">
        <v>1478616506</v>
      </c>
      <c r="L3774" s="10">
        <f t="shared" si="468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464"/>
        <v>1.1020000000000001</v>
      </c>
      <c r="R3774" s="6">
        <f t="shared" si="465"/>
        <v>166.96969696969697</v>
      </c>
      <c r="S3774" t="str">
        <f t="shared" si="469"/>
        <v>theater</v>
      </c>
      <c r="T3774" t="str">
        <f t="shared" si="470"/>
        <v>musical</v>
      </c>
      <c r="U3774" s="6">
        <f t="shared" si="466"/>
        <v>20.633032407407882</v>
      </c>
      <c r="V3774" t="str">
        <f t="shared" si="471"/>
        <v>15&lt;x&lt;=30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 t="shared" si="467"/>
        <v>42688.880555555552</v>
      </c>
      <c r="K3775">
        <v>1476317247</v>
      </c>
      <c r="L3775" s="10">
        <f t="shared" si="468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464"/>
        <v>1.0820000000000001</v>
      </c>
      <c r="R3775" s="6">
        <f t="shared" si="465"/>
        <v>94.912280701754383</v>
      </c>
      <c r="S3775" t="str">
        <f t="shared" si="469"/>
        <v>theater</v>
      </c>
      <c r="T3775" t="str">
        <f t="shared" si="470"/>
        <v>musical</v>
      </c>
      <c r="U3775" s="6">
        <f t="shared" si="466"/>
        <v>33.083715277782176</v>
      </c>
      <c r="V3775" t="str">
        <f t="shared" si="471"/>
        <v>30&lt;x&lt;=45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 t="shared" si="467"/>
        <v>42103.583969907406</v>
      </c>
      <c r="K3776">
        <v>1427223655</v>
      </c>
      <c r="L3776" s="10">
        <f t="shared" si="468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464"/>
        <v>1</v>
      </c>
      <c r="R3776" s="6">
        <f t="shared" si="465"/>
        <v>100</v>
      </c>
      <c r="S3776" t="str">
        <f t="shared" si="469"/>
        <v>theater</v>
      </c>
      <c r="T3776" t="str">
        <f t="shared" si="470"/>
        <v>musical</v>
      </c>
      <c r="U3776" s="6">
        <f t="shared" si="466"/>
        <v>16</v>
      </c>
      <c r="V3776" t="str">
        <f t="shared" si="471"/>
        <v>15&lt;x&lt;=30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 t="shared" si="467"/>
        <v>42102.958333333336</v>
      </c>
      <c r="K3777">
        <v>1426199843</v>
      </c>
      <c r="L3777" s="10">
        <f t="shared" si="468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464"/>
        <v>1.0024999999999999</v>
      </c>
      <c r="R3777" s="6">
        <f t="shared" si="465"/>
        <v>143.21428571428572</v>
      </c>
      <c r="S3777" t="str">
        <f t="shared" si="469"/>
        <v>theater</v>
      </c>
      <c r="T3777" t="str">
        <f t="shared" si="470"/>
        <v>musical</v>
      </c>
      <c r="U3777" s="6">
        <f t="shared" si="466"/>
        <v>27.224039351858664</v>
      </c>
      <c r="V3777" t="str">
        <f t="shared" si="471"/>
        <v>15&lt;x&lt;=30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 t="shared" si="467"/>
        <v>41851.833333333328</v>
      </c>
      <c r="K3778">
        <v>1403599778</v>
      </c>
      <c r="L3778" s="10">
        <f t="shared" si="468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472">E3778/D3778</f>
        <v>1.0671250000000001</v>
      </c>
      <c r="R3778" s="6">
        <f t="shared" ref="R3778:R3841" si="473">E3778/N3778</f>
        <v>90.819148936170208</v>
      </c>
      <c r="S3778" t="str">
        <f t="shared" si="469"/>
        <v>theater</v>
      </c>
      <c r="T3778" t="str">
        <f t="shared" si="470"/>
        <v>musical</v>
      </c>
      <c r="U3778" s="6">
        <f t="shared" ref="U3778:U3841" si="474">J3778-L3778</f>
        <v>37.673865740740439</v>
      </c>
      <c r="V3778" t="str">
        <f t="shared" si="471"/>
        <v>30&lt;x&lt;=45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 t="shared" ref="J3779:J3842" si="475">(((I3779/60)/60)/24)+DATE(1970,1,1)+(-5/24)</f>
        <v>41908.958333333328</v>
      </c>
      <c r="K3779">
        <v>1409884821</v>
      </c>
      <c r="L3779" s="10">
        <f t="shared" ref="L3779:L3842" si="476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472"/>
        <v>1.4319999999999999</v>
      </c>
      <c r="R3779" s="6">
        <f t="shared" si="473"/>
        <v>48.542372881355931</v>
      </c>
      <c r="S3779" t="str">
        <f t="shared" ref="S3779:S3842" si="477">TRIM(LEFT(P3779,SEARCH("/",P3779)-1))</f>
        <v>theater</v>
      </c>
      <c r="T3779" t="str">
        <f t="shared" ref="T3779:T3842" si="478">TRIM(RIGHT(P3779,LEN(P3779)-SEARCH("/",P3779)))</f>
        <v>musical</v>
      </c>
      <c r="U3779" s="6">
        <f t="shared" si="474"/>
        <v>22.055312499993306</v>
      </c>
      <c r="V3779" t="str">
        <f t="shared" ref="V3779:V3842" si="479">IF(U3779&lt;=15, "&lt;=15", IF(U3779&lt;=30, "15&lt;x&lt;=30", IF(U3779&lt;=45, "30&lt;x&lt;=45", IF(U3779&lt;=60, "45&lt;x&lt;=60", IF(U3779&lt;=75, "60&lt;x&lt;=75","75&lt;x&lt;=90")))))</f>
        <v>15&lt;x&lt;=30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 t="shared" si="475"/>
        <v>42049.610879629625</v>
      </c>
      <c r="K3780">
        <v>1418758780</v>
      </c>
      <c r="L3780" s="10">
        <f t="shared" si="476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472"/>
        <v>1.0504166666666668</v>
      </c>
      <c r="R3780" s="6">
        <f t="shared" si="473"/>
        <v>70.027777777777771</v>
      </c>
      <c r="S3780" t="str">
        <f t="shared" si="477"/>
        <v>theater</v>
      </c>
      <c r="T3780" t="str">
        <f t="shared" si="478"/>
        <v>musical</v>
      </c>
      <c r="U3780" s="6">
        <f t="shared" si="474"/>
        <v>60</v>
      </c>
      <c r="V3780" t="str">
        <f t="shared" si="479"/>
        <v>45&lt;x&lt;=60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 t="shared" si="475"/>
        <v>42455.48541666667</v>
      </c>
      <c r="K3781">
        <v>1456421940</v>
      </c>
      <c r="L3781" s="10">
        <f t="shared" si="476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472"/>
        <v>1.0398000000000001</v>
      </c>
      <c r="R3781" s="6">
        <f t="shared" si="473"/>
        <v>135.62608695652173</v>
      </c>
      <c r="S3781" t="str">
        <f t="shared" si="477"/>
        <v>theater</v>
      </c>
      <c r="T3781" t="str">
        <f t="shared" si="478"/>
        <v>musical</v>
      </c>
      <c r="U3781" s="6">
        <f t="shared" si="474"/>
        <v>29.958333333343035</v>
      </c>
      <c r="V3781" t="str">
        <f t="shared" si="479"/>
        <v>15&lt;x&lt;=30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 t="shared" si="475"/>
        <v>42198.629166666658</v>
      </c>
      <c r="K3782">
        <v>1433999785</v>
      </c>
      <c r="L3782" s="10">
        <f t="shared" si="476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472"/>
        <v>1.2</v>
      </c>
      <c r="R3782" s="6">
        <f t="shared" si="473"/>
        <v>100</v>
      </c>
      <c r="S3782" t="str">
        <f t="shared" si="477"/>
        <v>theater</v>
      </c>
      <c r="T3782" t="str">
        <f t="shared" si="478"/>
        <v>musical</v>
      </c>
      <c r="U3782" s="6">
        <f t="shared" si="474"/>
        <v>32.617766203693463</v>
      </c>
      <c r="V3782" t="str">
        <f t="shared" si="479"/>
        <v>30&lt;x&lt;=45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 t="shared" si="475"/>
        <v>41890.674594907403</v>
      </c>
      <c r="K3783">
        <v>1408050685</v>
      </c>
      <c r="L3783" s="10">
        <f t="shared" si="476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472"/>
        <v>1.0966666666666667</v>
      </c>
      <c r="R3783" s="6">
        <f t="shared" si="473"/>
        <v>94.90384615384616</v>
      </c>
      <c r="S3783" t="str">
        <f t="shared" si="477"/>
        <v>theater</v>
      </c>
      <c r="T3783" t="str">
        <f t="shared" si="478"/>
        <v>musical</v>
      </c>
      <c r="U3783" s="6">
        <f t="shared" si="474"/>
        <v>25</v>
      </c>
      <c r="V3783" t="str">
        <f t="shared" si="479"/>
        <v>15&lt;x&lt;=30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 t="shared" si="475"/>
        <v>42575.749999999993</v>
      </c>
      <c r="K3784">
        <v>1466887297</v>
      </c>
      <c r="L3784" s="10">
        <f t="shared" si="476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472"/>
        <v>1.0175000000000001</v>
      </c>
      <c r="R3784" s="6">
        <f t="shared" si="473"/>
        <v>75.370370370370367</v>
      </c>
      <c r="S3784" t="str">
        <f t="shared" si="477"/>
        <v>theater</v>
      </c>
      <c r="T3784" t="str">
        <f t="shared" si="478"/>
        <v>musical</v>
      </c>
      <c r="U3784" s="6">
        <f t="shared" si="474"/>
        <v>29.096099537026021</v>
      </c>
      <c r="V3784" t="str">
        <f t="shared" si="479"/>
        <v>15&lt;x&lt;=30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 t="shared" si="475"/>
        <v>42444.458333333336</v>
      </c>
      <c r="K3785">
        <v>1455938520</v>
      </c>
      <c r="L3785" s="10">
        <f t="shared" si="476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472"/>
        <v>1.2891666666666666</v>
      </c>
      <c r="R3785" s="6">
        <f t="shared" si="473"/>
        <v>64.458333333333329</v>
      </c>
      <c r="S3785" t="str">
        <f t="shared" si="477"/>
        <v>theater</v>
      </c>
      <c r="T3785" t="str">
        <f t="shared" si="478"/>
        <v>musical</v>
      </c>
      <c r="U3785" s="6">
        <f t="shared" si="474"/>
        <v>24.526388888894871</v>
      </c>
      <c r="V3785" t="str">
        <f t="shared" si="479"/>
        <v>15&lt;x&lt;=30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 t="shared" si="475"/>
        <v>42561.772361111107</v>
      </c>
      <c r="K3786">
        <v>1465601532</v>
      </c>
      <c r="L3786" s="10">
        <f t="shared" si="476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472"/>
        <v>1.1499999999999999</v>
      </c>
      <c r="R3786" s="6">
        <f t="shared" si="473"/>
        <v>115</v>
      </c>
      <c r="S3786" t="str">
        <f t="shared" si="477"/>
        <v>theater</v>
      </c>
      <c r="T3786" t="str">
        <f t="shared" si="478"/>
        <v>musical</v>
      </c>
      <c r="U3786" s="6">
        <f t="shared" si="474"/>
        <v>30</v>
      </c>
      <c r="V3786" t="str">
        <f t="shared" si="479"/>
        <v>15&lt;x&lt;=30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 t="shared" si="475"/>
        <v>42584.210416666661</v>
      </c>
      <c r="K3787">
        <v>1467040769</v>
      </c>
      <c r="L3787" s="10">
        <f t="shared" si="476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472"/>
        <v>1.5075000000000001</v>
      </c>
      <c r="R3787" s="6">
        <f t="shared" si="473"/>
        <v>100.5</v>
      </c>
      <c r="S3787" t="str">
        <f t="shared" si="477"/>
        <v>theater</v>
      </c>
      <c r="T3787" t="str">
        <f t="shared" si="478"/>
        <v>musical</v>
      </c>
      <c r="U3787" s="6">
        <f t="shared" si="474"/>
        <v>35.780219907406718</v>
      </c>
      <c r="V3787" t="str">
        <f t="shared" si="479"/>
        <v>30&lt;x&lt;=45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 t="shared" si="475"/>
        <v>42516.829571759255</v>
      </c>
      <c r="K3788">
        <v>1461718475</v>
      </c>
      <c r="L3788" s="10">
        <f t="shared" si="476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472"/>
        <v>1.1096666666666666</v>
      </c>
      <c r="R3788" s="6">
        <f t="shared" si="473"/>
        <v>93.774647887323937</v>
      </c>
      <c r="S3788" t="str">
        <f t="shared" si="477"/>
        <v>theater</v>
      </c>
      <c r="T3788" t="str">
        <f t="shared" si="478"/>
        <v>musical</v>
      </c>
      <c r="U3788" s="6">
        <f t="shared" si="474"/>
        <v>30</v>
      </c>
      <c r="V3788" t="str">
        <f t="shared" si="479"/>
        <v>15&lt;x&lt;=30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 t="shared" si="475"/>
        <v>42195.957638888889</v>
      </c>
      <c r="K3789">
        <v>1434113406</v>
      </c>
      <c r="L3789" s="10">
        <f t="shared" si="476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472"/>
        <v>1.0028571428571429</v>
      </c>
      <c r="R3789" s="6">
        <f t="shared" si="473"/>
        <v>35.1</v>
      </c>
      <c r="S3789" t="str">
        <f t="shared" si="477"/>
        <v>theater</v>
      </c>
      <c r="T3789" t="str">
        <f t="shared" si="478"/>
        <v>musical</v>
      </c>
      <c r="U3789" s="6">
        <f t="shared" si="474"/>
        <v>28.631180555559695</v>
      </c>
      <c r="V3789" t="str">
        <f t="shared" si="479"/>
        <v>15&lt;x&lt;=30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 t="shared" si="475"/>
        <v>42361.470833333333</v>
      </c>
      <c r="K3790">
        <v>1448469719</v>
      </c>
      <c r="L3790" s="10">
        <f t="shared" si="476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472"/>
        <v>6.6666666666666671E-3</v>
      </c>
      <c r="R3790" s="6">
        <f t="shared" si="473"/>
        <v>500</v>
      </c>
      <c r="S3790" t="str">
        <f t="shared" si="477"/>
        <v>theater</v>
      </c>
      <c r="T3790" t="str">
        <f t="shared" si="478"/>
        <v>musical</v>
      </c>
      <c r="U3790" s="6">
        <f t="shared" si="474"/>
        <v>27.983344907406718</v>
      </c>
      <c r="V3790" t="str">
        <f t="shared" si="479"/>
        <v>15&lt;x&lt;=30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 t="shared" si="475"/>
        <v>42170.590486111112</v>
      </c>
      <c r="K3791">
        <v>1431630618</v>
      </c>
      <c r="L3791" s="10">
        <f t="shared" si="476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472"/>
        <v>3.267605633802817E-2</v>
      </c>
      <c r="R3791" s="6">
        <f t="shared" si="473"/>
        <v>29</v>
      </c>
      <c r="S3791" t="str">
        <f t="shared" si="477"/>
        <v>theater</v>
      </c>
      <c r="T3791" t="str">
        <f t="shared" si="478"/>
        <v>musical</v>
      </c>
      <c r="U3791" s="6">
        <f t="shared" si="474"/>
        <v>32</v>
      </c>
      <c r="V3791" t="str">
        <f t="shared" si="479"/>
        <v>30&lt;x&lt;=45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 t="shared" si="475"/>
        <v>42696.5002662037</v>
      </c>
      <c r="K3792">
        <v>1477238423</v>
      </c>
      <c r="L3792" s="10">
        <f t="shared" si="476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472"/>
        <v>0</v>
      </c>
      <c r="R3792" s="6" t="e">
        <f t="shared" si="473"/>
        <v>#DIV/0!</v>
      </c>
      <c r="S3792" t="str">
        <f t="shared" si="477"/>
        <v>theater</v>
      </c>
      <c r="T3792" t="str">
        <f t="shared" si="478"/>
        <v>musical</v>
      </c>
      <c r="U3792" s="6">
        <f t="shared" si="474"/>
        <v>30.041666666664241</v>
      </c>
      <c r="V3792" t="str">
        <f t="shared" si="479"/>
        <v>30&lt;x&lt;=45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 t="shared" si="475"/>
        <v>41826.4837037037</v>
      </c>
      <c r="K3793">
        <v>1399480592</v>
      </c>
      <c r="L3793" s="10">
        <f t="shared" si="476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472"/>
        <v>0</v>
      </c>
      <c r="R3793" s="6" t="e">
        <f t="shared" si="473"/>
        <v>#DIV/0!</v>
      </c>
      <c r="S3793" t="str">
        <f t="shared" si="477"/>
        <v>theater</v>
      </c>
      <c r="T3793" t="str">
        <f t="shared" si="478"/>
        <v>musical</v>
      </c>
      <c r="U3793" s="6">
        <f t="shared" si="474"/>
        <v>60</v>
      </c>
      <c r="V3793" t="str">
        <f t="shared" si="479"/>
        <v>45&lt;x&lt;=60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 t="shared" si="475"/>
        <v>42200.238680555551</v>
      </c>
      <c r="K3794">
        <v>1434365022</v>
      </c>
      <c r="L3794" s="10">
        <f t="shared" si="476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472"/>
        <v>2.8E-3</v>
      </c>
      <c r="R3794" s="6">
        <f t="shared" si="473"/>
        <v>17.5</v>
      </c>
      <c r="S3794" t="str">
        <f t="shared" si="477"/>
        <v>theater</v>
      </c>
      <c r="T3794" t="str">
        <f t="shared" si="478"/>
        <v>musical</v>
      </c>
      <c r="U3794" s="6">
        <f t="shared" si="474"/>
        <v>30</v>
      </c>
      <c r="V3794" t="str">
        <f t="shared" si="479"/>
        <v>15&lt;x&lt;=30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 t="shared" si="475"/>
        <v>41989.73065972222</v>
      </c>
      <c r="K3795">
        <v>1416954729</v>
      </c>
      <c r="L3795" s="10">
        <f t="shared" si="476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472"/>
        <v>0.59657142857142853</v>
      </c>
      <c r="R3795" s="6">
        <f t="shared" si="473"/>
        <v>174</v>
      </c>
      <c r="S3795" t="str">
        <f t="shared" si="477"/>
        <v>theater</v>
      </c>
      <c r="T3795" t="str">
        <f t="shared" si="478"/>
        <v>musical</v>
      </c>
      <c r="U3795" s="6">
        <f t="shared" si="474"/>
        <v>21</v>
      </c>
      <c r="V3795" t="str">
        <f t="shared" si="479"/>
        <v>15&lt;x&lt;=30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 t="shared" si="475"/>
        <v>42162.372152777774</v>
      </c>
      <c r="K3796">
        <v>1431093354</v>
      </c>
      <c r="L3796" s="10">
        <f t="shared" si="476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472"/>
        <v>0.01</v>
      </c>
      <c r="R3796" s="6">
        <f t="shared" si="473"/>
        <v>50</v>
      </c>
      <c r="S3796" t="str">
        <f t="shared" si="477"/>
        <v>theater</v>
      </c>
      <c r="T3796" t="str">
        <f t="shared" si="478"/>
        <v>musical</v>
      </c>
      <c r="U3796" s="6">
        <f t="shared" si="474"/>
        <v>30</v>
      </c>
      <c r="V3796" t="str">
        <f t="shared" si="479"/>
        <v>15&lt;x&lt;=30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 t="shared" si="475"/>
        <v>42244.729166666664</v>
      </c>
      <c r="K3797">
        <v>1437042490</v>
      </c>
      <c r="L3797" s="10">
        <f t="shared" si="476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472"/>
        <v>1.6666666666666666E-2</v>
      </c>
      <c r="R3797" s="6">
        <f t="shared" si="473"/>
        <v>5</v>
      </c>
      <c r="S3797" t="str">
        <f t="shared" si="477"/>
        <v>theater</v>
      </c>
      <c r="T3797" t="str">
        <f t="shared" si="478"/>
        <v>musical</v>
      </c>
      <c r="U3797" s="6">
        <f t="shared" si="474"/>
        <v>43.501273148147448</v>
      </c>
      <c r="V3797" t="str">
        <f t="shared" si="479"/>
        <v>30&lt;x&lt;=45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 t="shared" si="475"/>
        <v>42748.821250000001</v>
      </c>
      <c r="K3798">
        <v>1479170556</v>
      </c>
      <c r="L3798" s="10">
        <f t="shared" si="476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472"/>
        <v>4.4444444444444447E-5</v>
      </c>
      <c r="R3798" s="6">
        <f t="shared" si="473"/>
        <v>1</v>
      </c>
      <c r="S3798" t="str">
        <f t="shared" si="477"/>
        <v>theater</v>
      </c>
      <c r="T3798" t="str">
        <f t="shared" si="478"/>
        <v>musical</v>
      </c>
      <c r="U3798" s="6">
        <f t="shared" si="474"/>
        <v>60</v>
      </c>
      <c r="V3798" t="str">
        <f t="shared" si="479"/>
        <v>45&lt;x&lt;=60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 t="shared" si="475"/>
        <v>42114.673206018517</v>
      </c>
      <c r="K3799">
        <v>1426972165</v>
      </c>
      <c r="L3799" s="10">
        <f t="shared" si="476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472"/>
        <v>0.89666666666666661</v>
      </c>
      <c r="R3799" s="6">
        <f t="shared" si="473"/>
        <v>145.40540540540542</v>
      </c>
      <c r="S3799" t="str">
        <f t="shared" si="477"/>
        <v>theater</v>
      </c>
      <c r="T3799" t="str">
        <f t="shared" si="478"/>
        <v>musical</v>
      </c>
      <c r="U3799" s="6">
        <f t="shared" si="474"/>
        <v>30</v>
      </c>
      <c r="V3799" t="str">
        <f t="shared" si="479"/>
        <v>15&lt;x&lt;=30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 t="shared" si="475"/>
        <v>41861.514444444445</v>
      </c>
      <c r="K3800">
        <v>1405099248</v>
      </c>
      <c r="L3800" s="10">
        <f t="shared" si="476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472"/>
        <v>1.4642857142857143E-2</v>
      </c>
      <c r="R3800" s="6">
        <f t="shared" si="473"/>
        <v>205</v>
      </c>
      <c r="S3800" t="str">
        <f t="shared" si="477"/>
        <v>theater</v>
      </c>
      <c r="T3800" t="str">
        <f t="shared" si="478"/>
        <v>musical</v>
      </c>
      <c r="U3800" s="6">
        <f t="shared" si="474"/>
        <v>30</v>
      </c>
      <c r="V3800" t="str">
        <f t="shared" si="479"/>
        <v>15&lt;x&lt;=30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 t="shared" si="475"/>
        <v>42440.722719907404</v>
      </c>
      <c r="K3801">
        <v>1455142843</v>
      </c>
      <c r="L3801" s="10">
        <f t="shared" si="476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472"/>
        <v>4.02E-2</v>
      </c>
      <c r="R3801" s="6">
        <f t="shared" si="473"/>
        <v>100.5</v>
      </c>
      <c r="S3801" t="str">
        <f t="shared" si="477"/>
        <v>theater</v>
      </c>
      <c r="T3801" t="str">
        <f t="shared" si="478"/>
        <v>musical</v>
      </c>
      <c r="U3801" s="6">
        <f t="shared" si="474"/>
        <v>30</v>
      </c>
      <c r="V3801" t="str">
        <f t="shared" si="479"/>
        <v>15&lt;x&lt;=30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 t="shared" si="475"/>
        <v>42014.999305555553</v>
      </c>
      <c r="K3802">
        <v>1418146883</v>
      </c>
      <c r="L3802" s="10">
        <f t="shared" si="476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472"/>
        <v>4.0045454545454544E-2</v>
      </c>
      <c r="R3802" s="6">
        <f t="shared" si="473"/>
        <v>55.0625</v>
      </c>
      <c r="S3802" t="str">
        <f t="shared" si="477"/>
        <v>theater</v>
      </c>
      <c r="T3802" t="str">
        <f t="shared" si="478"/>
        <v>musical</v>
      </c>
      <c r="U3802" s="6">
        <f t="shared" si="474"/>
        <v>32.4705671296324</v>
      </c>
      <c r="V3802" t="str">
        <f t="shared" si="479"/>
        <v>30&lt;x&lt;=45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 t="shared" si="475"/>
        <v>42006.467777777776</v>
      </c>
      <c r="K3803">
        <v>1417536816</v>
      </c>
      <c r="L3803" s="10">
        <f t="shared" si="476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472"/>
        <v>8.5199999999999998E-2</v>
      </c>
      <c r="R3803" s="6">
        <f t="shared" si="473"/>
        <v>47.333333333333336</v>
      </c>
      <c r="S3803" t="str">
        <f t="shared" si="477"/>
        <v>theater</v>
      </c>
      <c r="T3803" t="str">
        <f t="shared" si="478"/>
        <v>musical</v>
      </c>
      <c r="U3803" s="6">
        <f t="shared" si="474"/>
        <v>31</v>
      </c>
      <c r="V3803" t="str">
        <f t="shared" si="479"/>
        <v>30&lt;x&lt;=45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 t="shared" si="475"/>
        <v>42298.917893518512</v>
      </c>
      <c r="K3804">
        <v>1442890906</v>
      </c>
      <c r="L3804" s="10">
        <f t="shared" si="476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472"/>
        <v>0</v>
      </c>
      <c r="R3804" s="6" t="e">
        <f t="shared" si="473"/>
        <v>#DIV/0!</v>
      </c>
      <c r="S3804" t="str">
        <f t="shared" si="477"/>
        <v>theater</v>
      </c>
      <c r="T3804" t="str">
        <f t="shared" si="478"/>
        <v>musical</v>
      </c>
      <c r="U3804" s="6">
        <f t="shared" si="474"/>
        <v>30</v>
      </c>
      <c r="V3804" t="str">
        <f t="shared" si="479"/>
        <v>15&lt;x&lt;=30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 t="shared" si="475"/>
        <v>42433.763518518514</v>
      </c>
      <c r="K3805">
        <v>1454541568</v>
      </c>
      <c r="L3805" s="10">
        <f t="shared" si="476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472"/>
        <v>0.19650000000000001</v>
      </c>
      <c r="R3805" s="6">
        <f t="shared" si="473"/>
        <v>58.95</v>
      </c>
      <c r="S3805" t="str">
        <f t="shared" si="477"/>
        <v>theater</v>
      </c>
      <c r="T3805" t="str">
        <f t="shared" si="478"/>
        <v>musical</v>
      </c>
      <c r="U3805" s="6">
        <f t="shared" si="474"/>
        <v>30</v>
      </c>
      <c r="V3805" t="str">
        <f t="shared" si="479"/>
        <v>15&lt;x&lt;=30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 t="shared" si="475"/>
        <v>42582.083333333336</v>
      </c>
      <c r="K3806">
        <v>1465172024</v>
      </c>
      <c r="L3806" s="10">
        <f t="shared" si="476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472"/>
        <v>0</v>
      </c>
      <c r="R3806" s="6" t="e">
        <f t="shared" si="473"/>
        <v>#DIV/0!</v>
      </c>
      <c r="S3806" t="str">
        <f t="shared" si="477"/>
        <v>theater</v>
      </c>
      <c r="T3806" t="str">
        <f t="shared" si="478"/>
        <v>musical</v>
      </c>
      <c r="U3806" s="6">
        <f t="shared" si="474"/>
        <v>55.282129629631527</v>
      </c>
      <c r="V3806" t="str">
        <f t="shared" si="479"/>
        <v>45&lt;x&lt;=60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 t="shared" si="475"/>
        <v>41909.678703703699</v>
      </c>
      <c r="K3807">
        <v>1406668640</v>
      </c>
      <c r="L3807" s="10">
        <f t="shared" si="476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472"/>
        <v>2.0000000000000002E-5</v>
      </c>
      <c r="R3807" s="6">
        <f t="shared" si="473"/>
        <v>1.5</v>
      </c>
      <c r="S3807" t="str">
        <f t="shared" si="477"/>
        <v>theater</v>
      </c>
      <c r="T3807" t="str">
        <f t="shared" si="478"/>
        <v>musical</v>
      </c>
      <c r="U3807" s="6">
        <f t="shared" si="474"/>
        <v>60</v>
      </c>
      <c r="V3807" t="str">
        <f t="shared" si="479"/>
        <v>45&lt;x&lt;=60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 t="shared" si="475"/>
        <v>41819.050706018512</v>
      </c>
      <c r="K3808">
        <v>1402294381</v>
      </c>
      <c r="L3808" s="10">
        <f t="shared" si="476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472"/>
        <v>6.6666666666666664E-4</v>
      </c>
      <c r="R3808" s="6">
        <f t="shared" si="473"/>
        <v>5</v>
      </c>
      <c r="S3808" t="str">
        <f t="shared" si="477"/>
        <v>theater</v>
      </c>
      <c r="T3808" t="str">
        <f t="shared" si="478"/>
        <v>musical</v>
      </c>
      <c r="U3808" s="6">
        <f t="shared" si="474"/>
        <v>20</v>
      </c>
      <c r="V3808" t="str">
        <f t="shared" si="479"/>
        <v>15&lt;x&lt;=30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 t="shared" si="475"/>
        <v>42097.700682870367</v>
      </c>
      <c r="K3809">
        <v>1427492939</v>
      </c>
      <c r="L3809" s="10">
        <f t="shared" si="476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472"/>
        <v>0.30333333333333334</v>
      </c>
      <c r="R3809" s="6">
        <f t="shared" si="473"/>
        <v>50.555555555555557</v>
      </c>
      <c r="S3809" t="str">
        <f t="shared" si="477"/>
        <v>theater</v>
      </c>
      <c r="T3809" t="str">
        <f t="shared" si="478"/>
        <v>musical</v>
      </c>
      <c r="U3809" s="6">
        <f t="shared" si="474"/>
        <v>7</v>
      </c>
      <c r="V3809" t="str">
        <f t="shared" si="479"/>
        <v>&lt;=15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 t="shared" si="475"/>
        <v>42119.203923611109</v>
      </c>
      <c r="K3810">
        <v>1424775219</v>
      </c>
      <c r="L3810" s="10">
        <f t="shared" si="476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472"/>
        <v>1</v>
      </c>
      <c r="R3810" s="6">
        <f t="shared" si="473"/>
        <v>41.666666666666664</v>
      </c>
      <c r="S3810" t="str">
        <f t="shared" si="477"/>
        <v>theater</v>
      </c>
      <c r="T3810" t="str">
        <f t="shared" si="478"/>
        <v>plays</v>
      </c>
      <c r="U3810" s="6">
        <f t="shared" si="474"/>
        <v>59.958333333328483</v>
      </c>
      <c r="V3810" t="str">
        <f t="shared" si="479"/>
        <v>45&lt;x&lt;=60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 t="shared" si="475"/>
        <v>41850.75</v>
      </c>
      <c r="K3811">
        <v>1402403907</v>
      </c>
      <c r="L3811" s="10">
        <f t="shared" si="476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472"/>
        <v>1.0125</v>
      </c>
      <c r="R3811" s="6">
        <f t="shared" si="473"/>
        <v>53.289473684210527</v>
      </c>
      <c r="S3811" t="str">
        <f t="shared" si="477"/>
        <v>theater</v>
      </c>
      <c r="T3811" t="str">
        <f t="shared" si="478"/>
        <v>plays</v>
      </c>
      <c r="U3811" s="6">
        <f t="shared" si="474"/>
        <v>50.431631944447872</v>
      </c>
      <c r="V3811" t="str">
        <f t="shared" si="479"/>
        <v>45&lt;x&lt;=60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 t="shared" si="475"/>
        <v>42084.599050925921</v>
      </c>
      <c r="K3812">
        <v>1424377358</v>
      </c>
      <c r="L3812" s="10">
        <f t="shared" si="476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472"/>
        <v>1.2173333333333334</v>
      </c>
      <c r="R3812" s="6">
        <f t="shared" si="473"/>
        <v>70.230769230769226</v>
      </c>
      <c r="S3812" t="str">
        <f t="shared" si="477"/>
        <v>theater</v>
      </c>
      <c r="T3812" t="str">
        <f t="shared" si="478"/>
        <v>plays</v>
      </c>
      <c r="U3812" s="6">
        <f t="shared" si="474"/>
        <v>29.958333333328483</v>
      </c>
      <c r="V3812" t="str">
        <f t="shared" si="479"/>
        <v>15&lt;x&lt;=30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 t="shared" si="475"/>
        <v>42521.249999999993</v>
      </c>
      <c r="K3813">
        <v>1461769373</v>
      </c>
      <c r="L3813" s="10">
        <f t="shared" si="476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472"/>
        <v>3.3</v>
      </c>
      <c r="R3813" s="6">
        <f t="shared" si="473"/>
        <v>43.421052631578945</v>
      </c>
      <c r="S3813" t="str">
        <f t="shared" si="477"/>
        <v>theater</v>
      </c>
      <c r="T3813" t="str">
        <f t="shared" si="478"/>
        <v>plays</v>
      </c>
      <c r="U3813" s="6">
        <f t="shared" si="474"/>
        <v>33.83133101851854</v>
      </c>
      <c r="V3813" t="str">
        <f t="shared" si="479"/>
        <v>30&lt;x&lt;=45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 t="shared" si="475"/>
        <v>42155.957638888889</v>
      </c>
      <c r="K3814">
        <v>1429120908</v>
      </c>
      <c r="L3814" s="10">
        <f t="shared" si="476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472"/>
        <v>1.0954999999999999</v>
      </c>
      <c r="R3814" s="6">
        <f t="shared" si="473"/>
        <v>199.18181818181819</v>
      </c>
      <c r="S3814" t="str">
        <f t="shared" si="477"/>
        <v>theater</v>
      </c>
      <c r="T3814" t="str">
        <f t="shared" si="478"/>
        <v>plays</v>
      </c>
      <c r="U3814" s="6">
        <f t="shared" si="474"/>
        <v>46.414722222223645</v>
      </c>
      <c r="V3814" t="str">
        <f t="shared" si="479"/>
        <v>45&lt;x&lt;=60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 t="shared" si="475"/>
        <v>42535.696527777771</v>
      </c>
      <c r="K3815">
        <v>1462603021</v>
      </c>
      <c r="L3815" s="10">
        <f t="shared" si="476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472"/>
        <v>1.0095190476190474</v>
      </c>
      <c r="R3815" s="6">
        <f t="shared" si="473"/>
        <v>78.518148148148143</v>
      </c>
      <c r="S3815" t="str">
        <f t="shared" si="477"/>
        <v>theater</v>
      </c>
      <c r="T3815" t="str">
        <f t="shared" si="478"/>
        <v>plays</v>
      </c>
      <c r="U3815" s="6">
        <f t="shared" si="474"/>
        <v>38.629155092588917</v>
      </c>
      <c r="V3815" t="str">
        <f t="shared" si="479"/>
        <v>30&lt;x&lt;=45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 t="shared" si="475"/>
        <v>42094.957638888889</v>
      </c>
      <c r="K3816">
        <v>1424727712</v>
      </c>
      <c r="L3816" s="10">
        <f t="shared" si="476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472"/>
        <v>1.4013333333333333</v>
      </c>
      <c r="R3816" s="6">
        <f t="shared" si="473"/>
        <v>61.823529411764703</v>
      </c>
      <c r="S3816" t="str">
        <f t="shared" si="477"/>
        <v>theater</v>
      </c>
      <c r="T3816" t="str">
        <f t="shared" si="478"/>
        <v>plays</v>
      </c>
      <c r="U3816" s="6">
        <f t="shared" si="474"/>
        <v>36.261898148150067</v>
      </c>
      <c r="V3816" t="str">
        <f t="shared" si="479"/>
        <v>30&lt;x&lt;=45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 t="shared" si="475"/>
        <v>42236.749999999993</v>
      </c>
      <c r="K3817">
        <v>1437545657</v>
      </c>
      <c r="L3817" s="10">
        <f t="shared" si="476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472"/>
        <v>1.0000100000000001</v>
      </c>
      <c r="R3817" s="6">
        <f t="shared" si="473"/>
        <v>50.000500000000002</v>
      </c>
      <c r="S3817" t="str">
        <f t="shared" si="477"/>
        <v>theater</v>
      </c>
      <c r="T3817" t="str">
        <f t="shared" si="478"/>
        <v>plays</v>
      </c>
      <c r="U3817" s="6">
        <f t="shared" si="474"/>
        <v>29.698414351849351</v>
      </c>
      <c r="V3817" t="str">
        <f t="shared" si="479"/>
        <v>15&lt;x&lt;=30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 t="shared" si="475"/>
        <v>41837.481747685182</v>
      </c>
      <c r="K3818">
        <v>1403022823</v>
      </c>
      <c r="L3818" s="10">
        <f t="shared" si="476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472"/>
        <v>1.19238</v>
      </c>
      <c r="R3818" s="6">
        <f t="shared" si="473"/>
        <v>48.339729729729726</v>
      </c>
      <c r="S3818" t="str">
        <f t="shared" si="477"/>
        <v>theater</v>
      </c>
      <c r="T3818" t="str">
        <f t="shared" si="478"/>
        <v>plays</v>
      </c>
      <c r="U3818" s="6">
        <f t="shared" si="474"/>
        <v>30</v>
      </c>
      <c r="V3818" t="str">
        <f t="shared" si="479"/>
        <v>15&lt;x&lt;=30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 t="shared" si="475"/>
        <v>42300.957638888889</v>
      </c>
      <c r="K3819">
        <v>1444236216</v>
      </c>
      <c r="L3819" s="10">
        <f t="shared" si="476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472"/>
        <v>1.0725</v>
      </c>
      <c r="R3819" s="6">
        <f t="shared" si="473"/>
        <v>107.25</v>
      </c>
      <c r="S3819" t="str">
        <f t="shared" si="477"/>
        <v>theater</v>
      </c>
      <c r="T3819" t="str">
        <f t="shared" si="478"/>
        <v>plays</v>
      </c>
      <c r="U3819" s="6">
        <f t="shared" si="474"/>
        <v>16.469027777784504</v>
      </c>
      <c r="V3819" t="str">
        <f t="shared" si="479"/>
        <v>15&lt;x&lt;=30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 t="shared" si="475"/>
        <v>42075.592384259253</v>
      </c>
      <c r="K3820">
        <v>1423599182</v>
      </c>
      <c r="L3820" s="10">
        <f t="shared" si="476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472"/>
        <v>2.2799999999999998</v>
      </c>
      <c r="R3820" s="6">
        <f t="shared" si="473"/>
        <v>57</v>
      </c>
      <c r="S3820" t="str">
        <f t="shared" si="477"/>
        <v>theater</v>
      </c>
      <c r="T3820" t="str">
        <f t="shared" si="478"/>
        <v>plays</v>
      </c>
      <c r="U3820" s="6">
        <f t="shared" si="474"/>
        <v>29.958333333328483</v>
      </c>
      <c r="V3820" t="str">
        <f t="shared" si="479"/>
        <v>15&lt;x&lt;=30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 t="shared" si="475"/>
        <v>42202.668055555558</v>
      </c>
      <c r="K3821">
        <v>1435554104</v>
      </c>
      <c r="L3821" s="10">
        <f t="shared" si="476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472"/>
        <v>1.0640000000000001</v>
      </c>
      <c r="R3821" s="6">
        <f t="shared" si="473"/>
        <v>40.92307692307692</v>
      </c>
      <c r="S3821" t="str">
        <f t="shared" si="477"/>
        <v>theater</v>
      </c>
      <c r="T3821" t="str">
        <f t="shared" si="478"/>
        <v>plays</v>
      </c>
      <c r="U3821" s="6">
        <f t="shared" si="474"/>
        <v>18.666851851856336</v>
      </c>
      <c r="V3821" t="str">
        <f t="shared" si="479"/>
        <v>15&lt;x&lt;=30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 t="shared" si="475"/>
        <v>42190.443483796298</v>
      </c>
      <c r="K3822">
        <v>1433518717</v>
      </c>
      <c r="L3822" s="10">
        <f t="shared" si="476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472"/>
        <v>1.4333333333333333</v>
      </c>
      <c r="R3822" s="6">
        <f t="shared" si="473"/>
        <v>21.5</v>
      </c>
      <c r="S3822" t="str">
        <f t="shared" si="477"/>
        <v>theater</v>
      </c>
      <c r="T3822" t="str">
        <f t="shared" si="478"/>
        <v>plays</v>
      </c>
      <c r="U3822" s="6">
        <f t="shared" si="474"/>
        <v>30</v>
      </c>
      <c r="V3822" t="str">
        <f t="shared" si="479"/>
        <v>15&lt;x&lt;=30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 t="shared" si="475"/>
        <v>42372.972303240742</v>
      </c>
      <c r="K3823">
        <v>1449116407</v>
      </c>
      <c r="L3823" s="10">
        <f t="shared" si="476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472"/>
        <v>1.0454285714285714</v>
      </c>
      <c r="R3823" s="6">
        <f t="shared" si="473"/>
        <v>79.543478260869563</v>
      </c>
      <c r="S3823" t="str">
        <f t="shared" si="477"/>
        <v>theater</v>
      </c>
      <c r="T3823" t="str">
        <f t="shared" si="478"/>
        <v>plays</v>
      </c>
      <c r="U3823" s="6">
        <f t="shared" si="474"/>
        <v>32</v>
      </c>
      <c r="V3823" t="str">
        <f t="shared" si="479"/>
        <v>30&lt;x&lt;=45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 t="shared" si="475"/>
        <v>42388.749305555553</v>
      </c>
      <c r="K3824">
        <v>1448136417</v>
      </c>
      <c r="L3824" s="10">
        <f t="shared" si="476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472"/>
        <v>1.1002000000000001</v>
      </c>
      <c r="R3824" s="6">
        <f t="shared" si="473"/>
        <v>72.381578947368425</v>
      </c>
      <c r="S3824" t="str">
        <f t="shared" si="477"/>
        <v>theater</v>
      </c>
      <c r="T3824" t="str">
        <f t="shared" si="478"/>
        <v>plays</v>
      </c>
      <c r="U3824" s="6">
        <f t="shared" si="474"/>
        <v>59.119479166671226</v>
      </c>
      <c r="V3824" t="str">
        <f t="shared" si="479"/>
        <v>45&lt;x&lt;=60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 t="shared" si="475"/>
        <v>42204.957638888889</v>
      </c>
      <c r="K3825">
        <v>1434405044</v>
      </c>
      <c r="L3825" s="10">
        <f t="shared" si="476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472"/>
        <v>1.06</v>
      </c>
      <c r="R3825" s="6">
        <f t="shared" si="473"/>
        <v>64.634146341463421</v>
      </c>
      <c r="S3825" t="str">
        <f t="shared" si="477"/>
        <v>theater</v>
      </c>
      <c r="T3825" t="str">
        <f t="shared" si="478"/>
        <v>plays</v>
      </c>
      <c r="U3825" s="6">
        <f t="shared" si="474"/>
        <v>34.255740740743931</v>
      </c>
      <c r="V3825" t="str">
        <f t="shared" si="479"/>
        <v>30&lt;x&lt;=45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 t="shared" si="475"/>
        <v>42583.361805555549</v>
      </c>
      <c r="K3826">
        <v>1469026903</v>
      </c>
      <c r="L3826" s="10">
        <f t="shared" si="476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472"/>
        <v>1.08</v>
      </c>
      <c r="R3826" s="6">
        <f t="shared" si="473"/>
        <v>38.571428571428569</v>
      </c>
      <c r="S3826" t="str">
        <f t="shared" si="477"/>
        <v>theater</v>
      </c>
      <c r="T3826" t="str">
        <f t="shared" si="478"/>
        <v>plays</v>
      </c>
      <c r="U3826" s="6">
        <f t="shared" si="474"/>
        <v>11.943946759260143</v>
      </c>
      <c r="V3826" t="str">
        <f t="shared" si="479"/>
        <v>&lt;=15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 t="shared" si="475"/>
        <v>42171.861273148148</v>
      </c>
      <c r="K3827">
        <v>1432690814</v>
      </c>
      <c r="L3827" s="10">
        <f t="shared" si="476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472"/>
        <v>1.0542</v>
      </c>
      <c r="R3827" s="6">
        <f t="shared" si="473"/>
        <v>107.57142857142857</v>
      </c>
      <c r="S3827" t="str">
        <f t="shared" si="477"/>
        <v>theater</v>
      </c>
      <c r="T3827" t="str">
        <f t="shared" si="478"/>
        <v>plays</v>
      </c>
      <c r="U3827" s="6">
        <f t="shared" si="474"/>
        <v>21</v>
      </c>
      <c r="V3827" t="str">
        <f t="shared" si="479"/>
        <v>15&lt;x&lt;=30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 t="shared" si="475"/>
        <v>42131.215208333328</v>
      </c>
      <c r="K3828">
        <v>1428401394</v>
      </c>
      <c r="L3828" s="10">
        <f t="shared" si="476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472"/>
        <v>1.1916666666666667</v>
      </c>
      <c r="R3828" s="6">
        <f t="shared" si="473"/>
        <v>27.5</v>
      </c>
      <c r="S3828" t="str">
        <f t="shared" si="477"/>
        <v>theater</v>
      </c>
      <c r="T3828" t="str">
        <f t="shared" si="478"/>
        <v>plays</v>
      </c>
      <c r="U3828" s="6">
        <f t="shared" si="474"/>
        <v>30</v>
      </c>
      <c r="V3828" t="str">
        <f t="shared" si="479"/>
        <v>15&lt;x&lt;=30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 t="shared" si="475"/>
        <v>42089.791666666664</v>
      </c>
      <c r="K3829">
        <v>1422656201</v>
      </c>
      <c r="L3829" s="10">
        <f t="shared" si="476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472"/>
        <v>1.5266666666666666</v>
      </c>
      <c r="R3829" s="6">
        <f t="shared" si="473"/>
        <v>70.461538461538467</v>
      </c>
      <c r="S3829" t="str">
        <f t="shared" si="477"/>
        <v>theater</v>
      </c>
      <c r="T3829" t="str">
        <f t="shared" si="478"/>
        <v>plays</v>
      </c>
      <c r="U3829" s="6">
        <f t="shared" si="474"/>
        <v>55.071747685185983</v>
      </c>
      <c r="V3829" t="str">
        <f t="shared" si="479"/>
        <v>45&lt;x&lt;=60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 t="shared" si="475"/>
        <v>42004.360960648148</v>
      </c>
      <c r="K3830">
        <v>1414845587</v>
      </c>
      <c r="L3830" s="10">
        <f t="shared" si="476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472"/>
        <v>1</v>
      </c>
      <c r="R3830" s="6">
        <f t="shared" si="473"/>
        <v>178.57142857142858</v>
      </c>
      <c r="S3830" t="str">
        <f t="shared" si="477"/>
        <v>theater</v>
      </c>
      <c r="T3830" t="str">
        <f t="shared" si="478"/>
        <v>plays</v>
      </c>
      <c r="U3830" s="6">
        <f t="shared" si="474"/>
        <v>60.041666666664241</v>
      </c>
      <c r="V3830" t="str">
        <f t="shared" si="479"/>
        <v>60&lt;x&lt;=75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 t="shared" si="475"/>
        <v>42613.657071759262</v>
      </c>
      <c r="K3831">
        <v>1470948371</v>
      </c>
      <c r="L3831" s="10">
        <f t="shared" si="476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472"/>
        <v>1.002</v>
      </c>
      <c r="R3831" s="6">
        <f t="shared" si="473"/>
        <v>62.625</v>
      </c>
      <c r="S3831" t="str">
        <f t="shared" si="477"/>
        <v>theater</v>
      </c>
      <c r="T3831" t="str">
        <f t="shared" si="478"/>
        <v>plays</v>
      </c>
      <c r="U3831" s="6">
        <f t="shared" si="474"/>
        <v>20</v>
      </c>
      <c r="V3831" t="str">
        <f t="shared" si="479"/>
        <v>15&lt;x&lt;=30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 t="shared" si="475"/>
        <v>42517.532534722217</v>
      </c>
      <c r="K3832">
        <v>1463161611</v>
      </c>
      <c r="L3832" s="10">
        <f t="shared" si="476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472"/>
        <v>2.25</v>
      </c>
      <c r="R3832" s="6">
        <f t="shared" si="473"/>
        <v>75</v>
      </c>
      <c r="S3832" t="str">
        <f t="shared" si="477"/>
        <v>theater</v>
      </c>
      <c r="T3832" t="str">
        <f t="shared" si="478"/>
        <v>plays</v>
      </c>
      <c r="U3832" s="6">
        <f t="shared" si="474"/>
        <v>14</v>
      </c>
      <c r="V3832" t="str">
        <f t="shared" si="479"/>
        <v>&lt;=15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 t="shared" si="475"/>
        <v>41948.682233796295</v>
      </c>
      <c r="K3833">
        <v>1413404545</v>
      </c>
      <c r="L3833" s="10">
        <f t="shared" si="476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472"/>
        <v>1.0602199999999999</v>
      </c>
      <c r="R3833" s="6">
        <f t="shared" si="473"/>
        <v>58.901111111111113</v>
      </c>
      <c r="S3833" t="str">
        <f t="shared" si="477"/>
        <v>theater</v>
      </c>
      <c r="T3833" t="str">
        <f t="shared" si="478"/>
        <v>plays</v>
      </c>
      <c r="U3833" s="6">
        <f t="shared" si="474"/>
        <v>21.041666666664241</v>
      </c>
      <c r="V3833" t="str">
        <f t="shared" si="479"/>
        <v>15&lt;x&lt;=30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 t="shared" si="475"/>
        <v>42419.906655092585</v>
      </c>
      <c r="K3834">
        <v>1452048335</v>
      </c>
      <c r="L3834" s="10">
        <f t="shared" si="476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472"/>
        <v>1.0466666666666666</v>
      </c>
      <c r="R3834" s="6">
        <f t="shared" si="473"/>
        <v>139.55555555555554</v>
      </c>
      <c r="S3834" t="str">
        <f t="shared" si="477"/>
        <v>theater</v>
      </c>
      <c r="T3834" t="str">
        <f t="shared" si="478"/>
        <v>plays</v>
      </c>
      <c r="U3834" s="6">
        <f t="shared" si="474"/>
        <v>45</v>
      </c>
      <c r="V3834" t="str">
        <f t="shared" si="479"/>
        <v>30&lt;x&lt;=45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 t="shared" si="475"/>
        <v>41974.589583333327</v>
      </c>
      <c r="K3835">
        <v>1416516972</v>
      </c>
      <c r="L3835" s="10">
        <f t="shared" si="476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472"/>
        <v>1.1666666666666667</v>
      </c>
      <c r="R3835" s="6">
        <f t="shared" si="473"/>
        <v>70</v>
      </c>
      <c r="S3835" t="str">
        <f t="shared" si="477"/>
        <v>theater</v>
      </c>
      <c r="T3835" t="str">
        <f t="shared" si="478"/>
        <v>plays</v>
      </c>
      <c r="U3835" s="6">
        <f t="shared" si="474"/>
        <v>10.925555555557366</v>
      </c>
      <c r="V3835" t="str">
        <f t="shared" si="479"/>
        <v>&lt;=15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 t="shared" si="475"/>
        <v>42173.236886574072</v>
      </c>
      <c r="K3836">
        <v>1432032067</v>
      </c>
      <c r="L3836" s="10">
        <f t="shared" si="476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472"/>
        <v>1.0903333333333334</v>
      </c>
      <c r="R3836" s="6">
        <f t="shared" si="473"/>
        <v>57.385964912280699</v>
      </c>
      <c r="S3836" t="str">
        <f t="shared" si="477"/>
        <v>theater</v>
      </c>
      <c r="T3836" t="str">
        <f t="shared" si="478"/>
        <v>plays</v>
      </c>
      <c r="U3836" s="6">
        <f t="shared" si="474"/>
        <v>30</v>
      </c>
      <c r="V3836" t="str">
        <f t="shared" si="479"/>
        <v>15&lt;x&lt;=30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 t="shared" si="475"/>
        <v>42481.733888888884</v>
      </c>
      <c r="K3837">
        <v>1459463808</v>
      </c>
      <c r="L3837" s="10">
        <f t="shared" si="476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472"/>
        <v>1.6</v>
      </c>
      <c r="R3837" s="6">
        <f t="shared" si="473"/>
        <v>40</v>
      </c>
      <c r="S3837" t="str">
        <f t="shared" si="477"/>
        <v>theater</v>
      </c>
      <c r="T3837" t="str">
        <f t="shared" si="478"/>
        <v>plays</v>
      </c>
      <c r="U3837" s="6">
        <f t="shared" si="474"/>
        <v>21</v>
      </c>
      <c r="V3837" t="str">
        <f t="shared" si="479"/>
        <v>15&lt;x&lt;=30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 t="shared" si="475"/>
        <v>42584.964583333327</v>
      </c>
      <c r="K3838">
        <v>1467497652</v>
      </c>
      <c r="L3838" s="10">
        <f t="shared" si="476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472"/>
        <v>1.125</v>
      </c>
      <c r="R3838" s="6">
        <f t="shared" si="473"/>
        <v>64.285714285714292</v>
      </c>
      <c r="S3838" t="str">
        <f t="shared" si="477"/>
        <v>theater</v>
      </c>
      <c r="T3838" t="str">
        <f t="shared" si="478"/>
        <v>plays</v>
      </c>
      <c r="U3838" s="6">
        <f t="shared" si="474"/>
        <v>31.24638888888876</v>
      </c>
      <c r="V3838" t="str">
        <f t="shared" si="479"/>
        <v>30&lt;x&lt;=45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 t="shared" si="475"/>
        <v>42188.557384259257</v>
      </c>
      <c r="K3839">
        <v>1432837358</v>
      </c>
      <c r="L3839" s="10">
        <f t="shared" si="476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472"/>
        <v>1.0209999999999999</v>
      </c>
      <c r="R3839" s="6">
        <f t="shared" si="473"/>
        <v>120.11764705882354</v>
      </c>
      <c r="S3839" t="str">
        <f t="shared" si="477"/>
        <v>theater</v>
      </c>
      <c r="T3839" t="str">
        <f t="shared" si="478"/>
        <v>plays</v>
      </c>
      <c r="U3839" s="6">
        <f t="shared" si="474"/>
        <v>36</v>
      </c>
      <c r="V3839" t="str">
        <f t="shared" si="479"/>
        <v>30&lt;x&lt;=45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 t="shared" si="475"/>
        <v>42146.502418981479</v>
      </c>
      <c r="K3840">
        <v>1429722209</v>
      </c>
      <c r="L3840" s="10">
        <f t="shared" si="476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472"/>
        <v>1.00824</v>
      </c>
      <c r="R3840" s="6">
        <f t="shared" si="473"/>
        <v>1008.24</v>
      </c>
      <c r="S3840" t="str">
        <f t="shared" si="477"/>
        <v>theater</v>
      </c>
      <c r="T3840" t="str">
        <f t="shared" si="478"/>
        <v>plays</v>
      </c>
      <c r="U3840" s="6">
        <f t="shared" si="474"/>
        <v>30</v>
      </c>
      <c r="V3840" t="str">
        <f t="shared" si="479"/>
        <v>15&lt;x&lt;=30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 t="shared" si="475"/>
        <v>42214.934305555551</v>
      </c>
      <c r="K3841">
        <v>1433042724</v>
      </c>
      <c r="L3841" s="10">
        <f t="shared" si="476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472"/>
        <v>1.0125</v>
      </c>
      <c r="R3841" s="6">
        <f t="shared" si="473"/>
        <v>63.28125</v>
      </c>
      <c r="S3841" t="str">
        <f t="shared" si="477"/>
        <v>theater</v>
      </c>
      <c r="T3841" t="str">
        <f t="shared" si="478"/>
        <v>plays</v>
      </c>
      <c r="U3841" s="6">
        <f t="shared" si="474"/>
        <v>60</v>
      </c>
      <c r="V3841" t="str">
        <f t="shared" si="479"/>
        <v>45&lt;x&lt;=60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 t="shared" si="475"/>
        <v>42457.45172453703</v>
      </c>
      <c r="K3842">
        <v>1457023829</v>
      </c>
      <c r="L3842" s="10">
        <f t="shared" si="476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480">E3842/D3842</f>
        <v>65</v>
      </c>
      <c r="R3842" s="6">
        <f t="shared" ref="R3842:R3905" si="481">E3842/N3842</f>
        <v>21.666666666666668</v>
      </c>
      <c r="S3842" t="str">
        <f t="shared" si="477"/>
        <v>theater</v>
      </c>
      <c r="T3842" t="str">
        <f t="shared" si="478"/>
        <v>plays</v>
      </c>
      <c r="U3842" s="6">
        <f t="shared" ref="U3842:U3905" si="482">J3842-L3842</f>
        <v>24.958333333328483</v>
      </c>
      <c r="V3842" t="str">
        <f t="shared" si="479"/>
        <v>15&lt;x&lt;=30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 t="shared" ref="J3843:J3906" si="483">(((I3843/60)/60)/24)+DATE(1970,1,1)+(-5/24)</f>
        <v>41840.57739583333</v>
      </c>
      <c r="K3843">
        <v>1400698287</v>
      </c>
      <c r="L3843" s="10">
        <f t="shared" ref="L3843:L3906" si="484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480"/>
        <v>8.72E-2</v>
      </c>
      <c r="R3843" s="6">
        <f t="shared" si="481"/>
        <v>25.647058823529413</v>
      </c>
      <c r="S3843" t="str">
        <f t="shared" ref="S3843:S3906" si="485">TRIM(LEFT(P3843,SEARCH("/",P3843)-1))</f>
        <v>theater</v>
      </c>
      <c r="T3843" t="str">
        <f t="shared" ref="T3843:T3906" si="486">TRIM(RIGHT(P3843,LEN(P3843)-SEARCH("/",P3843)))</f>
        <v>plays</v>
      </c>
      <c r="U3843" s="6">
        <f t="shared" si="482"/>
        <v>60</v>
      </c>
      <c r="V3843" t="str">
        <f t="shared" ref="V3843:V3906" si="487">IF(U3843&lt;=15, "&lt;=15", IF(U3843&lt;=30, "15&lt;x&lt;=30", IF(U3843&lt;=45, "30&lt;x&lt;=45", IF(U3843&lt;=60, "45&lt;x&lt;=60", IF(U3843&lt;=75, "60&lt;x&lt;=75","75&lt;x&lt;=90")))))</f>
        <v>45&lt;x&lt;=60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 t="shared" si="483"/>
        <v>41770.285324074073</v>
      </c>
      <c r="K3844">
        <v>1397217052</v>
      </c>
      <c r="L3844" s="10">
        <f t="shared" si="484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480"/>
        <v>0.21940000000000001</v>
      </c>
      <c r="R3844" s="6">
        <f t="shared" si="481"/>
        <v>47.695652173913047</v>
      </c>
      <c r="S3844" t="str">
        <f t="shared" si="485"/>
        <v>theater</v>
      </c>
      <c r="T3844" t="str">
        <f t="shared" si="486"/>
        <v>plays</v>
      </c>
      <c r="U3844" s="6">
        <f t="shared" si="482"/>
        <v>30</v>
      </c>
      <c r="V3844" t="str">
        <f t="shared" si="487"/>
        <v>15&lt;x&lt;=30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 t="shared" si="483"/>
        <v>41790.864166666666</v>
      </c>
      <c r="K3845">
        <v>1399427064</v>
      </c>
      <c r="L3845" s="10">
        <f t="shared" si="484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480"/>
        <v>0.21299999999999999</v>
      </c>
      <c r="R3845" s="6">
        <f t="shared" si="481"/>
        <v>56.05263157894737</v>
      </c>
      <c r="S3845" t="str">
        <f t="shared" si="485"/>
        <v>theater</v>
      </c>
      <c r="T3845" t="str">
        <f t="shared" si="486"/>
        <v>plays</v>
      </c>
      <c r="U3845" s="6">
        <f t="shared" si="482"/>
        <v>25</v>
      </c>
      <c r="V3845" t="str">
        <f t="shared" si="487"/>
        <v>15&lt;x&lt;=30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 t="shared" si="483"/>
        <v>41793.082638888889</v>
      </c>
      <c r="K3846">
        <v>1399474134</v>
      </c>
      <c r="L3846" s="10">
        <f t="shared" si="484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480"/>
        <v>0.41489795918367345</v>
      </c>
      <c r="R3846" s="6">
        <f t="shared" si="481"/>
        <v>81.319999999999993</v>
      </c>
      <c r="S3846" t="str">
        <f t="shared" si="485"/>
        <v>theater</v>
      </c>
      <c r="T3846" t="str">
        <f t="shared" si="486"/>
        <v>plays</v>
      </c>
      <c r="U3846" s="6">
        <f t="shared" si="482"/>
        <v>26.67368055555562</v>
      </c>
      <c r="V3846" t="str">
        <f t="shared" si="487"/>
        <v>15&lt;x&lt;=30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 t="shared" si="483"/>
        <v>42278.418680555551</v>
      </c>
      <c r="K3847">
        <v>1441119774</v>
      </c>
      <c r="L3847" s="10">
        <f t="shared" si="484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480"/>
        <v>2.1049999999999999E-2</v>
      </c>
      <c r="R3847" s="6">
        <f t="shared" si="481"/>
        <v>70.166666666666671</v>
      </c>
      <c r="S3847" t="str">
        <f t="shared" si="485"/>
        <v>theater</v>
      </c>
      <c r="T3847" t="str">
        <f t="shared" si="486"/>
        <v>plays</v>
      </c>
      <c r="U3847" s="6">
        <f t="shared" si="482"/>
        <v>30</v>
      </c>
      <c r="V3847" t="str">
        <f t="shared" si="487"/>
        <v>15&lt;x&lt;=30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 t="shared" si="483"/>
        <v>41916.082638888889</v>
      </c>
      <c r="K3848">
        <v>1409721542</v>
      </c>
      <c r="L3848" s="10">
        <f t="shared" si="484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480"/>
        <v>2.7E-2</v>
      </c>
      <c r="R3848" s="6">
        <f t="shared" si="481"/>
        <v>23.625</v>
      </c>
      <c r="S3848" t="str">
        <f t="shared" si="485"/>
        <v>theater</v>
      </c>
      <c r="T3848" t="str">
        <f t="shared" si="486"/>
        <v>plays</v>
      </c>
      <c r="U3848" s="6">
        <f t="shared" si="482"/>
        <v>31.06942129629897</v>
      </c>
      <c r="V3848" t="str">
        <f t="shared" si="487"/>
        <v>30&lt;x&lt;=45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 t="shared" si="483"/>
        <v>42204.016099537032</v>
      </c>
      <c r="K3849">
        <v>1433395391</v>
      </c>
      <c r="L3849" s="10">
        <f t="shared" si="484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480"/>
        <v>0.16161904761904761</v>
      </c>
      <c r="R3849" s="6">
        <f t="shared" si="481"/>
        <v>188.55555555555554</v>
      </c>
      <c r="S3849" t="str">
        <f t="shared" si="485"/>
        <v>theater</v>
      </c>
      <c r="T3849" t="str">
        <f t="shared" si="486"/>
        <v>plays</v>
      </c>
      <c r="U3849" s="6">
        <f t="shared" si="482"/>
        <v>45</v>
      </c>
      <c r="V3849" t="str">
        <f t="shared" si="487"/>
        <v>30&lt;x&lt;=45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 t="shared" si="483"/>
        <v>42295.608668981477</v>
      </c>
      <c r="K3850">
        <v>1442604989</v>
      </c>
      <c r="L3850" s="10">
        <f t="shared" si="484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480"/>
        <v>0.16376923076923078</v>
      </c>
      <c r="R3850" s="6">
        <f t="shared" si="481"/>
        <v>49.511627906976742</v>
      </c>
      <c r="S3850" t="str">
        <f t="shared" si="485"/>
        <v>theater</v>
      </c>
      <c r="T3850" t="str">
        <f t="shared" si="486"/>
        <v>plays</v>
      </c>
      <c r="U3850" s="6">
        <f t="shared" si="482"/>
        <v>30</v>
      </c>
      <c r="V3850" t="str">
        <f t="shared" si="487"/>
        <v>15&lt;x&lt;=30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 t="shared" si="483"/>
        <v>42166.558842592589</v>
      </c>
      <c r="K3851">
        <v>1431455084</v>
      </c>
      <c r="L3851" s="10">
        <f t="shared" si="484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480"/>
        <v>7.0433333333333334E-2</v>
      </c>
      <c r="R3851" s="6">
        <f t="shared" si="481"/>
        <v>75.464285714285708</v>
      </c>
      <c r="S3851" t="str">
        <f t="shared" si="485"/>
        <v>theater</v>
      </c>
      <c r="T3851" t="str">
        <f t="shared" si="486"/>
        <v>plays</v>
      </c>
      <c r="U3851" s="6">
        <f t="shared" si="482"/>
        <v>30</v>
      </c>
      <c r="V3851" t="str">
        <f t="shared" si="487"/>
        <v>15&lt;x&lt;=30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 t="shared" si="483"/>
        <v>42004.916006944441</v>
      </c>
      <c r="K3852">
        <v>1417489143</v>
      </c>
      <c r="L3852" s="10">
        <f t="shared" si="484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480"/>
        <v>3.7999999999999999E-2</v>
      </c>
      <c r="R3852" s="6">
        <f t="shared" si="481"/>
        <v>9.5</v>
      </c>
      <c r="S3852" t="str">
        <f t="shared" si="485"/>
        <v>theater</v>
      </c>
      <c r="T3852" t="str">
        <f t="shared" si="486"/>
        <v>plays</v>
      </c>
      <c r="U3852" s="6">
        <f t="shared" si="482"/>
        <v>30</v>
      </c>
      <c r="V3852" t="str">
        <f t="shared" si="487"/>
        <v>15&lt;x&lt;=30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 t="shared" si="483"/>
        <v>42202.23123842592</v>
      </c>
      <c r="K3853">
        <v>1434537179</v>
      </c>
      <c r="L3853" s="10">
        <f t="shared" si="484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480"/>
        <v>0.34079999999999999</v>
      </c>
      <c r="R3853" s="6">
        <f t="shared" si="481"/>
        <v>35.5</v>
      </c>
      <c r="S3853" t="str">
        <f t="shared" si="485"/>
        <v>theater</v>
      </c>
      <c r="T3853" t="str">
        <f t="shared" si="486"/>
        <v>plays</v>
      </c>
      <c r="U3853" s="6">
        <f t="shared" si="482"/>
        <v>30</v>
      </c>
      <c r="V3853" t="str">
        <f t="shared" si="487"/>
        <v>15&lt;x&lt;=30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 t="shared" si="483"/>
        <v>42089.940694444442</v>
      </c>
      <c r="K3854">
        <v>1425270876</v>
      </c>
      <c r="L3854" s="10">
        <f t="shared" si="484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480"/>
        <v>2E-3</v>
      </c>
      <c r="R3854" s="6">
        <f t="shared" si="481"/>
        <v>10</v>
      </c>
      <c r="S3854" t="str">
        <f t="shared" si="485"/>
        <v>theater</v>
      </c>
      <c r="T3854" t="str">
        <f t="shared" si="486"/>
        <v>plays</v>
      </c>
      <c r="U3854" s="6">
        <f t="shared" si="482"/>
        <v>24.958333333328483</v>
      </c>
      <c r="V3854" t="str">
        <f t="shared" si="487"/>
        <v>15&lt;x&lt;=30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 t="shared" si="483"/>
        <v>41883.631689814814</v>
      </c>
      <c r="K3855">
        <v>1406578178</v>
      </c>
      <c r="L3855" s="10">
        <f t="shared" si="484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480"/>
        <v>2.5999999999999998E-4</v>
      </c>
      <c r="R3855" s="6">
        <f t="shared" si="481"/>
        <v>13</v>
      </c>
      <c r="S3855" t="str">
        <f t="shared" si="485"/>
        <v>theater</v>
      </c>
      <c r="T3855" t="str">
        <f t="shared" si="486"/>
        <v>plays</v>
      </c>
      <c r="U3855" s="6">
        <f t="shared" si="482"/>
        <v>35</v>
      </c>
      <c r="V3855" t="str">
        <f t="shared" si="487"/>
        <v>30&lt;x&lt;=45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 t="shared" si="483"/>
        <v>42133.67659722222</v>
      </c>
      <c r="K3856">
        <v>1428614058</v>
      </c>
      <c r="L3856" s="10">
        <f t="shared" si="484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480"/>
        <v>0.16254545454545455</v>
      </c>
      <c r="R3856" s="6">
        <f t="shared" si="481"/>
        <v>89.4</v>
      </c>
      <c r="S3856" t="str">
        <f t="shared" si="485"/>
        <v>theater</v>
      </c>
      <c r="T3856" t="str">
        <f t="shared" si="486"/>
        <v>plays</v>
      </c>
      <c r="U3856" s="6">
        <f t="shared" si="482"/>
        <v>30</v>
      </c>
      <c r="V3856" t="str">
        <f t="shared" si="487"/>
        <v>15&lt;x&lt;=30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 t="shared" si="483"/>
        <v>42089.720729166664</v>
      </c>
      <c r="K3857">
        <v>1424819871</v>
      </c>
      <c r="L3857" s="10">
        <f t="shared" si="484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480"/>
        <v>2.5000000000000001E-2</v>
      </c>
      <c r="R3857" s="6">
        <f t="shared" si="481"/>
        <v>25</v>
      </c>
      <c r="S3857" t="str">
        <f t="shared" si="485"/>
        <v>theater</v>
      </c>
      <c r="T3857" t="str">
        <f t="shared" si="486"/>
        <v>plays</v>
      </c>
      <c r="U3857" s="6">
        <f t="shared" si="482"/>
        <v>29.958333333328483</v>
      </c>
      <c r="V3857" t="str">
        <f t="shared" si="487"/>
        <v>15&lt;x&lt;=30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 t="shared" si="483"/>
        <v>42071.493090277778</v>
      </c>
      <c r="K3858">
        <v>1423245003</v>
      </c>
      <c r="L3858" s="10">
        <f t="shared" si="484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480"/>
        <v>2.0000000000000001E-4</v>
      </c>
      <c r="R3858" s="6">
        <f t="shared" si="481"/>
        <v>1</v>
      </c>
      <c r="S3858" t="str">
        <f t="shared" si="485"/>
        <v>theater</v>
      </c>
      <c r="T3858" t="str">
        <f t="shared" si="486"/>
        <v>plays</v>
      </c>
      <c r="U3858" s="6">
        <f t="shared" si="482"/>
        <v>29.958333333335759</v>
      </c>
      <c r="V3858" t="str">
        <f t="shared" si="487"/>
        <v>15&lt;x&lt;=30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 t="shared" si="483"/>
        <v>41852.508333333331</v>
      </c>
      <c r="K3859">
        <v>1404927690</v>
      </c>
      <c r="L3859" s="10">
        <f t="shared" si="484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480"/>
        <v>5.1999999999999998E-2</v>
      </c>
      <c r="R3859" s="6">
        <f t="shared" si="481"/>
        <v>65</v>
      </c>
      <c r="S3859" t="str">
        <f t="shared" si="485"/>
        <v>theater</v>
      </c>
      <c r="T3859" t="str">
        <f t="shared" si="486"/>
        <v>plays</v>
      </c>
      <c r="U3859" s="6">
        <f t="shared" si="482"/>
        <v>22.979513888887595</v>
      </c>
      <c r="V3859" t="str">
        <f t="shared" si="487"/>
        <v>15&lt;x&lt;=30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 t="shared" si="483"/>
        <v>42146.666666666664</v>
      </c>
      <c r="K3860">
        <v>1430734844</v>
      </c>
      <c r="L3860" s="10">
        <f t="shared" si="484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480"/>
        <v>0.02</v>
      </c>
      <c r="R3860" s="6">
        <f t="shared" si="481"/>
        <v>10</v>
      </c>
      <c r="S3860" t="str">
        <f t="shared" si="485"/>
        <v>theater</v>
      </c>
      <c r="T3860" t="str">
        <f t="shared" si="486"/>
        <v>plays</v>
      </c>
      <c r="U3860" s="6">
        <f t="shared" si="482"/>
        <v>18.443935185183364</v>
      </c>
      <c r="V3860" t="str">
        <f t="shared" si="487"/>
        <v>15&lt;x&lt;=30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 t="shared" si="483"/>
        <v>41815.666666666664</v>
      </c>
      <c r="K3861">
        <v>1401485207</v>
      </c>
      <c r="L3861" s="10">
        <f t="shared" si="484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480"/>
        <v>4.0000000000000002E-4</v>
      </c>
      <c r="R3861" s="6">
        <f t="shared" si="481"/>
        <v>1</v>
      </c>
      <c r="S3861" t="str">
        <f t="shared" si="485"/>
        <v>theater</v>
      </c>
      <c r="T3861" t="str">
        <f t="shared" si="486"/>
        <v>plays</v>
      </c>
      <c r="U3861" s="6">
        <f t="shared" si="482"/>
        <v>25.981400462958845</v>
      </c>
      <c r="V3861" t="str">
        <f t="shared" si="487"/>
        <v>15&lt;x&lt;=30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 t="shared" si="483"/>
        <v>41863.452662037031</v>
      </c>
      <c r="K3862">
        <v>1405266710</v>
      </c>
      <c r="L3862" s="10">
        <f t="shared" si="484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480"/>
        <v>0.17666666666666667</v>
      </c>
      <c r="R3862" s="6">
        <f t="shared" si="481"/>
        <v>81.538461538461533</v>
      </c>
      <c r="S3862" t="str">
        <f t="shared" si="485"/>
        <v>theater</v>
      </c>
      <c r="T3862" t="str">
        <f t="shared" si="486"/>
        <v>plays</v>
      </c>
      <c r="U3862" s="6">
        <f t="shared" si="482"/>
        <v>30</v>
      </c>
      <c r="V3862" t="str">
        <f t="shared" si="487"/>
        <v>15&lt;x&lt;=30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 t="shared" si="483"/>
        <v>41955.699305555558</v>
      </c>
      <c r="K3863">
        <v>1412258977</v>
      </c>
      <c r="L3863" s="10">
        <f t="shared" si="484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480"/>
        <v>0.05</v>
      </c>
      <c r="R3863" s="6">
        <f t="shared" si="481"/>
        <v>100</v>
      </c>
      <c r="S3863" t="str">
        <f t="shared" si="485"/>
        <v>theater</v>
      </c>
      <c r="T3863" t="str">
        <f t="shared" si="486"/>
        <v>plays</v>
      </c>
      <c r="U3863" s="6">
        <f t="shared" si="482"/>
        <v>41.317627314820129</v>
      </c>
      <c r="V3863" t="str">
        <f t="shared" si="487"/>
        <v>30&lt;x&lt;=45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 t="shared" si="483"/>
        <v>42625.499305555553</v>
      </c>
      <c r="K3864">
        <v>1472451356</v>
      </c>
      <c r="L3864" s="10">
        <f t="shared" si="484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480"/>
        <v>1.3333333333333334E-4</v>
      </c>
      <c r="R3864" s="6">
        <f t="shared" si="481"/>
        <v>1</v>
      </c>
      <c r="S3864" t="str">
        <f t="shared" si="485"/>
        <v>theater</v>
      </c>
      <c r="T3864" t="str">
        <f t="shared" si="486"/>
        <v>plays</v>
      </c>
      <c r="U3864" s="6">
        <f t="shared" si="482"/>
        <v>14.446574074077944</v>
      </c>
      <c r="V3864" t="str">
        <f t="shared" si="487"/>
        <v>&lt;=15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 t="shared" si="483"/>
        <v>42313.466493055552</v>
      </c>
      <c r="K3865">
        <v>1441552305</v>
      </c>
      <c r="L3865" s="10">
        <f t="shared" si="484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480"/>
        <v>0</v>
      </c>
      <c r="R3865" s="6" t="e">
        <f t="shared" si="481"/>
        <v>#DIV/0!</v>
      </c>
      <c r="S3865" t="str">
        <f t="shared" si="485"/>
        <v>theater</v>
      </c>
      <c r="T3865" t="str">
        <f t="shared" si="486"/>
        <v>plays</v>
      </c>
      <c r="U3865" s="6">
        <f t="shared" si="482"/>
        <v>60.041666666664241</v>
      </c>
      <c r="V3865" t="str">
        <f t="shared" si="487"/>
        <v>60&lt;x&lt;=75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 t="shared" si="483"/>
        <v>42325.72516203703</v>
      </c>
      <c r="K3866">
        <v>1445203454</v>
      </c>
      <c r="L3866" s="10">
        <f t="shared" si="484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480"/>
        <v>1.2E-2</v>
      </c>
      <c r="R3866" s="6">
        <f t="shared" si="481"/>
        <v>20</v>
      </c>
      <c r="S3866" t="str">
        <f t="shared" si="485"/>
        <v>theater</v>
      </c>
      <c r="T3866" t="str">
        <f t="shared" si="486"/>
        <v>plays</v>
      </c>
      <c r="U3866" s="6">
        <f t="shared" si="482"/>
        <v>30.041666666656965</v>
      </c>
      <c r="V3866" t="str">
        <f t="shared" si="487"/>
        <v>30&lt;x&lt;=45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 t="shared" si="483"/>
        <v>41881.020833333328</v>
      </c>
      <c r="K3867">
        <v>1405957098</v>
      </c>
      <c r="L3867" s="10">
        <f t="shared" si="484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480"/>
        <v>0.26937422295897223</v>
      </c>
      <c r="R3867" s="6">
        <f t="shared" si="481"/>
        <v>46.428571428571431</v>
      </c>
      <c r="S3867" t="str">
        <f t="shared" si="485"/>
        <v>theater</v>
      </c>
      <c r="T3867" t="str">
        <f t="shared" si="486"/>
        <v>plays</v>
      </c>
      <c r="U3867" s="6">
        <f t="shared" si="482"/>
        <v>39.577569444438268</v>
      </c>
      <c r="V3867" t="str">
        <f t="shared" si="487"/>
        <v>30&lt;x&lt;=45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 t="shared" si="483"/>
        <v>42451.936805555553</v>
      </c>
      <c r="K3868">
        <v>1454453021</v>
      </c>
      <c r="L3868" s="10">
        <f t="shared" si="484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480"/>
        <v>5.4999999999999997E-3</v>
      </c>
      <c r="R3868" s="6">
        <f t="shared" si="481"/>
        <v>5.5</v>
      </c>
      <c r="S3868" t="str">
        <f t="shared" si="485"/>
        <v>theater</v>
      </c>
      <c r="T3868" t="str">
        <f t="shared" si="486"/>
        <v>plays</v>
      </c>
      <c r="U3868" s="6">
        <f t="shared" si="482"/>
        <v>49.198136574072123</v>
      </c>
      <c r="V3868" t="str">
        <f t="shared" si="487"/>
        <v>45&lt;x&lt;=60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 t="shared" si="483"/>
        <v>42539.605775462966</v>
      </c>
      <c r="K3869">
        <v>1463686339</v>
      </c>
      <c r="L3869" s="10">
        <f t="shared" si="484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480"/>
        <v>0.1255</v>
      </c>
      <c r="R3869" s="6">
        <f t="shared" si="481"/>
        <v>50.2</v>
      </c>
      <c r="S3869" t="str">
        <f t="shared" si="485"/>
        <v>theater</v>
      </c>
      <c r="T3869" t="str">
        <f t="shared" si="486"/>
        <v>plays</v>
      </c>
      <c r="U3869" s="6">
        <f t="shared" si="482"/>
        <v>30</v>
      </c>
      <c r="V3869" t="str">
        <f t="shared" si="487"/>
        <v>15&lt;x&lt;=30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 t="shared" si="483"/>
        <v>41890.451446759253</v>
      </c>
      <c r="K3870">
        <v>1408031405</v>
      </c>
      <c r="L3870" s="10">
        <f t="shared" si="484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480"/>
        <v>2E-3</v>
      </c>
      <c r="R3870" s="6">
        <f t="shared" si="481"/>
        <v>10</v>
      </c>
      <c r="S3870" t="str">
        <f t="shared" si="485"/>
        <v>theater</v>
      </c>
      <c r="T3870" t="str">
        <f t="shared" si="486"/>
        <v>musical</v>
      </c>
      <c r="U3870" s="6">
        <f t="shared" si="482"/>
        <v>25</v>
      </c>
      <c r="V3870" t="str">
        <f t="shared" si="487"/>
        <v>15&lt;x&lt;=30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 t="shared" si="483"/>
        <v>42076.924305555549</v>
      </c>
      <c r="K3871">
        <v>1423761792</v>
      </c>
      <c r="L3871" s="10">
        <f t="shared" si="484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480"/>
        <v>3.44748684310884E-2</v>
      </c>
      <c r="R3871" s="6">
        <f t="shared" si="481"/>
        <v>30.133333333333333</v>
      </c>
      <c r="S3871" t="str">
        <f t="shared" si="485"/>
        <v>theater</v>
      </c>
      <c r="T3871" t="str">
        <f t="shared" si="486"/>
        <v>musical</v>
      </c>
      <c r="U3871" s="6">
        <f t="shared" si="482"/>
        <v>29.408194444440596</v>
      </c>
      <c r="V3871" t="str">
        <f t="shared" si="487"/>
        <v>15&lt;x&lt;=30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 t="shared" si="483"/>
        <v>41822.963865740734</v>
      </c>
      <c r="K3872">
        <v>1401768478</v>
      </c>
      <c r="L3872" s="10">
        <f t="shared" si="484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480"/>
        <v>0.15</v>
      </c>
      <c r="R3872" s="6">
        <f t="shared" si="481"/>
        <v>150</v>
      </c>
      <c r="S3872" t="str">
        <f t="shared" si="485"/>
        <v>theater</v>
      </c>
      <c r="T3872" t="str">
        <f t="shared" si="486"/>
        <v>musical</v>
      </c>
      <c r="U3872" s="6">
        <f t="shared" si="482"/>
        <v>30</v>
      </c>
      <c r="V3872" t="str">
        <f t="shared" si="487"/>
        <v>15&lt;x&lt;=30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 t="shared" si="483"/>
        <v>42823.530671296299</v>
      </c>
      <c r="K3873">
        <v>1485629050</v>
      </c>
      <c r="L3873" s="10">
        <f t="shared" si="484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480"/>
        <v>2.6666666666666668E-2</v>
      </c>
      <c r="R3873" s="6">
        <f t="shared" si="481"/>
        <v>13.333333333333334</v>
      </c>
      <c r="S3873" t="str">
        <f t="shared" si="485"/>
        <v>theater</v>
      </c>
      <c r="T3873" t="str">
        <f t="shared" si="486"/>
        <v>musical</v>
      </c>
      <c r="U3873" s="6">
        <f t="shared" si="482"/>
        <v>59.958333333343035</v>
      </c>
      <c r="V3873" t="str">
        <f t="shared" si="487"/>
        <v>45&lt;x&lt;=60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 t="shared" si="483"/>
        <v>42229.9374537037</v>
      </c>
      <c r="K3874">
        <v>1435202996</v>
      </c>
      <c r="L3874" s="10">
        <f t="shared" si="484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480"/>
        <v>0</v>
      </c>
      <c r="R3874" s="6" t="e">
        <f t="shared" si="481"/>
        <v>#DIV/0!</v>
      </c>
      <c r="S3874" t="str">
        <f t="shared" si="485"/>
        <v>theater</v>
      </c>
      <c r="T3874" t="str">
        <f t="shared" si="486"/>
        <v>musical</v>
      </c>
      <c r="U3874" s="6">
        <f t="shared" si="482"/>
        <v>50</v>
      </c>
      <c r="V3874" t="str">
        <f t="shared" si="487"/>
        <v>45&lt;x&lt;=60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 t="shared" si="483"/>
        <v>42285.487673611111</v>
      </c>
      <c r="K3875">
        <v>1441730535</v>
      </c>
      <c r="L3875" s="10">
        <f t="shared" si="484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480"/>
        <v>0</v>
      </c>
      <c r="R3875" s="6" t="e">
        <f t="shared" si="481"/>
        <v>#DIV/0!</v>
      </c>
      <c r="S3875" t="str">
        <f t="shared" si="485"/>
        <v>theater</v>
      </c>
      <c r="T3875" t="str">
        <f t="shared" si="486"/>
        <v>musical</v>
      </c>
      <c r="U3875" s="6">
        <f t="shared" si="482"/>
        <v>30</v>
      </c>
      <c r="V3875" t="str">
        <f t="shared" si="487"/>
        <v>15&lt;x&lt;=30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 t="shared" si="483"/>
        <v>42027.833333333336</v>
      </c>
      <c r="K3876">
        <v>1420244622</v>
      </c>
      <c r="L3876" s="10">
        <f t="shared" si="484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480"/>
        <v>0</v>
      </c>
      <c r="R3876" s="6" t="e">
        <f t="shared" si="481"/>
        <v>#DIV/0!</v>
      </c>
      <c r="S3876" t="str">
        <f t="shared" si="485"/>
        <v>theater</v>
      </c>
      <c r="T3876" t="str">
        <f t="shared" si="486"/>
        <v>musical</v>
      </c>
      <c r="U3876" s="6">
        <f t="shared" si="482"/>
        <v>21.025208333339833</v>
      </c>
      <c r="V3876" t="str">
        <f t="shared" si="487"/>
        <v>15&lt;x&lt;=30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 t="shared" si="483"/>
        <v>42616.208333333336</v>
      </c>
      <c r="K3877">
        <v>1472804365</v>
      </c>
      <c r="L3877" s="10">
        <f t="shared" si="484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480"/>
        <v>0</v>
      </c>
      <c r="R3877" s="6" t="e">
        <f t="shared" si="481"/>
        <v>#DIV/0!</v>
      </c>
      <c r="S3877" t="str">
        <f t="shared" si="485"/>
        <v>theater</v>
      </c>
      <c r="T3877" t="str">
        <f t="shared" si="486"/>
        <v>musical</v>
      </c>
      <c r="U3877" s="6">
        <f t="shared" si="482"/>
        <v>1.0698495370452292</v>
      </c>
      <c r="V3877" t="str">
        <f t="shared" si="487"/>
        <v>&lt;=15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 t="shared" si="483"/>
        <v>42402.415833333333</v>
      </c>
      <c r="K3878">
        <v>1451833128</v>
      </c>
      <c r="L3878" s="10">
        <f t="shared" si="484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480"/>
        <v>0.52794871794871789</v>
      </c>
      <c r="R3878" s="6">
        <f t="shared" si="481"/>
        <v>44.760869565217391</v>
      </c>
      <c r="S3878" t="str">
        <f t="shared" si="485"/>
        <v>theater</v>
      </c>
      <c r="T3878" t="str">
        <f t="shared" si="486"/>
        <v>musical</v>
      </c>
      <c r="U3878" s="6">
        <f t="shared" si="482"/>
        <v>30</v>
      </c>
      <c r="V3878" t="str">
        <f t="shared" si="487"/>
        <v>15&lt;x&lt;=30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 t="shared" si="483"/>
        <v>42712.469351851854</v>
      </c>
      <c r="K3879">
        <v>1478621752</v>
      </c>
      <c r="L3879" s="10">
        <f t="shared" si="484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480"/>
        <v>4.9639999999999997E-2</v>
      </c>
      <c r="R3879" s="6">
        <f t="shared" si="481"/>
        <v>88.642857142857139</v>
      </c>
      <c r="S3879" t="str">
        <f t="shared" si="485"/>
        <v>theater</v>
      </c>
      <c r="T3879" t="str">
        <f t="shared" si="486"/>
        <v>musical</v>
      </c>
      <c r="U3879" s="6">
        <f t="shared" si="482"/>
        <v>30</v>
      </c>
      <c r="V3879" t="str">
        <f t="shared" si="487"/>
        <v>15&lt;x&lt;=30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 t="shared" si="483"/>
        <v>42184.957638888889</v>
      </c>
      <c r="K3880">
        <v>1433014746</v>
      </c>
      <c r="L3880" s="10">
        <f t="shared" si="484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480"/>
        <v>5.5555555555555556E-4</v>
      </c>
      <c r="R3880" s="6">
        <f t="shared" si="481"/>
        <v>10</v>
      </c>
      <c r="S3880" t="str">
        <f t="shared" si="485"/>
        <v>theater</v>
      </c>
      <c r="T3880" t="str">
        <f t="shared" si="486"/>
        <v>musical</v>
      </c>
      <c r="U3880" s="6">
        <f t="shared" si="482"/>
        <v>30.347152777780138</v>
      </c>
      <c r="V3880" t="str">
        <f t="shared" si="487"/>
        <v>30&lt;x&lt;=45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 t="shared" si="483"/>
        <v>42029.652731481481</v>
      </c>
      <c r="K3881">
        <v>1419626396</v>
      </c>
      <c r="L3881" s="10">
        <f t="shared" si="484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480"/>
        <v>0</v>
      </c>
      <c r="R3881" s="6" t="e">
        <f t="shared" si="481"/>
        <v>#DIV/0!</v>
      </c>
      <c r="S3881" t="str">
        <f t="shared" si="485"/>
        <v>theater</v>
      </c>
      <c r="T3881" t="str">
        <f t="shared" si="486"/>
        <v>musical</v>
      </c>
      <c r="U3881" s="6">
        <f t="shared" si="482"/>
        <v>30</v>
      </c>
      <c r="V3881" t="str">
        <f t="shared" si="487"/>
        <v>15&lt;x&lt;=30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 t="shared" si="483"/>
        <v>41850.75</v>
      </c>
      <c r="K3882">
        <v>1403724820</v>
      </c>
      <c r="L3882" s="10">
        <f t="shared" si="484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480"/>
        <v>0.13066666666666665</v>
      </c>
      <c r="R3882" s="6">
        <f t="shared" si="481"/>
        <v>57.647058823529413</v>
      </c>
      <c r="S3882" t="str">
        <f t="shared" si="485"/>
        <v>theater</v>
      </c>
      <c r="T3882" t="str">
        <f t="shared" si="486"/>
        <v>musical</v>
      </c>
      <c r="U3882" s="6">
        <f t="shared" si="482"/>
        <v>35.143287037040864</v>
      </c>
      <c r="V3882" t="str">
        <f t="shared" si="487"/>
        <v>30&lt;x&lt;=45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 t="shared" si="483"/>
        <v>42785.810173611106</v>
      </c>
      <c r="K3883">
        <v>1484958399</v>
      </c>
      <c r="L3883" s="10">
        <f t="shared" si="484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480"/>
        <v>0.05</v>
      </c>
      <c r="R3883" s="6">
        <f t="shared" si="481"/>
        <v>25</v>
      </c>
      <c r="S3883" t="str">
        <f t="shared" si="485"/>
        <v>theater</v>
      </c>
      <c r="T3883" t="str">
        <f t="shared" si="486"/>
        <v>musical</v>
      </c>
      <c r="U3883" s="6">
        <f t="shared" si="482"/>
        <v>30</v>
      </c>
      <c r="V3883" t="str">
        <f t="shared" si="487"/>
        <v>15&lt;x&lt;=30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 t="shared" si="483"/>
        <v>42400.752083333333</v>
      </c>
      <c r="K3884">
        <v>1451950570</v>
      </c>
      <c r="L3884" s="10">
        <f t="shared" si="484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480"/>
        <v>0</v>
      </c>
      <c r="R3884" s="6" t="e">
        <f t="shared" si="481"/>
        <v>#DIV/0!</v>
      </c>
      <c r="S3884" t="str">
        <f t="shared" si="485"/>
        <v>theater</v>
      </c>
      <c r="T3884" t="str">
        <f t="shared" si="486"/>
        <v>musical</v>
      </c>
      <c r="U3884" s="6">
        <f t="shared" si="482"/>
        <v>26.9769675925927</v>
      </c>
      <c r="V3884" t="str">
        <f t="shared" si="487"/>
        <v>15&lt;x&lt;=30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 t="shared" si="483"/>
        <v>41884.394317129627</v>
      </c>
      <c r="K3885">
        <v>1407076069</v>
      </c>
      <c r="L3885" s="10">
        <f t="shared" si="484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480"/>
        <v>0</v>
      </c>
      <c r="R3885" s="6" t="e">
        <f t="shared" si="481"/>
        <v>#DIV/0!</v>
      </c>
      <c r="S3885" t="str">
        <f t="shared" si="485"/>
        <v>theater</v>
      </c>
      <c r="T3885" t="str">
        <f t="shared" si="486"/>
        <v>musical</v>
      </c>
      <c r="U3885" s="6">
        <f t="shared" si="482"/>
        <v>30</v>
      </c>
      <c r="V3885" t="str">
        <f t="shared" si="487"/>
        <v>15&lt;x&lt;=30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 t="shared" si="483"/>
        <v>42090.541574074072</v>
      </c>
      <c r="K3886">
        <v>1425322792</v>
      </c>
      <c r="L3886" s="10">
        <f t="shared" si="484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480"/>
        <v>0</v>
      </c>
      <c r="R3886" s="6" t="e">
        <f t="shared" si="481"/>
        <v>#DIV/0!</v>
      </c>
      <c r="S3886" t="str">
        <f t="shared" si="485"/>
        <v>theater</v>
      </c>
      <c r="T3886" t="str">
        <f t="shared" si="486"/>
        <v>musical</v>
      </c>
      <c r="U3886" s="6">
        <f t="shared" si="482"/>
        <v>24.958333333335759</v>
      </c>
      <c r="V3886" t="str">
        <f t="shared" si="487"/>
        <v>15&lt;x&lt;=30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 t="shared" si="483"/>
        <v>42499.742951388886</v>
      </c>
      <c r="K3887">
        <v>1460242191</v>
      </c>
      <c r="L3887" s="10">
        <f t="shared" si="484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480"/>
        <v>0</v>
      </c>
      <c r="R3887" s="6" t="e">
        <f t="shared" si="481"/>
        <v>#DIV/0!</v>
      </c>
      <c r="S3887" t="str">
        <f t="shared" si="485"/>
        <v>theater</v>
      </c>
      <c r="T3887" t="str">
        <f t="shared" si="486"/>
        <v>musical</v>
      </c>
      <c r="U3887" s="6">
        <f t="shared" si="482"/>
        <v>30</v>
      </c>
      <c r="V3887" t="str">
        <f t="shared" si="487"/>
        <v>15&lt;x&lt;=30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 t="shared" si="483"/>
        <v>41984.019699074073</v>
      </c>
      <c r="K3888">
        <v>1415683702</v>
      </c>
      <c r="L3888" s="10">
        <f t="shared" si="484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480"/>
        <v>0</v>
      </c>
      <c r="R3888" s="6" t="e">
        <f t="shared" si="481"/>
        <v>#DIV/0!</v>
      </c>
      <c r="S3888" t="str">
        <f t="shared" si="485"/>
        <v>theater</v>
      </c>
      <c r="T3888" t="str">
        <f t="shared" si="486"/>
        <v>musical</v>
      </c>
      <c r="U3888" s="6">
        <f t="shared" si="482"/>
        <v>30</v>
      </c>
      <c r="V3888" t="str">
        <f t="shared" si="487"/>
        <v>15&lt;x&lt;=30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 t="shared" si="483"/>
        <v>42125.708333333336</v>
      </c>
      <c r="K3889">
        <v>1426538129</v>
      </c>
      <c r="L3889" s="10">
        <f t="shared" si="484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480"/>
        <v>1.7500000000000002E-2</v>
      </c>
      <c r="R3889" s="6">
        <f t="shared" si="481"/>
        <v>17.5</v>
      </c>
      <c r="S3889" t="str">
        <f t="shared" si="485"/>
        <v>theater</v>
      </c>
      <c r="T3889" t="str">
        <f t="shared" si="486"/>
        <v>musical</v>
      </c>
      <c r="U3889" s="6">
        <f t="shared" si="482"/>
        <v>46.058692129634437</v>
      </c>
      <c r="V3889" t="str">
        <f t="shared" si="487"/>
        <v>45&lt;x&lt;=60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 t="shared" si="483"/>
        <v>42792.337476851848</v>
      </c>
      <c r="K3890">
        <v>1485522358</v>
      </c>
      <c r="L3890" s="10">
        <f t="shared" si="484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480"/>
        <v>0.27100000000000002</v>
      </c>
      <c r="R3890" s="6">
        <f t="shared" si="481"/>
        <v>38.714285714285715</v>
      </c>
      <c r="S3890" t="str">
        <f t="shared" si="485"/>
        <v>theater</v>
      </c>
      <c r="T3890" t="str">
        <f t="shared" si="486"/>
        <v>plays</v>
      </c>
      <c r="U3890" s="6">
        <f t="shared" si="482"/>
        <v>30</v>
      </c>
      <c r="V3890" t="str">
        <f t="shared" si="487"/>
        <v>15&lt;x&lt;=30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 t="shared" si="483"/>
        <v>42008.768055555549</v>
      </c>
      <c r="K3891">
        <v>1417651630</v>
      </c>
      <c r="L3891" s="10">
        <f t="shared" si="484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480"/>
        <v>1.4749999999999999E-2</v>
      </c>
      <c r="R3891" s="6">
        <f t="shared" si="481"/>
        <v>13.111111111111111</v>
      </c>
      <c r="S3891" t="str">
        <f t="shared" si="485"/>
        <v>theater</v>
      </c>
      <c r="T3891" t="str">
        <f t="shared" si="486"/>
        <v>plays</v>
      </c>
      <c r="U3891" s="6">
        <f t="shared" si="482"/>
        <v>31.971412037033588</v>
      </c>
      <c r="V3891" t="str">
        <f t="shared" si="487"/>
        <v>30&lt;x&lt;=45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 t="shared" si="483"/>
        <v>42231.55027777778</v>
      </c>
      <c r="K3892">
        <v>1434478344</v>
      </c>
      <c r="L3892" s="10">
        <f t="shared" si="484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480"/>
        <v>0.16826666666666668</v>
      </c>
      <c r="R3892" s="6">
        <f t="shared" si="481"/>
        <v>315.5</v>
      </c>
      <c r="S3892" t="str">
        <f t="shared" si="485"/>
        <v>theater</v>
      </c>
      <c r="T3892" t="str">
        <f t="shared" si="486"/>
        <v>plays</v>
      </c>
      <c r="U3892" s="6">
        <f t="shared" si="482"/>
        <v>60</v>
      </c>
      <c r="V3892" t="str">
        <f t="shared" si="487"/>
        <v>45&lt;x&lt;=60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 t="shared" si="483"/>
        <v>42085.999305555553</v>
      </c>
      <c r="K3893">
        <v>1424488244</v>
      </c>
      <c r="L3893" s="10">
        <f t="shared" si="484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480"/>
        <v>0.32500000000000001</v>
      </c>
      <c r="R3893" s="6">
        <f t="shared" si="481"/>
        <v>37.142857142857146</v>
      </c>
      <c r="S3893" t="str">
        <f t="shared" si="485"/>
        <v>theater</v>
      </c>
      <c r="T3893" t="str">
        <f t="shared" si="486"/>
        <v>plays</v>
      </c>
      <c r="U3893" s="6">
        <f t="shared" si="482"/>
        <v>30.075185185189184</v>
      </c>
      <c r="V3893" t="str">
        <f t="shared" si="487"/>
        <v>30&lt;x&lt;=45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 t="shared" si="483"/>
        <v>41875.083333333328</v>
      </c>
      <c r="K3894">
        <v>1408203557</v>
      </c>
      <c r="L3894" s="10">
        <f t="shared" si="484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480"/>
        <v>0</v>
      </c>
      <c r="R3894" s="6" t="e">
        <f t="shared" si="481"/>
        <v>#DIV/0!</v>
      </c>
      <c r="S3894" t="str">
        <f t="shared" si="485"/>
        <v>theater</v>
      </c>
      <c r="T3894" t="str">
        <f t="shared" si="486"/>
        <v>plays</v>
      </c>
      <c r="U3894" s="6">
        <f t="shared" si="482"/>
        <v>7.6393865740683395</v>
      </c>
      <c r="V3894" t="str">
        <f t="shared" si="487"/>
        <v>&lt;=15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 t="shared" si="483"/>
        <v>41821.041666666664</v>
      </c>
      <c r="K3895">
        <v>1400600840</v>
      </c>
      <c r="L3895" s="10">
        <f t="shared" si="484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480"/>
        <v>0.2155</v>
      </c>
      <c r="R3895" s="6">
        <f t="shared" si="481"/>
        <v>128.27380952380952</v>
      </c>
      <c r="S3895" t="str">
        <f t="shared" si="485"/>
        <v>theater</v>
      </c>
      <c r="T3895" t="str">
        <f t="shared" si="486"/>
        <v>plays</v>
      </c>
      <c r="U3895" s="6">
        <f t="shared" si="482"/>
        <v>41.592129629629198</v>
      </c>
      <c r="V3895" t="str">
        <f t="shared" si="487"/>
        <v>30&lt;x&lt;=45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 t="shared" si="483"/>
        <v>42709.999305555553</v>
      </c>
      <c r="K3896">
        <v>1478386812</v>
      </c>
      <c r="L3896" s="10">
        <f t="shared" si="484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480"/>
        <v>3.4666666666666665E-2</v>
      </c>
      <c r="R3896" s="6">
        <f t="shared" si="481"/>
        <v>47.272727272727273</v>
      </c>
      <c r="S3896" t="str">
        <f t="shared" si="485"/>
        <v>theater</v>
      </c>
      <c r="T3896" t="str">
        <f t="shared" si="486"/>
        <v>plays</v>
      </c>
      <c r="U3896" s="6">
        <f t="shared" si="482"/>
        <v>30.249166666668316</v>
      </c>
      <c r="V3896" t="str">
        <f t="shared" si="487"/>
        <v>30&lt;x&lt;=45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 t="shared" si="483"/>
        <v>42063.041875000003</v>
      </c>
      <c r="K3897">
        <v>1422424818</v>
      </c>
      <c r="L3897" s="10">
        <f t="shared" si="484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480"/>
        <v>0.05</v>
      </c>
      <c r="R3897" s="6">
        <f t="shared" si="481"/>
        <v>50</v>
      </c>
      <c r="S3897" t="str">
        <f t="shared" si="485"/>
        <v>theater</v>
      </c>
      <c r="T3897" t="str">
        <f t="shared" si="486"/>
        <v>plays</v>
      </c>
      <c r="U3897" s="6">
        <f t="shared" si="482"/>
        <v>31</v>
      </c>
      <c r="V3897" t="str">
        <f t="shared" si="487"/>
        <v>30&lt;x&lt;=45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 t="shared" si="483"/>
        <v>41806.983541666668</v>
      </c>
      <c r="K3898">
        <v>1401770178</v>
      </c>
      <c r="L3898" s="10">
        <f t="shared" si="484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480"/>
        <v>0.10625</v>
      </c>
      <c r="R3898" s="6">
        <f t="shared" si="481"/>
        <v>42.5</v>
      </c>
      <c r="S3898" t="str">
        <f t="shared" si="485"/>
        <v>theater</v>
      </c>
      <c r="T3898" t="str">
        <f t="shared" si="486"/>
        <v>plays</v>
      </c>
      <c r="U3898" s="6">
        <f t="shared" si="482"/>
        <v>14</v>
      </c>
      <c r="V3898" t="str">
        <f t="shared" si="487"/>
        <v>&lt;=15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 t="shared" si="483"/>
        <v>42012.665312499994</v>
      </c>
      <c r="K3899">
        <v>1418158683</v>
      </c>
      <c r="L3899" s="10">
        <f t="shared" si="484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480"/>
        <v>0.17599999999999999</v>
      </c>
      <c r="R3899" s="6">
        <f t="shared" si="481"/>
        <v>44</v>
      </c>
      <c r="S3899" t="str">
        <f t="shared" si="485"/>
        <v>theater</v>
      </c>
      <c r="T3899" t="str">
        <f t="shared" si="486"/>
        <v>plays</v>
      </c>
      <c r="U3899" s="6">
        <f t="shared" si="482"/>
        <v>30</v>
      </c>
      <c r="V3899" t="str">
        <f t="shared" si="487"/>
        <v>15&lt;x&lt;=30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 t="shared" si="483"/>
        <v>42233.458333333336</v>
      </c>
      <c r="K3900">
        <v>1436355270</v>
      </c>
      <c r="L3900" s="10">
        <f t="shared" si="484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480"/>
        <v>0.3256</v>
      </c>
      <c r="R3900" s="6">
        <f t="shared" si="481"/>
        <v>50.875</v>
      </c>
      <c r="S3900" t="str">
        <f t="shared" si="485"/>
        <v>theater</v>
      </c>
      <c r="T3900" t="str">
        <f t="shared" si="486"/>
        <v>plays</v>
      </c>
      <c r="U3900" s="6">
        <f t="shared" si="482"/>
        <v>40.184375000004366</v>
      </c>
      <c r="V3900" t="str">
        <f t="shared" si="487"/>
        <v>30&lt;x&lt;=45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 t="shared" si="483"/>
        <v>41863.566678240735</v>
      </c>
      <c r="K3901">
        <v>1406140561</v>
      </c>
      <c r="L3901" s="10">
        <f t="shared" si="484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480"/>
        <v>1.2500000000000001E-2</v>
      </c>
      <c r="R3901" s="6">
        <f t="shared" si="481"/>
        <v>62.5</v>
      </c>
      <c r="S3901" t="str">
        <f t="shared" si="485"/>
        <v>theater</v>
      </c>
      <c r="T3901" t="str">
        <f t="shared" si="486"/>
        <v>plays</v>
      </c>
      <c r="U3901" s="6">
        <f t="shared" si="482"/>
        <v>20</v>
      </c>
      <c r="V3901" t="str">
        <f t="shared" si="487"/>
        <v>15&lt;x&lt;=30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 t="shared" si="483"/>
        <v>42165.884155092594</v>
      </c>
      <c r="K3902">
        <v>1431396791</v>
      </c>
      <c r="L3902" s="10">
        <f t="shared" si="484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480"/>
        <v>5.3999999999999999E-2</v>
      </c>
      <c r="R3902" s="6">
        <f t="shared" si="481"/>
        <v>27</v>
      </c>
      <c r="S3902" t="str">
        <f t="shared" si="485"/>
        <v>theater</v>
      </c>
      <c r="T3902" t="str">
        <f t="shared" si="486"/>
        <v>plays</v>
      </c>
      <c r="U3902" s="6">
        <f t="shared" si="482"/>
        <v>30</v>
      </c>
      <c r="V3902" t="str">
        <f t="shared" si="487"/>
        <v>15&lt;x&lt;=30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 t="shared" si="483"/>
        <v>42357.618043981485</v>
      </c>
      <c r="K3903">
        <v>1447098599</v>
      </c>
      <c r="L3903" s="10">
        <f t="shared" si="484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480"/>
        <v>8.3333333333333332E-3</v>
      </c>
      <c r="R3903" s="6">
        <f t="shared" si="481"/>
        <v>25</v>
      </c>
      <c r="S3903" t="str">
        <f t="shared" si="485"/>
        <v>theater</v>
      </c>
      <c r="T3903" t="str">
        <f t="shared" si="486"/>
        <v>plays</v>
      </c>
      <c r="U3903" s="6">
        <f t="shared" si="482"/>
        <v>40</v>
      </c>
      <c r="V3903" t="str">
        <f t="shared" si="487"/>
        <v>30&lt;x&lt;=45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 t="shared" si="483"/>
        <v>42688.301412037035</v>
      </c>
      <c r="K3904">
        <v>1476962042</v>
      </c>
      <c r="L3904" s="10">
        <f t="shared" si="484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480"/>
        <v>0.48833333333333334</v>
      </c>
      <c r="R3904" s="6">
        <f t="shared" si="481"/>
        <v>47.258064516129032</v>
      </c>
      <c r="S3904" t="str">
        <f t="shared" si="485"/>
        <v>theater</v>
      </c>
      <c r="T3904" t="str">
        <f t="shared" si="486"/>
        <v>plays</v>
      </c>
      <c r="U3904" s="6">
        <f t="shared" si="482"/>
        <v>25.041666666664241</v>
      </c>
      <c r="V3904" t="str">
        <f t="shared" si="487"/>
        <v>15&lt;x&lt;=30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 t="shared" si="483"/>
        <v>42230.609722222223</v>
      </c>
      <c r="K3905">
        <v>1435709765</v>
      </c>
      <c r="L3905" s="10">
        <f t="shared" si="484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480"/>
        <v>0</v>
      </c>
      <c r="R3905" s="6" t="e">
        <f t="shared" si="481"/>
        <v>#DIV/0!</v>
      </c>
      <c r="S3905" t="str">
        <f t="shared" si="485"/>
        <v>theater</v>
      </c>
      <c r="T3905" t="str">
        <f t="shared" si="486"/>
        <v>plays</v>
      </c>
      <c r="U3905" s="6">
        <f t="shared" si="482"/>
        <v>44.806886574078817</v>
      </c>
      <c r="V3905" t="str">
        <f t="shared" si="487"/>
        <v>30&lt;x&lt;=45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 t="shared" si="483"/>
        <v>42109.00277777778</v>
      </c>
      <c r="K3906">
        <v>1427866200</v>
      </c>
      <c r="L3906" s="10">
        <f t="shared" si="484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488">E3906/D3906</f>
        <v>2.9999999999999997E-4</v>
      </c>
      <c r="R3906" s="6">
        <f t="shared" ref="R3906:R3969" si="489">E3906/N3906</f>
        <v>1.5</v>
      </c>
      <c r="S3906" t="str">
        <f t="shared" si="485"/>
        <v>theater</v>
      </c>
      <c r="T3906" t="str">
        <f t="shared" si="486"/>
        <v>plays</v>
      </c>
      <c r="U3906" s="6">
        <f t="shared" ref="U3906:U3969" si="490">J3906-L3906</f>
        <v>13.981944444443798</v>
      </c>
      <c r="V3906" t="str">
        <f t="shared" si="487"/>
        <v>&lt;=15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 t="shared" ref="J3907:J3970" si="491">(((I3907/60)/60)/24)+DATE(1970,1,1)+(-5/24)</f>
        <v>42166.749999999993</v>
      </c>
      <c r="K3907">
        <v>1430405903</v>
      </c>
      <c r="L3907" s="10">
        <f t="shared" ref="L3907:L3970" si="492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488"/>
        <v>0.11533333333333333</v>
      </c>
      <c r="R3907" s="6">
        <f t="shared" si="489"/>
        <v>24.714285714285715</v>
      </c>
      <c r="S3907" t="str">
        <f t="shared" ref="S3907:S3970" si="493">TRIM(LEFT(P3907,SEARCH("/",P3907)-1))</f>
        <v>theater</v>
      </c>
      <c r="T3907" t="str">
        <f t="shared" ref="T3907:T3970" si="494">TRIM(RIGHT(P3907,LEN(P3907)-SEARCH("/",P3907)))</f>
        <v>plays</v>
      </c>
      <c r="U3907" s="6">
        <f t="shared" si="490"/>
        <v>42.334456018514175</v>
      </c>
      <c r="V3907" t="str">
        <f t="shared" ref="V3907:V3970" si="495">IF(U3907&lt;=15, "&lt;=15", IF(U3907&lt;=30, "15&lt;x&lt;=30", IF(U3907&lt;=45, "30&lt;x&lt;=45", IF(U3907&lt;=60, "45&lt;x&lt;=60", IF(U3907&lt;=75, "60&lt;x&lt;=75","75&lt;x&lt;=90")))))</f>
        <v>30&lt;x&lt;=45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 t="shared" si="491"/>
        <v>42181.350694444445</v>
      </c>
      <c r="K3908">
        <v>1432072893</v>
      </c>
      <c r="L3908" s="10">
        <f t="shared" si="492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488"/>
        <v>0.67333333333333334</v>
      </c>
      <c r="R3908" s="6">
        <f t="shared" si="489"/>
        <v>63.125</v>
      </c>
      <c r="S3908" t="str">
        <f t="shared" si="493"/>
        <v>theater</v>
      </c>
      <c r="T3908" t="str">
        <f t="shared" si="494"/>
        <v>plays</v>
      </c>
      <c r="U3908" s="6">
        <f t="shared" si="490"/>
        <v>37.641284722223645</v>
      </c>
      <c r="V3908" t="str">
        <f t="shared" si="495"/>
        <v>30&lt;x&lt;=45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 t="shared" si="491"/>
        <v>41938.630555555552</v>
      </c>
      <c r="K3909">
        <v>1411587606</v>
      </c>
      <c r="L3909" s="10">
        <f t="shared" si="492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488"/>
        <v>0.153</v>
      </c>
      <c r="R3909" s="6">
        <f t="shared" si="489"/>
        <v>38.25</v>
      </c>
      <c r="S3909" t="str">
        <f t="shared" si="493"/>
        <v>theater</v>
      </c>
      <c r="T3909" t="str">
        <f t="shared" si="494"/>
        <v>plays</v>
      </c>
      <c r="U3909" s="6">
        <f t="shared" si="490"/>
        <v>32.019374999996217</v>
      </c>
      <c r="V3909" t="str">
        <f t="shared" si="495"/>
        <v>30&lt;x&lt;=45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 t="shared" si="491"/>
        <v>41848.927037037036</v>
      </c>
      <c r="K3910">
        <v>1405307696</v>
      </c>
      <c r="L3910" s="10">
        <f t="shared" si="492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488"/>
        <v>8.666666666666667E-2</v>
      </c>
      <c r="R3910" s="6">
        <f t="shared" si="489"/>
        <v>16.25</v>
      </c>
      <c r="S3910" t="str">
        <f t="shared" si="493"/>
        <v>theater</v>
      </c>
      <c r="T3910" t="str">
        <f t="shared" si="494"/>
        <v>plays</v>
      </c>
      <c r="U3910" s="6">
        <f t="shared" si="490"/>
        <v>15</v>
      </c>
      <c r="V3910" t="str">
        <f t="shared" si="495"/>
        <v>&lt;=15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 t="shared" si="491"/>
        <v>41893.150949074072</v>
      </c>
      <c r="K3911">
        <v>1407832642</v>
      </c>
      <c r="L3911" s="10">
        <f t="shared" si="492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488"/>
        <v>2.2499999999999998E-3</v>
      </c>
      <c r="R3911" s="6">
        <f t="shared" si="489"/>
        <v>33.75</v>
      </c>
      <c r="S3911" t="str">
        <f t="shared" si="493"/>
        <v>theater</v>
      </c>
      <c r="T3911" t="str">
        <f t="shared" si="494"/>
        <v>plays</v>
      </c>
      <c r="U3911" s="6">
        <f t="shared" si="490"/>
        <v>30</v>
      </c>
      <c r="V3911" t="str">
        <f t="shared" si="495"/>
        <v>15&lt;x&lt;=30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 t="shared" si="491"/>
        <v>42254.548576388886</v>
      </c>
      <c r="K3912">
        <v>1439057397</v>
      </c>
      <c r="L3912" s="10">
        <f t="shared" si="492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488"/>
        <v>3.0833333333333334E-2</v>
      </c>
      <c r="R3912" s="6">
        <f t="shared" si="489"/>
        <v>61.666666666666664</v>
      </c>
      <c r="S3912" t="str">
        <f t="shared" si="493"/>
        <v>theater</v>
      </c>
      <c r="T3912" t="str">
        <f t="shared" si="494"/>
        <v>plays</v>
      </c>
      <c r="U3912" s="6">
        <f t="shared" si="490"/>
        <v>30</v>
      </c>
      <c r="V3912" t="str">
        <f t="shared" si="495"/>
        <v>15&lt;x&lt;=30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 t="shared" si="491"/>
        <v>41969.645567129628</v>
      </c>
      <c r="K3913">
        <v>1414438177</v>
      </c>
      <c r="L3913" s="10">
        <f t="shared" si="492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488"/>
        <v>0.37412499999999999</v>
      </c>
      <c r="R3913" s="6">
        <f t="shared" si="489"/>
        <v>83.138888888888886</v>
      </c>
      <c r="S3913" t="str">
        <f t="shared" si="493"/>
        <v>theater</v>
      </c>
      <c r="T3913" t="str">
        <f t="shared" si="494"/>
        <v>plays</v>
      </c>
      <c r="U3913" s="6">
        <f t="shared" si="490"/>
        <v>30.041666666664241</v>
      </c>
      <c r="V3913" t="str">
        <f t="shared" si="495"/>
        <v>30&lt;x&lt;=45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 t="shared" si="491"/>
        <v>42118.982638888883</v>
      </c>
      <c r="K3914">
        <v>1424759330</v>
      </c>
      <c r="L3914" s="10">
        <f t="shared" si="492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488"/>
        <v>6.666666666666667E-5</v>
      </c>
      <c r="R3914" s="6">
        <f t="shared" si="489"/>
        <v>1</v>
      </c>
      <c r="S3914" t="str">
        <f t="shared" si="493"/>
        <v>theater</v>
      </c>
      <c r="T3914" t="str">
        <f t="shared" si="494"/>
        <v>plays</v>
      </c>
      <c r="U3914" s="6">
        <f t="shared" si="490"/>
        <v>59.920949074075907</v>
      </c>
      <c r="V3914" t="str">
        <f t="shared" si="495"/>
        <v>45&lt;x&lt;=60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 t="shared" si="491"/>
        <v>42338.044548611106</v>
      </c>
      <c r="K3915">
        <v>1446267849</v>
      </c>
      <c r="L3915" s="10">
        <f t="shared" si="492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488"/>
        <v>0.1</v>
      </c>
      <c r="R3915" s="6">
        <f t="shared" si="489"/>
        <v>142.85714285714286</v>
      </c>
      <c r="S3915" t="str">
        <f t="shared" si="493"/>
        <v>theater</v>
      </c>
      <c r="T3915" t="str">
        <f t="shared" si="494"/>
        <v>plays</v>
      </c>
      <c r="U3915" s="6">
        <f t="shared" si="490"/>
        <v>30.041666666664241</v>
      </c>
      <c r="V3915" t="str">
        <f t="shared" si="495"/>
        <v>30&lt;x&lt;=45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 t="shared" si="491"/>
        <v>42134.749305555553</v>
      </c>
      <c r="K3916">
        <v>1429558756</v>
      </c>
      <c r="L3916" s="10">
        <f t="shared" si="492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488"/>
        <v>0.36359999999999998</v>
      </c>
      <c r="R3916" s="6">
        <f t="shared" si="489"/>
        <v>33.666666666666664</v>
      </c>
      <c r="S3916" t="str">
        <f t="shared" si="493"/>
        <v>theater</v>
      </c>
      <c r="T3916" t="str">
        <f t="shared" si="494"/>
        <v>plays</v>
      </c>
      <c r="U3916" s="6">
        <f t="shared" si="490"/>
        <v>20.138703703705687</v>
      </c>
      <c r="V3916" t="str">
        <f t="shared" si="495"/>
        <v>15&lt;x&lt;=30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 t="shared" si="491"/>
        <v>42522.776724537034</v>
      </c>
      <c r="K3917">
        <v>1462232309</v>
      </c>
      <c r="L3917" s="10">
        <f t="shared" si="492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488"/>
        <v>3.3333333333333335E-3</v>
      </c>
      <c r="R3917" s="6">
        <f t="shared" si="489"/>
        <v>5</v>
      </c>
      <c r="S3917" t="str">
        <f t="shared" si="493"/>
        <v>theater</v>
      </c>
      <c r="T3917" t="str">
        <f t="shared" si="494"/>
        <v>plays</v>
      </c>
      <c r="U3917" s="6">
        <f t="shared" si="490"/>
        <v>30</v>
      </c>
      <c r="V3917" t="str">
        <f t="shared" si="495"/>
        <v>15&lt;x&lt;=30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 t="shared" si="491"/>
        <v>42524.263333333329</v>
      </c>
      <c r="K3918">
        <v>1462360752</v>
      </c>
      <c r="L3918" s="10">
        <f t="shared" si="492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488"/>
        <v>0</v>
      </c>
      <c r="R3918" s="6" t="e">
        <f t="shared" si="489"/>
        <v>#DIV/0!</v>
      </c>
      <c r="S3918" t="str">
        <f t="shared" si="493"/>
        <v>theater</v>
      </c>
      <c r="T3918" t="str">
        <f t="shared" si="494"/>
        <v>plays</v>
      </c>
      <c r="U3918" s="6">
        <f t="shared" si="490"/>
        <v>30</v>
      </c>
      <c r="V3918" t="str">
        <f t="shared" si="495"/>
        <v>15&lt;x&lt;=30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 t="shared" si="491"/>
        <v>41893.318993055553</v>
      </c>
      <c r="K3919">
        <v>1407847161</v>
      </c>
      <c r="L3919" s="10">
        <f t="shared" si="492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488"/>
        <v>2.8571428571428571E-3</v>
      </c>
      <c r="R3919" s="6">
        <f t="shared" si="489"/>
        <v>10</v>
      </c>
      <c r="S3919" t="str">
        <f t="shared" si="493"/>
        <v>theater</v>
      </c>
      <c r="T3919" t="str">
        <f t="shared" si="494"/>
        <v>plays</v>
      </c>
      <c r="U3919" s="6">
        <f t="shared" si="490"/>
        <v>30</v>
      </c>
      <c r="V3919" t="str">
        <f t="shared" si="495"/>
        <v>15&lt;x&lt;=30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 t="shared" si="491"/>
        <v>41855.458333333328</v>
      </c>
      <c r="K3920">
        <v>1406131023</v>
      </c>
      <c r="L3920" s="10">
        <f t="shared" si="492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488"/>
        <v>2E-3</v>
      </c>
      <c r="R3920" s="6">
        <f t="shared" si="489"/>
        <v>40</v>
      </c>
      <c r="S3920" t="str">
        <f t="shared" si="493"/>
        <v>theater</v>
      </c>
      <c r="T3920" t="str">
        <f t="shared" si="494"/>
        <v>plays</v>
      </c>
      <c r="U3920" s="6">
        <f t="shared" si="490"/>
        <v>12.002048611109785</v>
      </c>
      <c r="V3920" t="str">
        <f t="shared" si="495"/>
        <v>&lt;=15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 t="shared" si="491"/>
        <v>42386.791666666664</v>
      </c>
      <c r="K3921">
        <v>1450628773</v>
      </c>
      <c r="L3921" s="10">
        <f t="shared" si="492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488"/>
        <v>1.7999999999999999E-2</v>
      </c>
      <c r="R3921" s="6">
        <f t="shared" si="489"/>
        <v>30</v>
      </c>
      <c r="S3921" t="str">
        <f t="shared" si="493"/>
        <v>theater</v>
      </c>
      <c r="T3921" t="str">
        <f t="shared" si="494"/>
        <v>plays</v>
      </c>
      <c r="U3921" s="6">
        <f t="shared" si="490"/>
        <v>28.315127314810525</v>
      </c>
      <c r="V3921" t="str">
        <f t="shared" si="495"/>
        <v>15&lt;x&lt;=30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 t="shared" si="491"/>
        <v>42687.220601851855</v>
      </c>
      <c r="K3922">
        <v>1476436660</v>
      </c>
      <c r="L3922" s="10">
        <f t="shared" si="492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488"/>
        <v>5.3999999999999999E-2</v>
      </c>
      <c r="R3922" s="6">
        <f t="shared" si="489"/>
        <v>45</v>
      </c>
      <c r="S3922" t="str">
        <f t="shared" si="493"/>
        <v>theater</v>
      </c>
      <c r="T3922" t="str">
        <f t="shared" si="494"/>
        <v>plays</v>
      </c>
      <c r="U3922" s="6">
        <f t="shared" si="490"/>
        <v>30.041666666671517</v>
      </c>
      <c r="V3922" t="str">
        <f t="shared" si="495"/>
        <v>30&lt;x&lt;=45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 t="shared" si="491"/>
        <v>41938.541666666664</v>
      </c>
      <c r="K3923">
        <v>1413291655</v>
      </c>
      <c r="L3923" s="10">
        <f t="shared" si="492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488"/>
        <v>0</v>
      </c>
      <c r="R3923" s="6" t="e">
        <f t="shared" si="489"/>
        <v>#DIV/0!</v>
      </c>
      <c r="S3923" t="str">
        <f t="shared" si="493"/>
        <v>theater</v>
      </c>
      <c r="T3923" t="str">
        <f t="shared" si="494"/>
        <v>plays</v>
      </c>
      <c r="U3923" s="6">
        <f t="shared" si="490"/>
        <v>12.207696759258397</v>
      </c>
      <c r="V3923" t="str">
        <f t="shared" si="495"/>
        <v>&lt;=15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 t="shared" si="491"/>
        <v>42065.749999999993</v>
      </c>
      <c r="K3924">
        <v>1421432810</v>
      </c>
      <c r="L3924" s="10">
        <f t="shared" si="492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488"/>
        <v>8.1333333333333327E-2</v>
      </c>
      <c r="R3924" s="6">
        <f t="shared" si="489"/>
        <v>10.166666666666666</v>
      </c>
      <c r="S3924" t="str">
        <f t="shared" si="493"/>
        <v>theater</v>
      </c>
      <c r="T3924" t="str">
        <f t="shared" si="494"/>
        <v>plays</v>
      </c>
      <c r="U3924" s="6">
        <f t="shared" si="490"/>
        <v>45.189699074064265</v>
      </c>
      <c r="V3924" t="str">
        <f t="shared" si="495"/>
        <v>45&lt;x&lt;=60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 t="shared" si="491"/>
        <v>42103.771655092591</v>
      </c>
      <c r="K3925">
        <v>1426203071</v>
      </c>
      <c r="L3925" s="10">
        <f t="shared" si="492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488"/>
        <v>0.12034782608695652</v>
      </c>
      <c r="R3925" s="6">
        <f t="shared" si="489"/>
        <v>81.411764705882348</v>
      </c>
      <c r="S3925" t="str">
        <f t="shared" si="493"/>
        <v>theater</v>
      </c>
      <c r="T3925" t="str">
        <f t="shared" si="494"/>
        <v>plays</v>
      </c>
      <c r="U3925" s="6">
        <f t="shared" si="490"/>
        <v>28</v>
      </c>
      <c r="V3925" t="str">
        <f t="shared" si="495"/>
        <v>15&lt;x&lt;=30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 t="shared" si="491"/>
        <v>41816.751412037032</v>
      </c>
      <c r="K3926">
        <v>1401231722</v>
      </c>
      <c r="L3926" s="10">
        <f t="shared" si="492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488"/>
        <v>0.15266666666666667</v>
      </c>
      <c r="R3926" s="6">
        <f t="shared" si="489"/>
        <v>57.25</v>
      </c>
      <c r="S3926" t="str">
        <f t="shared" si="493"/>
        <v>theater</v>
      </c>
      <c r="T3926" t="str">
        <f t="shared" si="494"/>
        <v>plays</v>
      </c>
      <c r="U3926" s="6">
        <f t="shared" si="490"/>
        <v>30</v>
      </c>
      <c r="V3926" t="str">
        <f t="shared" si="495"/>
        <v>15&lt;x&lt;=30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 t="shared" si="491"/>
        <v>41850.662488425922</v>
      </c>
      <c r="K3927">
        <v>1404161639</v>
      </c>
      <c r="L3927" s="10">
        <f t="shared" si="492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488"/>
        <v>0.1</v>
      </c>
      <c r="R3927" s="6">
        <f t="shared" si="489"/>
        <v>5</v>
      </c>
      <c r="S3927" t="str">
        <f t="shared" si="493"/>
        <v>theater</v>
      </c>
      <c r="T3927" t="str">
        <f t="shared" si="494"/>
        <v>plays</v>
      </c>
      <c r="U3927" s="6">
        <f t="shared" si="490"/>
        <v>30</v>
      </c>
      <c r="V3927" t="str">
        <f t="shared" si="495"/>
        <v>15&lt;x&lt;=30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 t="shared" si="491"/>
        <v>41999.876712962963</v>
      </c>
      <c r="K3928">
        <v>1417053748</v>
      </c>
      <c r="L3928" s="10">
        <f t="shared" si="492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488"/>
        <v>3.0000000000000001E-3</v>
      </c>
      <c r="R3928" s="6">
        <f t="shared" si="489"/>
        <v>15</v>
      </c>
      <c r="S3928" t="str">
        <f t="shared" si="493"/>
        <v>theater</v>
      </c>
      <c r="T3928" t="str">
        <f t="shared" si="494"/>
        <v>plays</v>
      </c>
      <c r="U3928" s="6">
        <f t="shared" si="490"/>
        <v>30</v>
      </c>
      <c r="V3928" t="str">
        <f t="shared" si="495"/>
        <v>15&lt;x&lt;=30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 t="shared" si="491"/>
        <v>41860.059074074074</v>
      </c>
      <c r="K3929">
        <v>1404973504</v>
      </c>
      <c r="L3929" s="10">
        <f t="shared" si="492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488"/>
        <v>0.01</v>
      </c>
      <c r="R3929" s="6">
        <f t="shared" si="489"/>
        <v>12.5</v>
      </c>
      <c r="S3929" t="str">
        <f t="shared" si="493"/>
        <v>theater</v>
      </c>
      <c r="T3929" t="str">
        <f t="shared" si="494"/>
        <v>plays</v>
      </c>
      <c r="U3929" s="6">
        <f t="shared" si="490"/>
        <v>30</v>
      </c>
      <c r="V3929" t="str">
        <f t="shared" si="495"/>
        <v>15&lt;x&lt;=30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 t="shared" si="491"/>
        <v>42292.999305555553</v>
      </c>
      <c r="K3930">
        <v>1442593427</v>
      </c>
      <c r="L3930" s="10">
        <f t="shared" si="492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488"/>
        <v>0.13020000000000001</v>
      </c>
      <c r="R3930" s="6">
        <f t="shared" si="489"/>
        <v>93</v>
      </c>
      <c r="S3930" t="str">
        <f t="shared" si="493"/>
        <v>theater</v>
      </c>
      <c r="T3930" t="str">
        <f t="shared" si="494"/>
        <v>plays</v>
      </c>
      <c r="U3930" s="6">
        <f t="shared" si="490"/>
        <v>27.524456018516503</v>
      </c>
      <c r="V3930" t="str">
        <f t="shared" si="495"/>
        <v>15&lt;x&lt;=30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 t="shared" si="491"/>
        <v>42631.618807870364</v>
      </c>
      <c r="K3931">
        <v>1471636265</v>
      </c>
      <c r="L3931" s="10">
        <f t="shared" si="492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488"/>
        <v>2.265E-2</v>
      </c>
      <c r="R3931" s="6">
        <f t="shared" si="489"/>
        <v>32.357142857142854</v>
      </c>
      <c r="S3931" t="str">
        <f t="shared" si="493"/>
        <v>theater</v>
      </c>
      <c r="T3931" t="str">
        <f t="shared" si="494"/>
        <v>plays</v>
      </c>
      <c r="U3931" s="6">
        <f t="shared" si="490"/>
        <v>30</v>
      </c>
      <c r="V3931" t="str">
        <f t="shared" si="495"/>
        <v>15&lt;x&lt;=30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 t="shared" si="491"/>
        <v>42461.041666666664</v>
      </c>
      <c r="K3932">
        <v>1457078868</v>
      </c>
      <c r="L3932" s="10">
        <f t="shared" si="492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488"/>
        <v>0</v>
      </c>
      <c r="R3932" s="6" t="e">
        <f t="shared" si="489"/>
        <v>#DIV/0!</v>
      </c>
      <c r="S3932" t="str">
        <f t="shared" si="493"/>
        <v>theater</v>
      </c>
      <c r="T3932" t="str">
        <f t="shared" si="494"/>
        <v>plays</v>
      </c>
      <c r="U3932" s="6">
        <f t="shared" si="490"/>
        <v>27.911250000004657</v>
      </c>
      <c r="V3932" t="str">
        <f t="shared" si="495"/>
        <v>15&lt;x&lt;=30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 t="shared" si="491"/>
        <v>42252.943368055552</v>
      </c>
      <c r="K3933">
        <v>1439350707</v>
      </c>
      <c r="L3933" s="10">
        <f t="shared" si="492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488"/>
        <v>0</v>
      </c>
      <c r="R3933" s="6" t="e">
        <f t="shared" si="489"/>
        <v>#DIV/0!</v>
      </c>
      <c r="S3933" t="str">
        <f t="shared" si="493"/>
        <v>theater</v>
      </c>
      <c r="T3933" t="str">
        <f t="shared" si="494"/>
        <v>plays</v>
      </c>
      <c r="U3933" s="6">
        <f t="shared" si="490"/>
        <v>25</v>
      </c>
      <c r="V3933" t="str">
        <f t="shared" si="495"/>
        <v>15&lt;x&lt;=30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 t="shared" si="491"/>
        <v>42444.918564814812</v>
      </c>
      <c r="K3934">
        <v>1455508964</v>
      </c>
      <c r="L3934" s="10">
        <f t="shared" si="492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488"/>
        <v>8.3333333333333331E-5</v>
      </c>
      <c r="R3934" s="6">
        <f t="shared" si="489"/>
        <v>1</v>
      </c>
      <c r="S3934" t="str">
        <f t="shared" si="493"/>
        <v>theater</v>
      </c>
      <c r="T3934" t="str">
        <f t="shared" si="494"/>
        <v>plays</v>
      </c>
      <c r="U3934" s="6">
        <f t="shared" si="490"/>
        <v>29.958333333335759</v>
      </c>
      <c r="V3934" t="str">
        <f t="shared" si="495"/>
        <v>15&lt;x&lt;=30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 t="shared" si="491"/>
        <v>42567.821527777771</v>
      </c>
      <c r="K3935">
        <v>1466205262</v>
      </c>
      <c r="L3935" s="10">
        <f t="shared" si="492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488"/>
        <v>0.15742857142857142</v>
      </c>
      <c r="R3935" s="6">
        <f t="shared" si="489"/>
        <v>91.833333333333329</v>
      </c>
      <c r="S3935" t="str">
        <f t="shared" si="493"/>
        <v>theater</v>
      </c>
      <c r="T3935" t="str">
        <f t="shared" si="494"/>
        <v>plays</v>
      </c>
      <c r="U3935" s="6">
        <f t="shared" si="490"/>
        <v>29.061550925922347</v>
      </c>
      <c r="V3935" t="str">
        <f t="shared" si="495"/>
        <v>15&lt;x&lt;=30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 t="shared" si="491"/>
        <v>42278.333333333336</v>
      </c>
      <c r="K3936">
        <v>1439827639</v>
      </c>
      <c r="L3936" s="10">
        <f t="shared" si="492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488"/>
        <v>0.11</v>
      </c>
      <c r="R3936" s="6">
        <f t="shared" si="489"/>
        <v>45.833333333333336</v>
      </c>
      <c r="S3936" t="str">
        <f t="shared" si="493"/>
        <v>theater</v>
      </c>
      <c r="T3936" t="str">
        <f t="shared" si="494"/>
        <v>plays</v>
      </c>
      <c r="U3936" s="6">
        <f t="shared" si="490"/>
        <v>44.86991898148699</v>
      </c>
      <c r="V3936" t="str">
        <f t="shared" si="495"/>
        <v>30&lt;x&lt;=45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 t="shared" si="491"/>
        <v>42281.448449074065</v>
      </c>
      <c r="K3937">
        <v>1438789546</v>
      </c>
      <c r="L3937" s="10">
        <f t="shared" si="492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488"/>
        <v>0.43833333333333335</v>
      </c>
      <c r="R3937" s="6">
        <f t="shared" si="489"/>
        <v>57.173913043478258</v>
      </c>
      <c r="S3937" t="str">
        <f t="shared" si="493"/>
        <v>theater</v>
      </c>
      <c r="T3937" t="str">
        <f t="shared" si="494"/>
        <v>plays</v>
      </c>
      <c r="U3937" s="6">
        <f t="shared" si="490"/>
        <v>60</v>
      </c>
      <c r="V3937" t="str">
        <f t="shared" si="495"/>
        <v>45&lt;x&lt;=60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 t="shared" si="491"/>
        <v>42705.096296296295</v>
      </c>
      <c r="K3938">
        <v>1477981120</v>
      </c>
      <c r="L3938" s="10">
        <f t="shared" si="492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488"/>
        <v>0</v>
      </c>
      <c r="R3938" s="6" t="e">
        <f t="shared" si="489"/>
        <v>#DIV/0!</v>
      </c>
      <c r="S3938" t="str">
        <f t="shared" si="493"/>
        <v>theater</v>
      </c>
      <c r="T3938" t="str">
        <f t="shared" si="494"/>
        <v>plays</v>
      </c>
      <c r="U3938" s="6">
        <f t="shared" si="490"/>
        <v>30.041666666664241</v>
      </c>
      <c r="V3938" t="str">
        <f t="shared" si="495"/>
        <v>30&lt;x&lt;=45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 t="shared" si="491"/>
        <v>42562.423148148147</v>
      </c>
      <c r="K3939">
        <v>1465830560</v>
      </c>
      <c r="L3939" s="10">
        <f t="shared" si="492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488"/>
        <v>0.86135181975736563</v>
      </c>
      <c r="R3939" s="6">
        <f t="shared" si="489"/>
        <v>248.5</v>
      </c>
      <c r="S3939" t="str">
        <f t="shared" si="493"/>
        <v>theater</v>
      </c>
      <c r="T3939" t="str">
        <f t="shared" si="494"/>
        <v>plays</v>
      </c>
      <c r="U3939" s="6">
        <f t="shared" si="490"/>
        <v>28</v>
      </c>
      <c r="V3939" t="str">
        <f t="shared" si="495"/>
        <v>15&lt;x&lt;=30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 t="shared" si="491"/>
        <v>42182.697384259263</v>
      </c>
      <c r="K3940">
        <v>1432763054</v>
      </c>
      <c r="L3940" s="10">
        <f t="shared" si="492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488"/>
        <v>0.12196620583717357</v>
      </c>
      <c r="R3940" s="6">
        <f t="shared" si="489"/>
        <v>79.400000000000006</v>
      </c>
      <c r="S3940" t="str">
        <f t="shared" si="493"/>
        <v>theater</v>
      </c>
      <c r="T3940" t="str">
        <f t="shared" si="494"/>
        <v>plays</v>
      </c>
      <c r="U3940" s="6">
        <f t="shared" si="490"/>
        <v>31</v>
      </c>
      <c r="V3940" t="str">
        <f t="shared" si="495"/>
        <v>30&lt;x&lt;=45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 t="shared" si="491"/>
        <v>41918.979166666664</v>
      </c>
      <c r="K3941">
        <v>1412328979</v>
      </c>
      <c r="L3941" s="10">
        <f t="shared" si="492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488"/>
        <v>1E-3</v>
      </c>
      <c r="R3941" s="6">
        <f t="shared" si="489"/>
        <v>5</v>
      </c>
      <c r="S3941" t="str">
        <f t="shared" si="493"/>
        <v>theater</v>
      </c>
      <c r="T3941" t="str">
        <f t="shared" si="494"/>
        <v>plays</v>
      </c>
      <c r="U3941" s="6">
        <f t="shared" si="490"/>
        <v>3.7872800925906631</v>
      </c>
      <c r="V3941" t="str">
        <f t="shared" si="495"/>
        <v>&lt;=15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 t="shared" si="491"/>
        <v>42006.284155092588</v>
      </c>
      <c r="K3942">
        <v>1416311351</v>
      </c>
      <c r="L3942" s="10">
        <f t="shared" si="492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488"/>
        <v>2.2000000000000001E-3</v>
      </c>
      <c r="R3942" s="6">
        <f t="shared" si="489"/>
        <v>5.5</v>
      </c>
      <c r="S3942" t="str">
        <f t="shared" si="493"/>
        <v>theater</v>
      </c>
      <c r="T3942" t="str">
        <f t="shared" si="494"/>
        <v>plays</v>
      </c>
      <c r="U3942" s="6">
        <f t="shared" si="490"/>
        <v>45</v>
      </c>
      <c r="V3942" t="str">
        <f t="shared" si="495"/>
        <v>30&lt;x&lt;=45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 t="shared" si="491"/>
        <v>41967.833333333336</v>
      </c>
      <c r="K3943">
        <v>1414505137</v>
      </c>
      <c r="L3943" s="10">
        <f t="shared" si="492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488"/>
        <v>9.0909090909090905E-3</v>
      </c>
      <c r="R3943" s="6">
        <f t="shared" si="489"/>
        <v>25</v>
      </c>
      <c r="S3943" t="str">
        <f t="shared" si="493"/>
        <v>theater</v>
      </c>
      <c r="T3943" t="str">
        <f t="shared" si="494"/>
        <v>plays</v>
      </c>
      <c r="U3943" s="6">
        <f t="shared" si="490"/>
        <v>27.454432870377786</v>
      </c>
      <c r="V3943" t="str">
        <f t="shared" si="495"/>
        <v>15&lt;x&lt;=30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 t="shared" si="491"/>
        <v>42171.695763888885</v>
      </c>
      <c r="K3944">
        <v>1429306914</v>
      </c>
      <c r="L3944" s="10">
        <f t="shared" si="492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488"/>
        <v>0</v>
      </c>
      <c r="R3944" s="6" t="e">
        <f t="shared" si="489"/>
        <v>#DIV/0!</v>
      </c>
      <c r="S3944" t="str">
        <f t="shared" si="493"/>
        <v>theater</v>
      </c>
      <c r="T3944" t="str">
        <f t="shared" si="494"/>
        <v>plays</v>
      </c>
      <c r="U3944" s="6">
        <f t="shared" si="490"/>
        <v>60</v>
      </c>
      <c r="V3944" t="str">
        <f t="shared" si="495"/>
        <v>45&lt;x&lt;=60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 t="shared" si="491"/>
        <v>42310.493055555555</v>
      </c>
      <c r="K3945">
        <v>1443811268</v>
      </c>
      <c r="L3945" s="10">
        <f t="shared" si="492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488"/>
        <v>0.35639999999999999</v>
      </c>
      <c r="R3945" s="6">
        <f t="shared" si="489"/>
        <v>137.07692307692307</v>
      </c>
      <c r="S3945" t="str">
        <f t="shared" si="493"/>
        <v>theater</v>
      </c>
      <c r="T3945" t="str">
        <f t="shared" si="494"/>
        <v>plays</v>
      </c>
      <c r="U3945" s="6">
        <f t="shared" si="490"/>
        <v>30.922824074077653</v>
      </c>
      <c r="V3945" t="str">
        <f t="shared" si="495"/>
        <v>30&lt;x&lt;=45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 t="shared" si="491"/>
        <v>42243.454571759255</v>
      </c>
      <c r="K3946">
        <v>1438098875</v>
      </c>
      <c r="L3946" s="10">
        <f t="shared" si="492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488"/>
        <v>0</v>
      </c>
      <c r="R3946" s="6" t="e">
        <f t="shared" si="489"/>
        <v>#DIV/0!</v>
      </c>
      <c r="S3946" t="str">
        <f t="shared" si="493"/>
        <v>theater</v>
      </c>
      <c r="T3946" t="str">
        <f t="shared" si="494"/>
        <v>plays</v>
      </c>
      <c r="U3946" s="6">
        <f t="shared" si="490"/>
        <v>30</v>
      </c>
      <c r="V3946" t="str">
        <f t="shared" si="495"/>
        <v>15&lt;x&lt;=30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 t="shared" si="491"/>
        <v>42139.593379629623</v>
      </c>
      <c r="K3947">
        <v>1429125268</v>
      </c>
      <c r="L3947" s="10">
        <f t="shared" si="492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488"/>
        <v>2.5000000000000001E-3</v>
      </c>
      <c r="R3947" s="6">
        <f t="shared" si="489"/>
        <v>5</v>
      </c>
      <c r="S3947" t="str">
        <f t="shared" si="493"/>
        <v>theater</v>
      </c>
      <c r="T3947" t="str">
        <f t="shared" si="494"/>
        <v>plays</v>
      </c>
      <c r="U3947" s="6">
        <f t="shared" si="490"/>
        <v>30</v>
      </c>
      <c r="V3947" t="str">
        <f t="shared" si="495"/>
        <v>15&lt;x&lt;=30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 t="shared" si="491"/>
        <v>42063.124999999993</v>
      </c>
      <c r="K3948">
        <v>1422388822</v>
      </c>
      <c r="L3948" s="10">
        <f t="shared" si="492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488"/>
        <v>3.2500000000000001E-2</v>
      </c>
      <c r="R3948" s="6">
        <f t="shared" si="489"/>
        <v>39</v>
      </c>
      <c r="S3948" t="str">
        <f t="shared" si="493"/>
        <v>theater</v>
      </c>
      <c r="T3948" t="str">
        <f t="shared" si="494"/>
        <v>plays</v>
      </c>
      <c r="U3948" s="6">
        <f t="shared" si="490"/>
        <v>31.499745370369055</v>
      </c>
      <c r="V3948" t="str">
        <f t="shared" si="495"/>
        <v>30&lt;x&lt;=45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 t="shared" si="491"/>
        <v>42644.934537037036</v>
      </c>
      <c r="K3949">
        <v>1472786744</v>
      </c>
      <c r="L3949" s="10">
        <f t="shared" si="492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488"/>
        <v>3.3666666666666664E-2</v>
      </c>
      <c r="R3949" s="6">
        <f t="shared" si="489"/>
        <v>50.5</v>
      </c>
      <c r="S3949" t="str">
        <f t="shared" si="493"/>
        <v>theater</v>
      </c>
      <c r="T3949" t="str">
        <f t="shared" si="494"/>
        <v>plays</v>
      </c>
      <c r="U3949" s="6">
        <f t="shared" si="490"/>
        <v>30</v>
      </c>
      <c r="V3949" t="str">
        <f t="shared" si="495"/>
        <v>15&lt;x&lt;=30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 t="shared" si="491"/>
        <v>41889.117164351846</v>
      </c>
      <c r="K3950">
        <v>1404892123</v>
      </c>
      <c r="L3950" s="10">
        <f t="shared" si="492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488"/>
        <v>0</v>
      </c>
      <c r="R3950" s="6" t="e">
        <f t="shared" si="489"/>
        <v>#DIV/0!</v>
      </c>
      <c r="S3950" t="str">
        <f t="shared" si="493"/>
        <v>theater</v>
      </c>
      <c r="T3950" t="str">
        <f t="shared" si="494"/>
        <v>plays</v>
      </c>
      <c r="U3950" s="6">
        <f t="shared" si="490"/>
        <v>60</v>
      </c>
      <c r="V3950" t="str">
        <f t="shared" si="495"/>
        <v>45&lt;x&lt;=60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 t="shared" si="491"/>
        <v>42045.912280092591</v>
      </c>
      <c r="K3951">
        <v>1421031221</v>
      </c>
      <c r="L3951" s="10">
        <f t="shared" si="492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488"/>
        <v>0.15770000000000001</v>
      </c>
      <c r="R3951" s="6">
        <f t="shared" si="489"/>
        <v>49.28125</v>
      </c>
      <c r="S3951" t="str">
        <f t="shared" si="493"/>
        <v>theater</v>
      </c>
      <c r="T3951" t="str">
        <f t="shared" si="494"/>
        <v>plays</v>
      </c>
      <c r="U3951" s="6">
        <f t="shared" si="490"/>
        <v>30</v>
      </c>
      <c r="V3951" t="str">
        <f t="shared" si="495"/>
        <v>15&lt;x&lt;=30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 t="shared" si="491"/>
        <v>42468.565972222219</v>
      </c>
      <c r="K3952">
        <v>1457628680</v>
      </c>
      <c r="L3952" s="10">
        <f t="shared" si="492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488"/>
        <v>6.2500000000000003E-3</v>
      </c>
      <c r="R3952" s="6">
        <f t="shared" si="489"/>
        <v>25</v>
      </c>
      <c r="S3952" t="str">
        <f t="shared" si="493"/>
        <v>theater</v>
      </c>
      <c r="T3952" t="str">
        <f t="shared" si="494"/>
        <v>plays</v>
      </c>
      <c r="U3952" s="6">
        <f t="shared" si="490"/>
        <v>29.071990740740148</v>
      </c>
      <c r="V3952" t="str">
        <f t="shared" si="495"/>
        <v>15&lt;x&lt;=30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 t="shared" si="491"/>
        <v>42493.57571759259</v>
      </c>
      <c r="K3953">
        <v>1457120942</v>
      </c>
      <c r="L3953" s="10">
        <f t="shared" si="492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488"/>
        <v>5.0000000000000004E-6</v>
      </c>
      <c r="R3953" s="6">
        <f t="shared" si="489"/>
        <v>1</v>
      </c>
      <c r="S3953" t="str">
        <f t="shared" si="493"/>
        <v>theater</v>
      </c>
      <c r="T3953" t="str">
        <f t="shared" si="494"/>
        <v>plays</v>
      </c>
      <c r="U3953" s="6">
        <f t="shared" si="490"/>
        <v>59.958333333328483</v>
      </c>
      <c r="V3953" t="str">
        <f t="shared" si="495"/>
        <v>45&lt;x&lt;=60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 t="shared" si="491"/>
        <v>42303.582060185181</v>
      </c>
      <c r="K3954">
        <v>1440701890</v>
      </c>
      <c r="L3954" s="10">
        <f t="shared" si="492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488"/>
        <v>9.6153846153846159E-4</v>
      </c>
      <c r="R3954" s="6">
        <f t="shared" si="489"/>
        <v>25</v>
      </c>
      <c r="S3954" t="str">
        <f t="shared" si="493"/>
        <v>theater</v>
      </c>
      <c r="T3954" t="str">
        <f t="shared" si="494"/>
        <v>plays</v>
      </c>
      <c r="U3954" s="6">
        <f t="shared" si="490"/>
        <v>60</v>
      </c>
      <c r="V3954" t="str">
        <f t="shared" si="495"/>
        <v>45&lt;x&lt;=60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 t="shared" si="491"/>
        <v>42580.770138888889</v>
      </c>
      <c r="K3955">
        <v>1467162586</v>
      </c>
      <c r="L3955" s="10">
        <f t="shared" si="492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488"/>
        <v>0</v>
      </c>
      <c r="R3955" s="6" t="e">
        <f t="shared" si="489"/>
        <v>#DIV/0!</v>
      </c>
      <c r="S3955" t="str">
        <f t="shared" si="493"/>
        <v>theater</v>
      </c>
      <c r="T3955" t="str">
        <f t="shared" si="494"/>
        <v>plays</v>
      </c>
      <c r="U3955" s="6">
        <f t="shared" si="490"/>
        <v>30.930023148146574</v>
      </c>
      <c r="V3955" t="str">
        <f t="shared" si="495"/>
        <v>30&lt;x&lt;=45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 t="shared" si="491"/>
        <v>41834.442870370367</v>
      </c>
      <c r="K3956">
        <v>1400168264</v>
      </c>
      <c r="L3956" s="10">
        <f t="shared" si="492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488"/>
        <v>0</v>
      </c>
      <c r="R3956" s="6" t="e">
        <f t="shared" si="489"/>
        <v>#DIV/0!</v>
      </c>
      <c r="S3956" t="str">
        <f t="shared" si="493"/>
        <v>theater</v>
      </c>
      <c r="T3956" t="str">
        <f t="shared" si="494"/>
        <v>plays</v>
      </c>
      <c r="U3956" s="6">
        <f t="shared" si="490"/>
        <v>60</v>
      </c>
      <c r="V3956" t="str">
        <f t="shared" si="495"/>
        <v>45&lt;x&lt;=60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 t="shared" si="491"/>
        <v>42336.682187499995</v>
      </c>
      <c r="K3957">
        <v>1446150141</v>
      </c>
      <c r="L3957" s="10">
        <f t="shared" si="492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488"/>
        <v>0.24285714285714285</v>
      </c>
      <c r="R3957" s="6">
        <f t="shared" si="489"/>
        <v>53.125</v>
      </c>
      <c r="S3957" t="str">
        <f t="shared" si="493"/>
        <v>theater</v>
      </c>
      <c r="T3957" t="str">
        <f t="shared" si="494"/>
        <v>plays</v>
      </c>
      <c r="U3957" s="6">
        <f t="shared" si="490"/>
        <v>30.041666666664241</v>
      </c>
      <c r="V3957" t="str">
        <f t="shared" si="495"/>
        <v>30&lt;x&lt;=45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 t="shared" si="491"/>
        <v>42484.805555555555</v>
      </c>
      <c r="K3958">
        <v>1459203727</v>
      </c>
      <c r="L3958" s="10">
        <f t="shared" si="492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488"/>
        <v>0</v>
      </c>
      <c r="R3958" s="6" t="e">
        <f t="shared" si="489"/>
        <v>#DIV/0!</v>
      </c>
      <c r="S3958" t="str">
        <f t="shared" si="493"/>
        <v>theater</v>
      </c>
      <c r="T3958" t="str">
        <f t="shared" si="494"/>
        <v>plays</v>
      </c>
      <c r="U3958" s="6">
        <f t="shared" si="490"/>
        <v>27.081863425926713</v>
      </c>
      <c r="V3958" t="str">
        <f t="shared" si="495"/>
        <v>15&lt;x&lt;=30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 t="shared" si="491"/>
        <v>42559.767986111103</v>
      </c>
      <c r="K3959">
        <v>1464045954</v>
      </c>
      <c r="L3959" s="10">
        <f t="shared" si="492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488"/>
        <v>2.5000000000000001E-4</v>
      </c>
      <c r="R3959" s="6">
        <f t="shared" si="489"/>
        <v>7</v>
      </c>
      <c r="S3959" t="str">
        <f t="shared" si="493"/>
        <v>theater</v>
      </c>
      <c r="T3959" t="str">
        <f t="shared" si="494"/>
        <v>plays</v>
      </c>
      <c r="U3959" s="6">
        <f t="shared" si="490"/>
        <v>46</v>
      </c>
      <c r="V3959" t="str">
        <f t="shared" si="495"/>
        <v>45&lt;x&lt;=60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 t="shared" si="491"/>
        <v>41853.375</v>
      </c>
      <c r="K3960">
        <v>1403822912</v>
      </c>
      <c r="L3960" s="10">
        <f t="shared" si="492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488"/>
        <v>0.32050000000000001</v>
      </c>
      <c r="R3960" s="6">
        <f t="shared" si="489"/>
        <v>40.0625</v>
      </c>
      <c r="S3960" t="str">
        <f t="shared" si="493"/>
        <v>theater</v>
      </c>
      <c r="T3960" t="str">
        <f t="shared" si="494"/>
        <v>plays</v>
      </c>
      <c r="U3960" s="6">
        <f t="shared" si="490"/>
        <v>36.632962962961756</v>
      </c>
      <c r="V3960" t="str">
        <f t="shared" si="495"/>
        <v>30&lt;x&lt;=45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 t="shared" si="491"/>
        <v>41910.580509259256</v>
      </c>
      <c r="K3961">
        <v>1409338556</v>
      </c>
      <c r="L3961" s="10">
        <f t="shared" si="492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488"/>
        <v>0.24333333333333335</v>
      </c>
      <c r="R3961" s="6">
        <f t="shared" si="489"/>
        <v>24.333333333333332</v>
      </c>
      <c r="S3961" t="str">
        <f t="shared" si="493"/>
        <v>theater</v>
      </c>
      <c r="T3961" t="str">
        <f t="shared" si="494"/>
        <v>plays</v>
      </c>
      <c r="U3961" s="6">
        <f t="shared" si="490"/>
        <v>30</v>
      </c>
      <c r="V3961" t="str">
        <f t="shared" si="495"/>
        <v>15&lt;x&lt;=30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 t="shared" si="491"/>
        <v>42372.63722222222</v>
      </c>
      <c r="K3962">
        <v>1449260256</v>
      </c>
      <c r="L3962" s="10">
        <f t="shared" si="492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488"/>
        <v>1.4999999999999999E-2</v>
      </c>
      <c r="R3962" s="6">
        <f t="shared" si="489"/>
        <v>11.25</v>
      </c>
      <c r="S3962" t="str">
        <f t="shared" si="493"/>
        <v>theater</v>
      </c>
      <c r="T3962" t="str">
        <f t="shared" si="494"/>
        <v>plays</v>
      </c>
      <c r="U3962" s="6">
        <f t="shared" si="490"/>
        <v>30</v>
      </c>
      <c r="V3962" t="str">
        <f t="shared" si="495"/>
        <v>15&lt;x&lt;=30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 t="shared" si="491"/>
        <v>41767.682986111111</v>
      </c>
      <c r="K3963">
        <v>1397683410</v>
      </c>
      <c r="L3963" s="10">
        <f t="shared" si="492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488"/>
        <v>4.1999999999999997E-3</v>
      </c>
      <c r="R3963" s="6">
        <f t="shared" si="489"/>
        <v>10.5</v>
      </c>
      <c r="S3963" t="str">
        <f t="shared" si="493"/>
        <v>theater</v>
      </c>
      <c r="T3963" t="str">
        <f t="shared" si="494"/>
        <v>plays</v>
      </c>
      <c r="U3963" s="6">
        <f t="shared" si="490"/>
        <v>22</v>
      </c>
      <c r="V3963" t="str">
        <f t="shared" si="495"/>
        <v>15&lt;x&lt;=30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 t="shared" si="491"/>
        <v>42336.413124999999</v>
      </c>
      <c r="K3964">
        <v>1446562494</v>
      </c>
      <c r="L3964" s="10">
        <f t="shared" si="492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488"/>
        <v>3.214285714285714E-2</v>
      </c>
      <c r="R3964" s="6">
        <f t="shared" si="489"/>
        <v>15</v>
      </c>
      <c r="S3964" t="str">
        <f t="shared" si="493"/>
        <v>theater</v>
      </c>
      <c r="T3964" t="str">
        <f t="shared" si="494"/>
        <v>plays</v>
      </c>
      <c r="U3964" s="6">
        <f t="shared" si="490"/>
        <v>25</v>
      </c>
      <c r="V3964" t="str">
        <f t="shared" si="495"/>
        <v>15&lt;x&lt;=30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 t="shared" si="491"/>
        <v>42325.987465277773</v>
      </c>
      <c r="K3965">
        <v>1445226117</v>
      </c>
      <c r="L3965" s="10">
        <f t="shared" si="492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488"/>
        <v>0</v>
      </c>
      <c r="R3965" s="6" t="e">
        <f t="shared" si="489"/>
        <v>#DIV/0!</v>
      </c>
      <c r="S3965" t="str">
        <f t="shared" si="493"/>
        <v>theater</v>
      </c>
      <c r="T3965" t="str">
        <f t="shared" si="494"/>
        <v>plays</v>
      </c>
      <c r="U3965" s="6">
        <f t="shared" si="490"/>
        <v>30.041666666664241</v>
      </c>
      <c r="V3965" t="str">
        <f t="shared" si="495"/>
        <v>30&lt;x&lt;=45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 t="shared" si="491"/>
        <v>42113.47206018518</v>
      </c>
      <c r="K3966">
        <v>1424279986</v>
      </c>
      <c r="L3966" s="10">
        <f t="shared" si="492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488"/>
        <v>6.3E-2</v>
      </c>
      <c r="R3966" s="6">
        <f t="shared" si="489"/>
        <v>42</v>
      </c>
      <c r="S3966" t="str">
        <f t="shared" si="493"/>
        <v>theater</v>
      </c>
      <c r="T3966" t="str">
        <f t="shared" si="494"/>
        <v>plays</v>
      </c>
      <c r="U3966" s="6">
        <f t="shared" si="490"/>
        <v>59.958333333328483</v>
      </c>
      <c r="V3966" t="str">
        <f t="shared" si="495"/>
        <v>45&lt;x&lt;=60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 t="shared" si="491"/>
        <v>42473.985879629625</v>
      </c>
      <c r="K3967">
        <v>1455428380</v>
      </c>
      <c r="L3967" s="10">
        <f t="shared" si="492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488"/>
        <v>0.14249999999999999</v>
      </c>
      <c r="R3967" s="6">
        <f t="shared" si="489"/>
        <v>71.25</v>
      </c>
      <c r="S3967" t="str">
        <f t="shared" si="493"/>
        <v>theater</v>
      </c>
      <c r="T3967" t="str">
        <f t="shared" si="494"/>
        <v>plays</v>
      </c>
      <c r="U3967" s="6">
        <f t="shared" si="490"/>
        <v>59.958333333328483</v>
      </c>
      <c r="V3967" t="str">
        <f t="shared" si="495"/>
        <v>45&lt;x&lt;=60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 t="shared" si="491"/>
        <v>41843.915972222218</v>
      </c>
      <c r="K3968">
        <v>1402506278</v>
      </c>
      <c r="L3968" s="10">
        <f t="shared" si="492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488"/>
        <v>6.0000000000000001E-3</v>
      </c>
      <c r="R3968" s="6">
        <f t="shared" si="489"/>
        <v>22.5</v>
      </c>
      <c r="S3968" t="str">
        <f t="shared" si="493"/>
        <v>theater</v>
      </c>
      <c r="T3968" t="str">
        <f t="shared" si="494"/>
        <v>plays</v>
      </c>
      <c r="U3968" s="6">
        <f t="shared" si="490"/>
        <v>42.41275462962949</v>
      </c>
      <c r="V3968" t="str">
        <f t="shared" si="495"/>
        <v>30&lt;x&lt;=45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 t="shared" si="491"/>
        <v>42800.082256944443</v>
      </c>
      <c r="K3969">
        <v>1486191507</v>
      </c>
      <c r="L3969" s="10">
        <f t="shared" si="492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488"/>
        <v>0.2411764705882353</v>
      </c>
      <c r="R3969" s="6">
        <f t="shared" si="489"/>
        <v>41</v>
      </c>
      <c r="S3969" t="str">
        <f t="shared" si="493"/>
        <v>theater</v>
      </c>
      <c r="T3969" t="str">
        <f t="shared" si="494"/>
        <v>plays</v>
      </c>
      <c r="U3969" s="6">
        <f t="shared" si="490"/>
        <v>30</v>
      </c>
      <c r="V3969" t="str">
        <f t="shared" si="495"/>
        <v>15&lt;x&lt;=30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 t="shared" si="491"/>
        <v>42512.60732638889</v>
      </c>
      <c r="K3970">
        <v>1458761673</v>
      </c>
      <c r="L3970" s="10">
        <f t="shared" si="492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496">E3970/D3970</f>
        <v>0.10539999999999999</v>
      </c>
      <c r="R3970" s="6">
        <f t="shared" ref="R3970:R4033" si="497">E3970/N3970</f>
        <v>47.909090909090907</v>
      </c>
      <c r="S3970" t="str">
        <f t="shared" si="493"/>
        <v>theater</v>
      </c>
      <c r="T3970" t="str">
        <f t="shared" si="494"/>
        <v>plays</v>
      </c>
      <c r="U3970" s="6">
        <f t="shared" ref="U3970:U4033" si="498">J3970-L3970</f>
        <v>60</v>
      </c>
      <c r="V3970" t="str">
        <f t="shared" si="495"/>
        <v>45&lt;x&lt;=60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 t="shared" ref="J3971:J4034" si="499">(((I3971/60)/60)/24)+DATE(1970,1,1)+(-5/24)</f>
        <v>42610.954861111109</v>
      </c>
      <c r="K3971">
        <v>1471638646</v>
      </c>
      <c r="L3971" s="10">
        <f t="shared" ref="L3971:L4034" si="500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496"/>
        <v>7.4690265486725665E-2</v>
      </c>
      <c r="R3971" s="6">
        <f t="shared" si="497"/>
        <v>35.166666666666664</v>
      </c>
      <c r="S3971" t="str">
        <f t="shared" ref="S3971:S4034" si="501">TRIM(LEFT(P3971,SEARCH("/",P3971)-1))</f>
        <v>theater</v>
      </c>
      <c r="T3971" t="str">
        <f t="shared" ref="T3971:T4034" si="502">TRIM(RIGHT(P3971,LEN(P3971)-SEARCH("/",P3971)))</f>
        <v>plays</v>
      </c>
      <c r="U3971" s="6">
        <f t="shared" si="498"/>
        <v>9.3084953703728388</v>
      </c>
      <c r="V3971" t="str">
        <f t="shared" ref="V3971:V4034" si="503">IF(U3971&lt;=15, "&lt;=15", IF(U3971&lt;=30, "15&lt;x&lt;=30", IF(U3971&lt;=45, "30&lt;x&lt;=45", IF(U3971&lt;=60, "45&lt;x&lt;=60", IF(U3971&lt;=75, "60&lt;x&lt;=75","75&lt;x&lt;=90")))))</f>
        <v>&lt;=15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 t="shared" si="499"/>
        <v>42477.655219907399</v>
      </c>
      <c r="K3972">
        <v>1458333811</v>
      </c>
      <c r="L3972" s="10">
        <f t="shared" si="500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496"/>
        <v>7.3333333333333334E-4</v>
      </c>
      <c r="R3972" s="6">
        <f t="shared" si="497"/>
        <v>5.5</v>
      </c>
      <c r="S3972" t="str">
        <f t="shared" si="501"/>
        <v>theater</v>
      </c>
      <c r="T3972" t="str">
        <f t="shared" si="502"/>
        <v>plays</v>
      </c>
      <c r="U3972" s="6">
        <f t="shared" si="498"/>
        <v>30</v>
      </c>
      <c r="V3972" t="str">
        <f t="shared" si="503"/>
        <v>15&lt;x&lt;=30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 t="shared" si="499"/>
        <v>41841.327847222223</v>
      </c>
      <c r="K3973">
        <v>1403355126</v>
      </c>
      <c r="L3973" s="10">
        <f t="shared" si="500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496"/>
        <v>9.7142857142857135E-3</v>
      </c>
      <c r="R3973" s="6">
        <f t="shared" si="497"/>
        <v>22.666666666666668</v>
      </c>
      <c r="S3973" t="str">
        <f t="shared" si="501"/>
        <v>theater</v>
      </c>
      <c r="T3973" t="str">
        <f t="shared" si="502"/>
        <v>plays</v>
      </c>
      <c r="U3973" s="6">
        <f t="shared" si="498"/>
        <v>30</v>
      </c>
      <c r="V3973" t="str">
        <f t="shared" si="503"/>
        <v>15&lt;x&lt;=30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 t="shared" si="499"/>
        <v>42040.859189814808</v>
      </c>
      <c r="K3974">
        <v>1418002634</v>
      </c>
      <c r="L3974" s="10">
        <f t="shared" si="500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496"/>
        <v>0.21099999999999999</v>
      </c>
      <c r="R3974" s="6">
        <f t="shared" si="497"/>
        <v>26.375</v>
      </c>
      <c r="S3974" t="str">
        <f t="shared" si="501"/>
        <v>theater</v>
      </c>
      <c r="T3974" t="str">
        <f t="shared" si="502"/>
        <v>plays</v>
      </c>
      <c r="U3974" s="6">
        <f t="shared" si="498"/>
        <v>60</v>
      </c>
      <c r="V3974" t="str">
        <f t="shared" si="503"/>
        <v>45&lt;x&lt;=60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 t="shared" si="499"/>
        <v>42498.958333333336</v>
      </c>
      <c r="K3975">
        <v>1460219110</v>
      </c>
      <c r="L3975" s="10">
        <f t="shared" si="500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496"/>
        <v>0.78100000000000003</v>
      </c>
      <c r="R3975" s="6">
        <f t="shared" si="497"/>
        <v>105.54054054054055</v>
      </c>
      <c r="S3975" t="str">
        <f t="shared" si="501"/>
        <v>theater</v>
      </c>
      <c r="T3975" t="str">
        <f t="shared" si="502"/>
        <v>plays</v>
      </c>
      <c r="U3975" s="6">
        <f t="shared" si="498"/>
        <v>29.482523148151813</v>
      </c>
      <c r="V3975" t="str">
        <f t="shared" si="503"/>
        <v>15&lt;x&lt;=30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 t="shared" si="499"/>
        <v>42523.338518518511</v>
      </c>
      <c r="K3976">
        <v>1462280848</v>
      </c>
      <c r="L3976" s="10">
        <f t="shared" si="500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496"/>
        <v>0.32</v>
      </c>
      <c r="R3976" s="6">
        <f t="shared" si="497"/>
        <v>29.09090909090909</v>
      </c>
      <c r="S3976" t="str">
        <f t="shared" si="501"/>
        <v>theater</v>
      </c>
      <c r="T3976" t="str">
        <f t="shared" si="502"/>
        <v>plays</v>
      </c>
      <c r="U3976" s="6">
        <f t="shared" si="498"/>
        <v>30</v>
      </c>
      <c r="V3976" t="str">
        <f t="shared" si="503"/>
        <v>15&lt;x&lt;=30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 t="shared" si="499"/>
        <v>42564.658541666664</v>
      </c>
      <c r="K3977">
        <v>1465850898</v>
      </c>
      <c r="L3977" s="10">
        <f t="shared" si="500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496"/>
        <v>0</v>
      </c>
      <c r="R3977" s="6" t="e">
        <f t="shared" si="497"/>
        <v>#DIV/0!</v>
      </c>
      <c r="S3977" t="str">
        <f t="shared" si="501"/>
        <v>theater</v>
      </c>
      <c r="T3977" t="str">
        <f t="shared" si="502"/>
        <v>plays</v>
      </c>
      <c r="U3977" s="6">
        <f t="shared" si="498"/>
        <v>30</v>
      </c>
      <c r="V3977" t="str">
        <f t="shared" si="503"/>
        <v>15&lt;x&lt;=30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 t="shared" si="499"/>
        <v>41852.083333333328</v>
      </c>
      <c r="K3978">
        <v>1405024561</v>
      </c>
      <c r="L3978" s="10">
        <f t="shared" si="500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496"/>
        <v>0.47692307692307695</v>
      </c>
      <c r="R3978" s="6">
        <f t="shared" si="497"/>
        <v>62</v>
      </c>
      <c r="S3978" t="str">
        <f t="shared" si="501"/>
        <v>theater</v>
      </c>
      <c r="T3978" t="str">
        <f t="shared" si="502"/>
        <v>plays</v>
      </c>
      <c r="U3978" s="6">
        <f t="shared" si="498"/>
        <v>21.433321759257524</v>
      </c>
      <c r="V3978" t="str">
        <f t="shared" si="503"/>
        <v>15&lt;x&lt;=30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 t="shared" si="499"/>
        <v>42573.580231481479</v>
      </c>
      <c r="K3979">
        <v>1466621732</v>
      </c>
      <c r="L3979" s="10">
        <f t="shared" si="500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496"/>
        <v>1.4500000000000001E-2</v>
      </c>
      <c r="R3979" s="6">
        <f t="shared" si="497"/>
        <v>217.5</v>
      </c>
      <c r="S3979" t="str">
        <f t="shared" si="501"/>
        <v>theater</v>
      </c>
      <c r="T3979" t="str">
        <f t="shared" si="502"/>
        <v>plays</v>
      </c>
      <c r="U3979" s="6">
        <f t="shared" si="498"/>
        <v>30</v>
      </c>
      <c r="V3979" t="str">
        <f t="shared" si="503"/>
        <v>15&lt;x&lt;=30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 t="shared" si="499"/>
        <v>42035.434641203705</v>
      </c>
      <c r="K3980">
        <v>1417533953</v>
      </c>
      <c r="L3980" s="10">
        <f t="shared" si="500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496"/>
        <v>0.107</v>
      </c>
      <c r="R3980" s="6">
        <f t="shared" si="497"/>
        <v>26.75</v>
      </c>
      <c r="S3980" t="str">
        <f t="shared" si="501"/>
        <v>theater</v>
      </c>
      <c r="T3980" t="str">
        <f t="shared" si="502"/>
        <v>plays</v>
      </c>
      <c r="U3980" s="6">
        <f t="shared" si="498"/>
        <v>60</v>
      </c>
      <c r="V3980" t="str">
        <f t="shared" si="503"/>
        <v>45&lt;x&lt;=60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 t="shared" si="499"/>
        <v>42092.624999999993</v>
      </c>
      <c r="K3981">
        <v>1425678057</v>
      </c>
      <c r="L3981" s="10">
        <f t="shared" si="500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496"/>
        <v>1.8333333333333333E-2</v>
      </c>
      <c r="R3981" s="6">
        <f t="shared" si="497"/>
        <v>18.333333333333332</v>
      </c>
      <c r="S3981" t="str">
        <f t="shared" si="501"/>
        <v>theater</v>
      </c>
      <c r="T3981" t="str">
        <f t="shared" si="502"/>
        <v>plays</v>
      </c>
      <c r="U3981" s="6">
        <f t="shared" si="498"/>
        <v>22.929895833323826</v>
      </c>
      <c r="V3981" t="str">
        <f t="shared" si="503"/>
        <v>15&lt;x&lt;=30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 t="shared" si="499"/>
        <v>41825.390590277777</v>
      </c>
      <c r="K3982">
        <v>1401978147</v>
      </c>
      <c r="L3982" s="10">
        <f t="shared" si="500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496"/>
        <v>0.18</v>
      </c>
      <c r="R3982" s="6">
        <f t="shared" si="497"/>
        <v>64.285714285714292</v>
      </c>
      <c r="S3982" t="str">
        <f t="shared" si="501"/>
        <v>theater</v>
      </c>
      <c r="T3982" t="str">
        <f t="shared" si="502"/>
        <v>plays</v>
      </c>
      <c r="U3982" s="6">
        <f t="shared" si="498"/>
        <v>30</v>
      </c>
      <c r="V3982" t="str">
        <f t="shared" si="503"/>
        <v>15&lt;x&lt;=30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 t="shared" si="499"/>
        <v>42567.971631944441</v>
      </c>
      <c r="K3983">
        <v>1463545149</v>
      </c>
      <c r="L3983" s="10">
        <f t="shared" si="500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496"/>
        <v>4.0833333333333333E-2</v>
      </c>
      <c r="R3983" s="6">
        <f t="shared" si="497"/>
        <v>175</v>
      </c>
      <c r="S3983" t="str">
        <f t="shared" si="501"/>
        <v>theater</v>
      </c>
      <c r="T3983" t="str">
        <f t="shared" si="502"/>
        <v>plays</v>
      </c>
      <c r="U3983" s="6">
        <f t="shared" si="498"/>
        <v>60</v>
      </c>
      <c r="V3983" t="str">
        <f t="shared" si="503"/>
        <v>45&lt;x&lt;=60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 t="shared" si="499"/>
        <v>42192.601620370369</v>
      </c>
      <c r="K3984">
        <v>1431113180</v>
      </c>
      <c r="L3984" s="10">
        <f t="shared" si="500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496"/>
        <v>0.2</v>
      </c>
      <c r="R3984" s="6">
        <f t="shared" si="497"/>
        <v>34</v>
      </c>
      <c r="S3984" t="str">
        <f t="shared" si="501"/>
        <v>theater</v>
      </c>
      <c r="T3984" t="str">
        <f t="shared" si="502"/>
        <v>plays</v>
      </c>
      <c r="U3984" s="6">
        <f t="shared" si="498"/>
        <v>60</v>
      </c>
      <c r="V3984" t="str">
        <f t="shared" si="503"/>
        <v>45&lt;x&lt;=60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 t="shared" si="499"/>
        <v>41779.082638888889</v>
      </c>
      <c r="K3985">
        <v>1397854356</v>
      </c>
      <c r="L3985" s="10">
        <f t="shared" si="500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496"/>
        <v>0.34802513464991025</v>
      </c>
      <c r="R3985" s="6">
        <f t="shared" si="497"/>
        <v>84.282608695652172</v>
      </c>
      <c r="S3985" t="str">
        <f t="shared" si="501"/>
        <v>theater</v>
      </c>
      <c r="T3985" t="str">
        <f t="shared" si="502"/>
        <v>plays</v>
      </c>
      <c r="U3985" s="6">
        <f t="shared" si="498"/>
        <v>31.421111111114442</v>
      </c>
      <c r="V3985" t="str">
        <f t="shared" si="503"/>
        <v>30&lt;x&lt;=45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 t="shared" si="499"/>
        <v>41950.791666666664</v>
      </c>
      <c r="K3986">
        <v>1412809644</v>
      </c>
      <c r="L3986" s="10">
        <f t="shared" si="500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496"/>
        <v>6.3333333333333339E-2</v>
      </c>
      <c r="R3986" s="6">
        <f t="shared" si="497"/>
        <v>9.5</v>
      </c>
      <c r="S3986" t="str">
        <f t="shared" si="501"/>
        <v>theater</v>
      </c>
      <c r="T3986" t="str">
        <f t="shared" si="502"/>
        <v>plays</v>
      </c>
      <c r="U3986" s="6">
        <f t="shared" si="498"/>
        <v>30.036527777781885</v>
      </c>
      <c r="V3986" t="str">
        <f t="shared" si="503"/>
        <v>30&lt;x&lt;=45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 t="shared" si="499"/>
        <v>42420.670138888883</v>
      </c>
      <c r="K3987">
        <v>1454173120</v>
      </c>
      <c r="L3987" s="10">
        <f t="shared" si="500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496"/>
        <v>0.32050000000000001</v>
      </c>
      <c r="R3987" s="6">
        <f t="shared" si="497"/>
        <v>33.736842105263158</v>
      </c>
      <c r="S3987" t="str">
        <f t="shared" si="501"/>
        <v>theater</v>
      </c>
      <c r="T3987" t="str">
        <f t="shared" si="502"/>
        <v>plays</v>
      </c>
      <c r="U3987" s="6">
        <f t="shared" si="498"/>
        <v>21.171064814814599</v>
      </c>
      <c r="V3987" t="str">
        <f t="shared" si="503"/>
        <v>15&lt;x&lt;=30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 t="shared" si="499"/>
        <v>42496.336111111108</v>
      </c>
      <c r="K3988">
        <v>1460034594</v>
      </c>
      <c r="L3988" s="10">
        <f t="shared" si="500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496"/>
        <v>9.7600000000000006E-2</v>
      </c>
      <c r="R3988" s="6">
        <f t="shared" si="497"/>
        <v>37.53846153846154</v>
      </c>
      <c r="S3988" t="str">
        <f t="shared" si="501"/>
        <v>theater</v>
      </c>
      <c r="T3988" t="str">
        <f t="shared" si="502"/>
        <v>plays</v>
      </c>
      <c r="U3988" s="6">
        <f t="shared" si="498"/>
        <v>28.995902777780429</v>
      </c>
      <c r="V3988" t="str">
        <f t="shared" si="503"/>
        <v>15&lt;x&lt;=30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 t="shared" si="499"/>
        <v>41775.716319444444</v>
      </c>
      <c r="K3989">
        <v>1399414290</v>
      </c>
      <c r="L3989" s="10">
        <f t="shared" si="500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496"/>
        <v>0.3775</v>
      </c>
      <c r="R3989" s="6">
        <f t="shared" si="497"/>
        <v>11.615384615384615</v>
      </c>
      <c r="S3989" t="str">
        <f t="shared" si="501"/>
        <v>theater</v>
      </c>
      <c r="T3989" t="str">
        <f t="shared" si="502"/>
        <v>plays</v>
      </c>
      <c r="U3989" s="6">
        <f t="shared" si="498"/>
        <v>10</v>
      </c>
      <c r="V3989" t="str">
        <f t="shared" si="503"/>
        <v>&lt;=15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 t="shared" si="499"/>
        <v>42244.872835648144</v>
      </c>
      <c r="K3990">
        <v>1439517413</v>
      </c>
      <c r="L3990" s="10">
        <f t="shared" si="500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496"/>
        <v>2.1333333333333333E-2</v>
      </c>
      <c r="R3990" s="6">
        <f t="shared" si="497"/>
        <v>8</v>
      </c>
      <c r="S3990" t="str">
        <f t="shared" si="501"/>
        <v>theater</v>
      </c>
      <c r="T3990" t="str">
        <f t="shared" si="502"/>
        <v>plays</v>
      </c>
      <c r="U3990" s="6">
        <f t="shared" si="498"/>
        <v>15</v>
      </c>
      <c r="V3990" t="str">
        <f t="shared" si="503"/>
        <v>&lt;=15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 t="shared" si="499"/>
        <v>42316.583113425928</v>
      </c>
      <c r="K3991">
        <v>1444413581</v>
      </c>
      <c r="L3991" s="10">
        <f t="shared" si="500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496"/>
        <v>0</v>
      </c>
      <c r="R3991" s="6" t="e">
        <f t="shared" si="497"/>
        <v>#DIV/0!</v>
      </c>
      <c r="S3991" t="str">
        <f t="shared" si="501"/>
        <v>theater</v>
      </c>
      <c r="T3991" t="str">
        <f t="shared" si="502"/>
        <v>plays</v>
      </c>
      <c r="U3991" s="6">
        <f t="shared" si="498"/>
        <v>30.041666666671517</v>
      </c>
      <c r="V3991" t="str">
        <f t="shared" si="503"/>
        <v>30&lt;x&lt;=45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 t="shared" si="499"/>
        <v>42431.464039351849</v>
      </c>
      <c r="K3992">
        <v>1454342893</v>
      </c>
      <c r="L3992" s="10">
        <f t="shared" si="500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496"/>
        <v>4.1818181818181817E-2</v>
      </c>
      <c r="R3992" s="6">
        <f t="shared" si="497"/>
        <v>23</v>
      </c>
      <c r="S3992" t="str">
        <f t="shared" si="501"/>
        <v>theater</v>
      </c>
      <c r="T3992" t="str">
        <f t="shared" si="502"/>
        <v>plays</v>
      </c>
      <c r="U3992" s="6">
        <f t="shared" si="498"/>
        <v>30</v>
      </c>
      <c r="V3992" t="str">
        <f t="shared" si="503"/>
        <v>15&lt;x&lt;=30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 t="shared" si="499"/>
        <v>42155.436134259253</v>
      </c>
      <c r="K3993">
        <v>1430494082</v>
      </c>
      <c r="L3993" s="10">
        <f t="shared" si="500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496"/>
        <v>0.2</v>
      </c>
      <c r="R3993" s="6">
        <f t="shared" si="497"/>
        <v>100</v>
      </c>
      <c r="S3993" t="str">
        <f t="shared" si="501"/>
        <v>theater</v>
      </c>
      <c r="T3993" t="str">
        <f t="shared" si="502"/>
        <v>plays</v>
      </c>
      <c r="U3993" s="6">
        <f t="shared" si="498"/>
        <v>30</v>
      </c>
      <c r="V3993" t="str">
        <f t="shared" si="503"/>
        <v>15&lt;x&lt;=30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 t="shared" si="499"/>
        <v>42349.773831018516</v>
      </c>
      <c r="K3994">
        <v>1444689259</v>
      </c>
      <c r="L3994" s="10">
        <f t="shared" si="500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496"/>
        <v>5.4100000000000002E-2</v>
      </c>
      <c r="R3994" s="6">
        <f t="shared" si="497"/>
        <v>60.111111111111114</v>
      </c>
      <c r="S3994" t="str">
        <f t="shared" si="501"/>
        <v>theater</v>
      </c>
      <c r="T3994" t="str">
        <f t="shared" si="502"/>
        <v>plays</v>
      </c>
      <c r="U3994" s="6">
        <f t="shared" si="498"/>
        <v>60.041666666671517</v>
      </c>
      <c r="V3994" t="str">
        <f t="shared" si="503"/>
        <v>60&lt;x&lt;=75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 t="shared" si="499"/>
        <v>42137.656388888885</v>
      </c>
      <c r="K3995">
        <v>1428957912</v>
      </c>
      <c r="L3995" s="10">
        <f t="shared" si="500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496"/>
        <v>6.0000000000000002E-5</v>
      </c>
      <c r="R3995" s="6">
        <f t="shared" si="497"/>
        <v>3</v>
      </c>
      <c r="S3995" t="str">
        <f t="shared" si="501"/>
        <v>theater</v>
      </c>
      <c r="T3995" t="str">
        <f t="shared" si="502"/>
        <v>plays</v>
      </c>
      <c r="U3995" s="6">
        <f t="shared" si="498"/>
        <v>30</v>
      </c>
      <c r="V3995" t="str">
        <f t="shared" si="503"/>
        <v>15&lt;x&lt;=30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 t="shared" si="499"/>
        <v>41839.181597222218</v>
      </c>
      <c r="K3996">
        <v>1403169690</v>
      </c>
      <c r="L3996" s="10">
        <f t="shared" si="500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496"/>
        <v>2.5000000000000001E-3</v>
      </c>
      <c r="R3996" s="6">
        <f t="shared" si="497"/>
        <v>5</v>
      </c>
      <c r="S3996" t="str">
        <f t="shared" si="501"/>
        <v>theater</v>
      </c>
      <c r="T3996" t="str">
        <f t="shared" si="502"/>
        <v>plays</v>
      </c>
      <c r="U3996" s="6">
        <f t="shared" si="498"/>
        <v>30</v>
      </c>
      <c r="V3996" t="str">
        <f t="shared" si="503"/>
        <v>15&lt;x&lt;=30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 t="shared" si="499"/>
        <v>42049.268749999996</v>
      </c>
      <c r="K3997">
        <v>1421339077</v>
      </c>
      <c r="L3997" s="10">
        <f t="shared" si="500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496"/>
        <v>0.35</v>
      </c>
      <c r="R3997" s="6">
        <f t="shared" si="497"/>
        <v>17.5</v>
      </c>
      <c r="S3997" t="str">
        <f t="shared" si="501"/>
        <v>theater</v>
      </c>
      <c r="T3997" t="str">
        <f t="shared" si="502"/>
        <v>plays</v>
      </c>
      <c r="U3997" s="6">
        <f t="shared" si="498"/>
        <v>29.793321759258106</v>
      </c>
      <c r="V3997" t="str">
        <f t="shared" si="503"/>
        <v>15&lt;x&lt;=30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 t="shared" si="499"/>
        <v>41963.461111111108</v>
      </c>
      <c r="K3998">
        <v>1415341464</v>
      </c>
      <c r="L3998" s="10">
        <f t="shared" si="500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496"/>
        <v>0.16566666666666666</v>
      </c>
      <c r="R3998" s="6">
        <f t="shared" si="497"/>
        <v>29.235294117647058</v>
      </c>
      <c r="S3998" t="str">
        <f t="shared" si="501"/>
        <v>theater</v>
      </c>
      <c r="T3998" t="str">
        <f t="shared" si="502"/>
        <v>plays</v>
      </c>
      <c r="U3998" s="6">
        <f t="shared" si="498"/>
        <v>13.402500000003783</v>
      </c>
      <c r="V3998" t="str">
        <f t="shared" si="503"/>
        <v>&lt;=15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 t="shared" si="499"/>
        <v>42099.141446759262</v>
      </c>
      <c r="K3999">
        <v>1425633821</v>
      </c>
      <c r="L3999" s="10">
        <f t="shared" si="500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496"/>
        <v>0</v>
      </c>
      <c r="R3999" s="6" t="e">
        <f t="shared" si="497"/>
        <v>#DIV/0!</v>
      </c>
      <c r="S3999" t="str">
        <f t="shared" si="501"/>
        <v>theater</v>
      </c>
      <c r="T3999" t="str">
        <f t="shared" si="502"/>
        <v>plays</v>
      </c>
      <c r="U3999" s="6">
        <f t="shared" si="498"/>
        <v>29.958333333343035</v>
      </c>
      <c r="V3999" t="str">
        <f t="shared" si="503"/>
        <v>15&lt;x&lt;=30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 t="shared" si="499"/>
        <v>42091.713263888887</v>
      </c>
      <c r="K4000">
        <v>1424992026</v>
      </c>
      <c r="L4000" s="10">
        <f t="shared" si="500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496"/>
        <v>0.57199999999999995</v>
      </c>
      <c r="R4000" s="6">
        <f t="shared" si="497"/>
        <v>59.583333333333336</v>
      </c>
      <c r="S4000" t="str">
        <f t="shared" si="501"/>
        <v>theater</v>
      </c>
      <c r="T4000" t="str">
        <f t="shared" si="502"/>
        <v>plays</v>
      </c>
      <c r="U4000" s="6">
        <f t="shared" si="498"/>
        <v>29.958333333335759</v>
      </c>
      <c r="V4000" t="str">
        <f t="shared" si="503"/>
        <v>15&lt;x&lt;=30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 t="shared" si="499"/>
        <v>41882.619317129625</v>
      </c>
      <c r="K4001">
        <v>1406058798</v>
      </c>
      <c r="L4001" s="10">
        <f t="shared" si="500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496"/>
        <v>0.16514285714285715</v>
      </c>
      <c r="R4001" s="6">
        <f t="shared" si="497"/>
        <v>82.571428571428569</v>
      </c>
      <c r="S4001" t="str">
        <f t="shared" si="501"/>
        <v>theater</v>
      </c>
      <c r="T4001" t="str">
        <f t="shared" si="502"/>
        <v>plays</v>
      </c>
      <c r="U4001" s="6">
        <f t="shared" si="498"/>
        <v>39.998969907406718</v>
      </c>
      <c r="V4001" t="str">
        <f t="shared" si="503"/>
        <v>30&lt;x&lt;=45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 t="shared" si="499"/>
        <v>42497.39534722222</v>
      </c>
      <c r="K4002">
        <v>1457450958</v>
      </c>
      <c r="L4002" s="10">
        <f t="shared" si="500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496"/>
        <v>1.25E-3</v>
      </c>
      <c r="R4002" s="6">
        <f t="shared" si="497"/>
        <v>10</v>
      </c>
      <c r="S4002" t="str">
        <f t="shared" si="501"/>
        <v>theater</v>
      </c>
      <c r="T4002" t="str">
        <f t="shared" si="502"/>
        <v>plays</v>
      </c>
      <c r="U4002" s="6">
        <f t="shared" si="498"/>
        <v>59.958333333335759</v>
      </c>
      <c r="V4002" t="str">
        <f t="shared" si="503"/>
        <v>45&lt;x&lt;=60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 t="shared" si="499"/>
        <v>42795.583333333336</v>
      </c>
      <c r="K4003">
        <v>1486681708</v>
      </c>
      <c r="L4003" s="10">
        <f t="shared" si="500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496"/>
        <v>0.3775</v>
      </c>
      <c r="R4003" s="6">
        <f t="shared" si="497"/>
        <v>32.357142857142854</v>
      </c>
      <c r="S4003" t="str">
        <f t="shared" si="501"/>
        <v>theater</v>
      </c>
      <c r="T4003" t="str">
        <f t="shared" si="502"/>
        <v>plays</v>
      </c>
      <c r="U4003" s="6">
        <f t="shared" si="498"/>
        <v>19.827453703706851</v>
      </c>
      <c r="V4003" t="str">
        <f t="shared" si="503"/>
        <v>15&lt;x&lt;=30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 t="shared" si="499"/>
        <v>41908.835196759253</v>
      </c>
      <c r="K4004">
        <v>1409187761</v>
      </c>
      <c r="L4004" s="10">
        <f t="shared" si="500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496"/>
        <v>1.84E-2</v>
      </c>
      <c r="R4004" s="6">
        <f t="shared" si="497"/>
        <v>5.75</v>
      </c>
      <c r="S4004" t="str">
        <f t="shared" si="501"/>
        <v>theater</v>
      </c>
      <c r="T4004" t="str">
        <f t="shared" si="502"/>
        <v>plays</v>
      </c>
      <c r="U4004" s="6">
        <f t="shared" si="498"/>
        <v>30</v>
      </c>
      <c r="V4004" t="str">
        <f t="shared" si="503"/>
        <v>15&lt;x&lt;=30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 t="shared" si="499"/>
        <v>42050.379016203697</v>
      </c>
      <c r="K4005">
        <v>1421417147</v>
      </c>
      <c r="L4005" s="10">
        <f t="shared" si="500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496"/>
        <v>0.10050000000000001</v>
      </c>
      <c r="R4005" s="6">
        <f t="shared" si="497"/>
        <v>100.5</v>
      </c>
      <c r="S4005" t="str">
        <f t="shared" si="501"/>
        <v>theater</v>
      </c>
      <c r="T4005" t="str">
        <f t="shared" si="502"/>
        <v>plays</v>
      </c>
      <c r="U4005" s="6">
        <f t="shared" si="498"/>
        <v>30</v>
      </c>
      <c r="V4005" t="str">
        <f t="shared" si="503"/>
        <v>15&lt;x&lt;=30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 t="shared" si="499"/>
        <v>41919.954363425924</v>
      </c>
      <c r="K4006">
        <v>1410148457</v>
      </c>
      <c r="L4006" s="10">
        <f t="shared" si="500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496"/>
        <v>2E-3</v>
      </c>
      <c r="R4006" s="6">
        <f t="shared" si="497"/>
        <v>1</v>
      </c>
      <c r="S4006" t="str">
        <f t="shared" si="501"/>
        <v>theater</v>
      </c>
      <c r="T4006" t="str">
        <f t="shared" si="502"/>
        <v>plays</v>
      </c>
      <c r="U4006" s="6">
        <f t="shared" si="498"/>
        <v>30</v>
      </c>
      <c r="V4006" t="str">
        <f t="shared" si="503"/>
        <v>15&lt;x&lt;=30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 t="shared" si="499"/>
        <v>41932.599363425921</v>
      </c>
      <c r="K4007">
        <v>1408648985</v>
      </c>
      <c r="L4007" s="10">
        <f t="shared" si="500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496"/>
        <v>1.3333333333333334E-2</v>
      </c>
      <c r="R4007" s="6">
        <f t="shared" si="497"/>
        <v>20</v>
      </c>
      <c r="S4007" t="str">
        <f t="shared" si="501"/>
        <v>theater</v>
      </c>
      <c r="T4007" t="str">
        <f t="shared" si="502"/>
        <v>plays</v>
      </c>
      <c r="U4007" s="6">
        <f t="shared" si="498"/>
        <v>60</v>
      </c>
      <c r="V4007" t="str">
        <f t="shared" si="503"/>
        <v>45&lt;x&lt;=60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 t="shared" si="499"/>
        <v>42416.564664351848</v>
      </c>
      <c r="K4008">
        <v>1453487587</v>
      </c>
      <c r="L4008" s="10">
        <f t="shared" si="500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496"/>
        <v>6.666666666666667E-5</v>
      </c>
      <c r="R4008" s="6">
        <f t="shared" si="497"/>
        <v>2</v>
      </c>
      <c r="S4008" t="str">
        <f t="shared" si="501"/>
        <v>theater</v>
      </c>
      <c r="T4008" t="str">
        <f t="shared" si="502"/>
        <v>plays</v>
      </c>
      <c r="U4008" s="6">
        <f t="shared" si="498"/>
        <v>25</v>
      </c>
      <c r="V4008" t="str">
        <f t="shared" si="503"/>
        <v>15&lt;x&lt;=30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 t="shared" si="499"/>
        <v>41877.477777777778</v>
      </c>
      <c r="K4009">
        <v>1406572381</v>
      </c>
      <c r="L4009" s="10">
        <f t="shared" si="500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496"/>
        <v>2.5000000000000001E-3</v>
      </c>
      <c r="R4009" s="6">
        <f t="shared" si="497"/>
        <v>5</v>
      </c>
      <c r="S4009" t="str">
        <f t="shared" si="501"/>
        <v>theater</v>
      </c>
      <c r="T4009" t="str">
        <f t="shared" si="502"/>
        <v>plays</v>
      </c>
      <c r="U4009" s="6">
        <f t="shared" si="498"/>
        <v>28.913182870375749</v>
      </c>
      <c r="V4009" t="str">
        <f t="shared" si="503"/>
        <v>15&lt;x&lt;=30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 t="shared" si="499"/>
        <v>42207.755868055552</v>
      </c>
      <c r="K4010">
        <v>1435014507</v>
      </c>
      <c r="L4010" s="10">
        <f t="shared" si="500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496"/>
        <v>0.06</v>
      </c>
      <c r="R4010" s="6">
        <f t="shared" si="497"/>
        <v>15</v>
      </c>
      <c r="S4010" t="str">
        <f t="shared" si="501"/>
        <v>theater</v>
      </c>
      <c r="T4010" t="str">
        <f t="shared" si="502"/>
        <v>plays</v>
      </c>
      <c r="U4010" s="6">
        <f t="shared" si="498"/>
        <v>30</v>
      </c>
      <c r="V4010" t="str">
        <f t="shared" si="503"/>
        <v>15&lt;x&lt;=30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 t="shared" si="499"/>
        <v>41891.492592592593</v>
      </c>
      <c r="K4011">
        <v>1406825360</v>
      </c>
      <c r="L4011" s="10">
        <f t="shared" si="500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496"/>
        <v>3.8860103626943004E-2</v>
      </c>
      <c r="R4011" s="6">
        <f t="shared" si="497"/>
        <v>25</v>
      </c>
      <c r="S4011" t="str">
        <f t="shared" si="501"/>
        <v>theater</v>
      </c>
      <c r="T4011" t="str">
        <f t="shared" si="502"/>
        <v>plays</v>
      </c>
      <c r="U4011" s="6">
        <f t="shared" si="498"/>
        <v>40</v>
      </c>
      <c r="V4011" t="str">
        <f t="shared" si="503"/>
        <v>30&lt;x&lt;=45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 t="shared" si="499"/>
        <v>41938.562106481477</v>
      </c>
      <c r="K4012">
        <v>1412879366</v>
      </c>
      <c r="L4012" s="10">
        <f t="shared" si="500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496"/>
        <v>0.24194444444444443</v>
      </c>
      <c r="R4012" s="6">
        <f t="shared" si="497"/>
        <v>45.842105263157897</v>
      </c>
      <c r="S4012" t="str">
        <f t="shared" si="501"/>
        <v>theater</v>
      </c>
      <c r="T4012" t="str">
        <f t="shared" si="502"/>
        <v>plays</v>
      </c>
      <c r="U4012" s="6">
        <f t="shared" si="498"/>
        <v>17</v>
      </c>
      <c r="V4012" t="str">
        <f t="shared" si="503"/>
        <v>15&lt;x&lt;=30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 t="shared" si="499"/>
        <v>42032.336550925924</v>
      </c>
      <c r="K4013">
        <v>1419858278</v>
      </c>
      <c r="L4013" s="10">
        <f t="shared" si="500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496"/>
        <v>7.5999999999999998E-2</v>
      </c>
      <c r="R4013" s="6">
        <f t="shared" si="497"/>
        <v>4.75</v>
      </c>
      <c r="S4013" t="str">
        <f t="shared" si="501"/>
        <v>theater</v>
      </c>
      <c r="T4013" t="str">
        <f t="shared" si="502"/>
        <v>plays</v>
      </c>
      <c r="U4013" s="6">
        <f t="shared" si="498"/>
        <v>30</v>
      </c>
      <c r="V4013" t="str">
        <f t="shared" si="503"/>
        <v>15&lt;x&lt;=30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 t="shared" si="499"/>
        <v>42126.336215277777</v>
      </c>
      <c r="K4014">
        <v>1427979849</v>
      </c>
      <c r="L4014" s="10">
        <f t="shared" si="500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496"/>
        <v>0</v>
      </c>
      <c r="R4014" s="6" t="e">
        <f t="shared" si="497"/>
        <v>#DIV/0!</v>
      </c>
      <c r="S4014" t="str">
        <f t="shared" si="501"/>
        <v>theater</v>
      </c>
      <c r="T4014" t="str">
        <f t="shared" si="502"/>
        <v>plays</v>
      </c>
      <c r="U4014" s="6">
        <f t="shared" si="498"/>
        <v>30</v>
      </c>
      <c r="V4014" t="str">
        <f t="shared" si="503"/>
        <v>15&lt;x&lt;=30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 t="shared" si="499"/>
        <v>42051.092858796292</v>
      </c>
      <c r="K4015">
        <v>1421478823</v>
      </c>
      <c r="L4015" s="10">
        <f t="shared" si="500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496"/>
        <v>1.2999999999999999E-2</v>
      </c>
      <c r="R4015" s="6">
        <f t="shared" si="497"/>
        <v>13</v>
      </c>
      <c r="S4015" t="str">
        <f t="shared" si="501"/>
        <v>theater</v>
      </c>
      <c r="T4015" t="str">
        <f t="shared" si="502"/>
        <v>plays</v>
      </c>
      <c r="U4015" s="6">
        <f t="shared" si="498"/>
        <v>30</v>
      </c>
      <c r="V4015" t="str">
        <f t="shared" si="503"/>
        <v>15&lt;x&lt;=30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 t="shared" si="499"/>
        <v>42434.037835648145</v>
      </c>
      <c r="K4016">
        <v>1455861269</v>
      </c>
      <c r="L4016" s="10">
        <f t="shared" si="500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496"/>
        <v>0</v>
      </c>
      <c r="R4016" s="6" t="e">
        <f t="shared" si="497"/>
        <v>#DIV/0!</v>
      </c>
      <c r="S4016" t="str">
        <f t="shared" si="501"/>
        <v>theater</v>
      </c>
      <c r="T4016" t="str">
        <f t="shared" si="502"/>
        <v>plays</v>
      </c>
      <c r="U4016" s="6">
        <f t="shared" si="498"/>
        <v>15</v>
      </c>
      <c r="V4016" t="str">
        <f t="shared" si="503"/>
        <v>&lt;=15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 t="shared" si="499"/>
        <v>42204.572488425918</v>
      </c>
      <c r="K4017">
        <v>1434739463</v>
      </c>
      <c r="L4017" s="10">
        <f t="shared" si="500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496"/>
        <v>1.4285714285714287E-4</v>
      </c>
      <c r="R4017" s="6">
        <f t="shared" si="497"/>
        <v>1</v>
      </c>
      <c r="S4017" t="str">
        <f t="shared" si="501"/>
        <v>theater</v>
      </c>
      <c r="T4017" t="str">
        <f t="shared" si="502"/>
        <v>plays</v>
      </c>
      <c r="U4017" s="6">
        <f t="shared" si="498"/>
        <v>30</v>
      </c>
      <c r="V4017" t="str">
        <f t="shared" si="503"/>
        <v>15&lt;x&lt;=30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 t="shared" si="499"/>
        <v>41899.664351851847</v>
      </c>
      <c r="K4018">
        <v>1408395400</v>
      </c>
      <c r="L4018" s="10">
        <f t="shared" si="500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496"/>
        <v>0.14000000000000001</v>
      </c>
      <c r="R4018" s="6">
        <f t="shared" si="497"/>
        <v>10</v>
      </c>
      <c r="S4018" t="str">
        <f t="shared" si="501"/>
        <v>theater</v>
      </c>
      <c r="T4018" t="str">
        <f t="shared" si="502"/>
        <v>plays</v>
      </c>
      <c r="U4018" s="6">
        <f t="shared" si="498"/>
        <v>30</v>
      </c>
      <c r="V4018" t="str">
        <f t="shared" si="503"/>
        <v>15&lt;x&lt;=30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 t="shared" si="499"/>
        <v>41886.463819444441</v>
      </c>
      <c r="K4019">
        <v>1407254874</v>
      </c>
      <c r="L4019" s="10">
        <f t="shared" si="500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496"/>
        <v>1.0500000000000001E-2</v>
      </c>
      <c r="R4019" s="6">
        <f t="shared" si="497"/>
        <v>52.5</v>
      </c>
      <c r="S4019" t="str">
        <f t="shared" si="501"/>
        <v>theater</v>
      </c>
      <c r="T4019" t="str">
        <f t="shared" si="502"/>
        <v>plays</v>
      </c>
      <c r="U4019" s="6">
        <f t="shared" si="498"/>
        <v>30</v>
      </c>
      <c r="V4019" t="str">
        <f t="shared" si="503"/>
        <v>15&lt;x&lt;=30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 t="shared" si="499"/>
        <v>42650.702638888884</v>
      </c>
      <c r="K4020">
        <v>1473285108</v>
      </c>
      <c r="L4020" s="10">
        <f t="shared" si="500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496"/>
        <v>8.666666666666667E-2</v>
      </c>
      <c r="R4020" s="6">
        <f t="shared" si="497"/>
        <v>32.5</v>
      </c>
      <c r="S4020" t="str">
        <f t="shared" si="501"/>
        <v>theater</v>
      </c>
      <c r="T4020" t="str">
        <f t="shared" si="502"/>
        <v>plays</v>
      </c>
      <c r="U4020" s="6">
        <f t="shared" si="498"/>
        <v>30</v>
      </c>
      <c r="V4020" t="str">
        <f t="shared" si="503"/>
        <v>15&lt;x&lt;=30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 t="shared" si="499"/>
        <v>42475.477777777771</v>
      </c>
      <c r="K4021">
        <v>1455725596</v>
      </c>
      <c r="L4021" s="10">
        <f t="shared" si="500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496"/>
        <v>8.2857142857142851E-3</v>
      </c>
      <c r="R4021" s="6">
        <f t="shared" si="497"/>
        <v>7.25</v>
      </c>
      <c r="S4021" t="str">
        <f t="shared" si="501"/>
        <v>theater</v>
      </c>
      <c r="T4021" t="str">
        <f t="shared" si="502"/>
        <v>plays</v>
      </c>
      <c r="U4021" s="6">
        <f t="shared" si="498"/>
        <v>58.010231481472147</v>
      </c>
      <c r="V4021" t="str">
        <f t="shared" si="503"/>
        <v>45&lt;x&lt;=60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 t="shared" si="499"/>
        <v>42086.940960648142</v>
      </c>
      <c r="K4022">
        <v>1424579699</v>
      </c>
      <c r="L4022" s="10">
        <f t="shared" si="500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496"/>
        <v>0.16666666666666666</v>
      </c>
      <c r="R4022" s="6">
        <f t="shared" si="497"/>
        <v>33.333333333333336</v>
      </c>
      <c r="S4022" t="str">
        <f t="shared" si="501"/>
        <v>theater</v>
      </c>
      <c r="T4022" t="str">
        <f t="shared" si="502"/>
        <v>plays</v>
      </c>
      <c r="U4022" s="6">
        <f t="shared" si="498"/>
        <v>29.958333333328483</v>
      </c>
      <c r="V4022" t="str">
        <f t="shared" si="503"/>
        <v>15&lt;x&lt;=30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 t="shared" si="499"/>
        <v>41938.703217592592</v>
      </c>
      <c r="K4023">
        <v>1409176358</v>
      </c>
      <c r="L4023" s="10">
        <f t="shared" si="500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496"/>
        <v>8.3333333333333332E-3</v>
      </c>
      <c r="R4023" s="6">
        <f t="shared" si="497"/>
        <v>62.5</v>
      </c>
      <c r="S4023" t="str">
        <f t="shared" si="501"/>
        <v>theater</v>
      </c>
      <c r="T4023" t="str">
        <f t="shared" si="502"/>
        <v>plays</v>
      </c>
      <c r="U4023" s="6">
        <f t="shared" si="498"/>
        <v>60</v>
      </c>
      <c r="V4023" t="str">
        <f t="shared" si="503"/>
        <v>45&lt;x&lt;=60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 t="shared" si="499"/>
        <v>42035.912499999999</v>
      </c>
      <c r="K4024">
        <v>1418824867</v>
      </c>
      <c r="L4024" s="10">
        <f t="shared" si="500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496"/>
        <v>0.69561111111111107</v>
      </c>
      <c r="R4024" s="6">
        <f t="shared" si="497"/>
        <v>63.558375634517766</v>
      </c>
      <c r="S4024" t="str">
        <f t="shared" si="501"/>
        <v>theater</v>
      </c>
      <c r="T4024" t="str">
        <f t="shared" si="502"/>
        <v>plays</v>
      </c>
      <c r="U4024" s="6">
        <f t="shared" si="498"/>
        <v>45.536724537043483</v>
      </c>
      <c r="V4024" t="str">
        <f t="shared" si="503"/>
        <v>45&lt;x&lt;=60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 t="shared" si="499"/>
        <v>42453.749571759261</v>
      </c>
      <c r="K4025">
        <v>1454975963</v>
      </c>
      <c r="L4025" s="10">
        <f t="shared" si="500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496"/>
        <v>0</v>
      </c>
      <c r="R4025" s="6" t="e">
        <f t="shared" si="497"/>
        <v>#DIV/0!</v>
      </c>
      <c r="S4025" t="str">
        <f t="shared" si="501"/>
        <v>theater</v>
      </c>
      <c r="T4025" t="str">
        <f t="shared" si="502"/>
        <v>plays</v>
      </c>
      <c r="U4025" s="6">
        <f t="shared" si="498"/>
        <v>44.958333333343035</v>
      </c>
      <c r="V4025" t="str">
        <f t="shared" si="503"/>
        <v>30&lt;x&lt;=45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 t="shared" si="499"/>
        <v>42247.461770833332</v>
      </c>
      <c r="K4026">
        <v>1438445097</v>
      </c>
      <c r="L4026" s="10">
        <f t="shared" si="500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496"/>
        <v>1.2500000000000001E-2</v>
      </c>
      <c r="R4026" s="6">
        <f t="shared" si="497"/>
        <v>10</v>
      </c>
      <c r="S4026" t="str">
        <f t="shared" si="501"/>
        <v>theater</v>
      </c>
      <c r="T4026" t="str">
        <f t="shared" si="502"/>
        <v>plays</v>
      </c>
      <c r="U4026" s="6">
        <f t="shared" si="498"/>
        <v>30</v>
      </c>
      <c r="V4026" t="str">
        <f t="shared" si="503"/>
        <v>15&lt;x&lt;=30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 t="shared" si="499"/>
        <v>42211.029351851852</v>
      </c>
      <c r="K4027">
        <v>1432705336</v>
      </c>
      <c r="L4027" s="10">
        <f t="shared" si="500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496"/>
        <v>0.05</v>
      </c>
      <c r="R4027" s="6">
        <f t="shared" si="497"/>
        <v>62.5</v>
      </c>
      <c r="S4027" t="str">
        <f t="shared" si="501"/>
        <v>theater</v>
      </c>
      <c r="T4027" t="str">
        <f t="shared" si="502"/>
        <v>plays</v>
      </c>
      <c r="U4027" s="6">
        <f t="shared" si="498"/>
        <v>60</v>
      </c>
      <c r="V4027" t="str">
        <f t="shared" si="503"/>
        <v>45&lt;x&lt;=60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 t="shared" si="499"/>
        <v>42342.488877314812</v>
      </c>
      <c r="K4028">
        <v>1444059839</v>
      </c>
      <c r="L4028" s="10">
        <f t="shared" si="500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496"/>
        <v>0</v>
      </c>
      <c r="R4028" s="6" t="e">
        <f t="shared" si="497"/>
        <v>#DIV/0!</v>
      </c>
      <c r="S4028" t="str">
        <f t="shared" si="501"/>
        <v>theater</v>
      </c>
      <c r="T4028" t="str">
        <f t="shared" si="502"/>
        <v>plays</v>
      </c>
      <c r="U4028" s="6">
        <f t="shared" si="498"/>
        <v>60.041666666664241</v>
      </c>
      <c r="V4028" t="str">
        <f t="shared" si="503"/>
        <v>60&lt;x&lt;=75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 t="shared" si="499"/>
        <v>42788.833333333336</v>
      </c>
      <c r="K4029">
        <v>1486077481</v>
      </c>
      <c r="L4029" s="10">
        <f t="shared" si="500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496"/>
        <v>7.166666666666667E-2</v>
      </c>
      <c r="R4029" s="6">
        <f t="shared" si="497"/>
        <v>30.714285714285715</v>
      </c>
      <c r="S4029" t="str">
        <f t="shared" si="501"/>
        <v>theater</v>
      </c>
      <c r="T4029" t="str">
        <f t="shared" si="502"/>
        <v>plays</v>
      </c>
      <c r="U4029" s="6">
        <f t="shared" si="498"/>
        <v>20.070821759261889</v>
      </c>
      <c r="V4029" t="str">
        <f t="shared" si="503"/>
        <v>15&lt;x&lt;=30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 t="shared" si="499"/>
        <v>41795.730324074073</v>
      </c>
      <c r="K4030">
        <v>1399415500</v>
      </c>
      <c r="L4030" s="10">
        <f t="shared" si="500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496"/>
        <v>0.28050000000000003</v>
      </c>
      <c r="R4030" s="6">
        <f t="shared" si="497"/>
        <v>51</v>
      </c>
      <c r="S4030" t="str">
        <f t="shared" si="501"/>
        <v>theater</v>
      </c>
      <c r="T4030" t="str">
        <f t="shared" si="502"/>
        <v>plays</v>
      </c>
      <c r="U4030" s="6">
        <f t="shared" si="498"/>
        <v>30</v>
      </c>
      <c r="V4030" t="str">
        <f t="shared" si="503"/>
        <v>15&lt;x&lt;=30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 t="shared" si="499"/>
        <v>42351.816782407412</v>
      </c>
      <c r="K4031">
        <v>1447461370</v>
      </c>
      <c r="L4031" s="10">
        <f t="shared" si="500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496"/>
        <v>0</v>
      </c>
      <c r="R4031" s="6" t="e">
        <f t="shared" si="497"/>
        <v>#DIV/0!</v>
      </c>
      <c r="S4031" t="str">
        <f t="shared" si="501"/>
        <v>theater</v>
      </c>
      <c r="T4031" t="str">
        <f t="shared" si="502"/>
        <v>plays</v>
      </c>
      <c r="U4031" s="6">
        <f t="shared" si="498"/>
        <v>30</v>
      </c>
      <c r="V4031" t="str">
        <f t="shared" si="503"/>
        <v>15&lt;x&lt;=30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 t="shared" si="499"/>
        <v>42403.575694444437</v>
      </c>
      <c r="K4032">
        <v>1452008599</v>
      </c>
      <c r="L4032" s="10">
        <f t="shared" si="500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496"/>
        <v>0.16</v>
      </c>
      <c r="R4032" s="6">
        <f t="shared" si="497"/>
        <v>66.666666666666671</v>
      </c>
      <c r="S4032" t="str">
        <f t="shared" si="501"/>
        <v>theater</v>
      </c>
      <c r="T4032" t="str">
        <f t="shared" si="502"/>
        <v>plays</v>
      </c>
      <c r="U4032" s="6">
        <f t="shared" si="498"/>
        <v>29.128946759257815</v>
      </c>
      <c r="V4032" t="str">
        <f t="shared" si="503"/>
        <v>15&lt;x&lt;=30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 t="shared" si="499"/>
        <v>41991.418564814812</v>
      </c>
      <c r="K4033">
        <v>1414591364</v>
      </c>
      <c r="L4033" s="10">
        <f t="shared" si="500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496"/>
        <v>0</v>
      </c>
      <c r="R4033" s="6" t="e">
        <f t="shared" si="497"/>
        <v>#DIV/0!</v>
      </c>
      <c r="S4033" t="str">
        <f t="shared" si="501"/>
        <v>theater</v>
      </c>
      <c r="T4033" t="str">
        <f t="shared" si="502"/>
        <v>plays</v>
      </c>
      <c r="U4033" s="6">
        <f t="shared" si="498"/>
        <v>50.041666666664241</v>
      </c>
      <c r="V4033" t="str">
        <f t="shared" si="503"/>
        <v>45&lt;x&lt;=60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 t="shared" si="499"/>
        <v>42353.642546296294</v>
      </c>
      <c r="K4034">
        <v>1445023516</v>
      </c>
      <c r="L4034" s="10">
        <f t="shared" si="500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504">E4034/D4034</f>
        <v>6.8287037037037035E-2</v>
      </c>
      <c r="R4034" s="6">
        <f t="shared" ref="R4034:R4097" si="505">E4034/N4034</f>
        <v>59</v>
      </c>
      <c r="S4034" t="str">
        <f t="shared" si="501"/>
        <v>theater</v>
      </c>
      <c r="T4034" t="str">
        <f t="shared" si="502"/>
        <v>plays</v>
      </c>
      <c r="U4034" s="6">
        <f t="shared" ref="U4034:U4097" si="506">J4034-L4034</f>
        <v>60.041666666664241</v>
      </c>
      <c r="V4034" t="str">
        <f t="shared" si="503"/>
        <v>60&lt;x&lt;=75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 t="shared" ref="J4035:J4098" si="507">(((I4035/60)/60)/24)+DATE(1970,1,1)+(-5/24)</f>
        <v>42645.166666666664</v>
      </c>
      <c r="K4035">
        <v>1472711224</v>
      </c>
      <c r="L4035" s="10">
        <f t="shared" ref="L4035:L4098" si="508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504"/>
        <v>0.25698702928870293</v>
      </c>
      <c r="R4035" s="6">
        <f t="shared" si="505"/>
        <v>65.340319148936175</v>
      </c>
      <c r="S4035" t="str">
        <f t="shared" ref="S4035:S4098" si="509">TRIM(LEFT(P4035,SEARCH("/",P4035)-1))</f>
        <v>theater</v>
      </c>
      <c r="T4035" t="str">
        <f t="shared" ref="T4035:T4098" si="510">TRIM(RIGHT(P4035,LEN(P4035)-SEARCH("/",P4035)))</f>
        <v>plays</v>
      </c>
      <c r="U4035" s="6">
        <f t="shared" si="506"/>
        <v>31.106203703704523</v>
      </c>
      <c r="V4035" t="str">
        <f t="shared" ref="V4035:V4098" si="511">IF(U4035&lt;=15, "&lt;=15", IF(U4035&lt;=30, "15&lt;x&lt;=30", IF(U4035&lt;=45, "30&lt;x&lt;=45", IF(U4035&lt;=60, "45&lt;x&lt;=60", IF(U4035&lt;=75, "60&lt;x&lt;=75","75&lt;x&lt;=90")))))</f>
        <v>30&lt;x&lt;=45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 t="shared" si="507"/>
        <v>42097.697337962956</v>
      </c>
      <c r="K4036">
        <v>1425509050</v>
      </c>
      <c r="L4036" s="10">
        <f t="shared" si="508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504"/>
        <v>1.4814814814814815E-2</v>
      </c>
      <c r="R4036" s="6">
        <f t="shared" si="505"/>
        <v>100</v>
      </c>
      <c r="S4036" t="str">
        <f t="shared" si="509"/>
        <v>theater</v>
      </c>
      <c r="T4036" t="str">
        <f t="shared" si="510"/>
        <v>plays</v>
      </c>
      <c r="U4036" s="6">
        <f t="shared" si="506"/>
        <v>29.958333333328483</v>
      </c>
      <c r="V4036" t="str">
        <f t="shared" si="511"/>
        <v>15&lt;x&lt;=30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 t="shared" si="507"/>
        <v>41933.674618055549</v>
      </c>
      <c r="K4037">
        <v>1411333887</v>
      </c>
      <c r="L4037" s="10">
        <f t="shared" si="508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504"/>
        <v>0.36849999999999999</v>
      </c>
      <c r="R4037" s="6">
        <f t="shared" si="505"/>
        <v>147.4</v>
      </c>
      <c r="S4037" t="str">
        <f t="shared" si="509"/>
        <v>theater</v>
      </c>
      <c r="T4037" t="str">
        <f t="shared" si="510"/>
        <v>plays</v>
      </c>
      <c r="U4037" s="6">
        <f t="shared" si="506"/>
        <v>30</v>
      </c>
      <c r="V4037" t="str">
        <f t="shared" si="511"/>
        <v>15&lt;x&lt;=30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 t="shared" si="507"/>
        <v>41821.729166666664</v>
      </c>
      <c r="K4038">
        <v>1402784964</v>
      </c>
      <c r="L4038" s="10">
        <f t="shared" si="508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504"/>
        <v>0.47049999999999997</v>
      </c>
      <c r="R4038" s="6">
        <f t="shared" si="505"/>
        <v>166.05882352941177</v>
      </c>
      <c r="S4038" t="str">
        <f t="shared" si="509"/>
        <v>theater</v>
      </c>
      <c r="T4038" t="str">
        <f t="shared" si="510"/>
        <v>plays</v>
      </c>
      <c r="U4038" s="6">
        <f t="shared" si="506"/>
        <v>17.00041666666948</v>
      </c>
      <c r="V4038" t="str">
        <f t="shared" si="511"/>
        <v>15&lt;x&lt;=30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 t="shared" si="507"/>
        <v>42514.392361111109</v>
      </c>
      <c r="K4039">
        <v>1462585315</v>
      </c>
      <c r="L4039" s="10">
        <f t="shared" si="508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504"/>
        <v>0.11428571428571428</v>
      </c>
      <c r="R4039" s="6">
        <f t="shared" si="505"/>
        <v>40</v>
      </c>
      <c r="S4039" t="str">
        <f t="shared" si="509"/>
        <v>theater</v>
      </c>
      <c r="T4039" t="str">
        <f t="shared" si="510"/>
        <v>plays</v>
      </c>
      <c r="U4039" s="6">
        <f t="shared" si="506"/>
        <v>17.52991898147593</v>
      </c>
      <c r="V4039" t="str">
        <f t="shared" si="511"/>
        <v>15&lt;x&lt;=30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 t="shared" si="507"/>
        <v>41929.59039351852</v>
      </c>
      <c r="K4040">
        <v>1408389010</v>
      </c>
      <c r="L4040" s="10">
        <f t="shared" si="508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504"/>
        <v>0.12039999999999999</v>
      </c>
      <c r="R4040" s="6">
        <f t="shared" si="505"/>
        <v>75.25</v>
      </c>
      <c r="S4040" t="str">
        <f t="shared" si="509"/>
        <v>theater</v>
      </c>
      <c r="T4040" t="str">
        <f t="shared" si="510"/>
        <v>plays</v>
      </c>
      <c r="U4040" s="6">
        <f t="shared" si="506"/>
        <v>60</v>
      </c>
      <c r="V4040" t="str">
        <f t="shared" si="511"/>
        <v>45&lt;x&lt;=60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 t="shared" si="507"/>
        <v>42339.040972222218</v>
      </c>
      <c r="K4041">
        <v>1446048367</v>
      </c>
      <c r="L4041" s="10">
        <f t="shared" si="508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504"/>
        <v>0.6</v>
      </c>
      <c r="R4041" s="6">
        <f t="shared" si="505"/>
        <v>60</v>
      </c>
      <c r="S4041" t="str">
        <f t="shared" si="509"/>
        <v>theater</v>
      </c>
      <c r="T4041" t="str">
        <f t="shared" si="510"/>
        <v>plays</v>
      </c>
      <c r="U4041" s="6">
        <f t="shared" si="506"/>
        <v>33.578391203700448</v>
      </c>
      <c r="V4041" t="str">
        <f t="shared" si="511"/>
        <v>30&lt;x&lt;=45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 t="shared" si="507"/>
        <v>42202.916666666664</v>
      </c>
      <c r="K4042">
        <v>1432100004</v>
      </c>
      <c r="L4042" s="10">
        <f t="shared" si="508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504"/>
        <v>0.3125</v>
      </c>
      <c r="R4042" s="6">
        <f t="shared" si="505"/>
        <v>1250</v>
      </c>
      <c r="S4042" t="str">
        <f t="shared" si="509"/>
        <v>theater</v>
      </c>
      <c r="T4042" t="str">
        <f t="shared" si="510"/>
        <v>plays</v>
      </c>
      <c r="U4042" s="6">
        <f t="shared" si="506"/>
        <v>58.893472222218406</v>
      </c>
      <c r="V4042" t="str">
        <f t="shared" si="511"/>
        <v>45&lt;x&lt;=60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 t="shared" si="507"/>
        <v>42619.265671296293</v>
      </c>
      <c r="K4043">
        <v>1467976954</v>
      </c>
      <c r="L4043" s="10">
        <f t="shared" si="508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504"/>
        <v>4.1999999999999997E-3</v>
      </c>
      <c r="R4043" s="6">
        <f t="shared" si="505"/>
        <v>10.5</v>
      </c>
      <c r="S4043" t="str">
        <f t="shared" si="509"/>
        <v>theater</v>
      </c>
      <c r="T4043" t="str">
        <f t="shared" si="510"/>
        <v>plays</v>
      </c>
      <c r="U4043" s="6">
        <f t="shared" si="506"/>
        <v>60</v>
      </c>
      <c r="V4043" t="str">
        <f t="shared" si="511"/>
        <v>45&lt;x&lt;=60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 t="shared" si="507"/>
        <v>42024.594444444439</v>
      </c>
      <c r="K4044">
        <v>1419213664</v>
      </c>
      <c r="L4044" s="10">
        <f t="shared" si="508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504"/>
        <v>2.0999999999999999E-3</v>
      </c>
      <c r="R4044" s="6">
        <f t="shared" si="505"/>
        <v>7</v>
      </c>
      <c r="S4044" t="str">
        <f t="shared" si="509"/>
        <v>theater</v>
      </c>
      <c r="T4044" t="str">
        <f t="shared" si="510"/>
        <v>plays</v>
      </c>
      <c r="U4044" s="6">
        <f t="shared" si="506"/>
        <v>29.718703703700157</v>
      </c>
      <c r="V4044" t="str">
        <f t="shared" si="511"/>
        <v>15&lt;x&lt;=30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 t="shared" si="507"/>
        <v>41963.749131944445</v>
      </c>
      <c r="K4045">
        <v>1415228325</v>
      </c>
      <c r="L4045" s="10">
        <f t="shared" si="508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504"/>
        <v>0</v>
      </c>
      <c r="R4045" s="6" t="e">
        <f t="shared" si="505"/>
        <v>#DIV/0!</v>
      </c>
      <c r="S4045" t="str">
        <f t="shared" si="509"/>
        <v>theater</v>
      </c>
      <c r="T4045" t="str">
        <f t="shared" si="510"/>
        <v>plays</v>
      </c>
      <c r="U4045" s="6">
        <f t="shared" si="506"/>
        <v>15</v>
      </c>
      <c r="V4045" t="str">
        <f t="shared" si="511"/>
        <v>&lt;=15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 t="shared" si="507"/>
        <v>42103.999999999993</v>
      </c>
      <c r="K4046">
        <v>1426050982</v>
      </c>
      <c r="L4046" s="10">
        <f t="shared" si="508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504"/>
        <v>0.375</v>
      </c>
      <c r="R4046" s="6">
        <f t="shared" si="505"/>
        <v>56.25</v>
      </c>
      <c r="S4046" t="str">
        <f t="shared" si="509"/>
        <v>theater</v>
      </c>
      <c r="T4046" t="str">
        <f t="shared" si="510"/>
        <v>plays</v>
      </c>
      <c r="U4046" s="6">
        <f t="shared" si="506"/>
        <v>29.98863425925083</v>
      </c>
      <c r="V4046" t="str">
        <f t="shared" si="511"/>
        <v>15&lt;x&lt;=30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 t="shared" si="507"/>
        <v>41871.992928240739</v>
      </c>
      <c r="K4047">
        <v>1406004589</v>
      </c>
      <c r="L4047" s="10">
        <f t="shared" si="508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504"/>
        <v>2.0000000000000001E-4</v>
      </c>
      <c r="R4047" s="6">
        <f t="shared" si="505"/>
        <v>1</v>
      </c>
      <c r="S4047" t="str">
        <f t="shared" si="509"/>
        <v>theater</v>
      </c>
      <c r="T4047" t="str">
        <f t="shared" si="510"/>
        <v>plays</v>
      </c>
      <c r="U4047" s="6">
        <f t="shared" si="506"/>
        <v>30</v>
      </c>
      <c r="V4047" t="str">
        <f t="shared" si="511"/>
        <v>15&lt;x&lt;=30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 t="shared" si="507"/>
        <v>41934.442245370366</v>
      </c>
      <c r="K4048">
        <v>1411400210</v>
      </c>
      <c r="L4048" s="10">
        <f t="shared" si="508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504"/>
        <v>8.2142857142857142E-2</v>
      </c>
      <c r="R4048" s="6">
        <f t="shared" si="505"/>
        <v>38.333333333333336</v>
      </c>
      <c r="S4048" t="str">
        <f t="shared" si="509"/>
        <v>theater</v>
      </c>
      <c r="T4048" t="str">
        <f t="shared" si="510"/>
        <v>plays</v>
      </c>
      <c r="U4048" s="6">
        <f t="shared" si="506"/>
        <v>30</v>
      </c>
      <c r="V4048" t="str">
        <f t="shared" si="511"/>
        <v>15&lt;x&lt;=30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 t="shared" si="507"/>
        <v>42014.833333333336</v>
      </c>
      <c r="K4049">
        <v>1418862743</v>
      </c>
      <c r="L4049" s="10">
        <f t="shared" si="508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504"/>
        <v>2.1999999999999999E-2</v>
      </c>
      <c r="R4049" s="6">
        <f t="shared" si="505"/>
        <v>27.5</v>
      </c>
      <c r="S4049" t="str">
        <f t="shared" si="509"/>
        <v>theater</v>
      </c>
      <c r="T4049" t="str">
        <f t="shared" si="510"/>
        <v>plays</v>
      </c>
      <c r="U4049" s="6">
        <f t="shared" si="506"/>
        <v>24.01917824074917</v>
      </c>
      <c r="V4049" t="str">
        <f t="shared" si="511"/>
        <v>15&lt;x&lt;=30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 t="shared" si="507"/>
        <v>42471.259108796294</v>
      </c>
      <c r="K4050">
        <v>1457352787</v>
      </c>
      <c r="L4050" s="10">
        <f t="shared" si="508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504"/>
        <v>0.17652941176470588</v>
      </c>
      <c r="R4050" s="6">
        <f t="shared" si="505"/>
        <v>32.978021978021978</v>
      </c>
      <c r="S4050" t="str">
        <f t="shared" si="509"/>
        <v>theater</v>
      </c>
      <c r="T4050" t="str">
        <f t="shared" si="510"/>
        <v>plays</v>
      </c>
      <c r="U4050" s="6">
        <f t="shared" si="506"/>
        <v>34.958333333335759</v>
      </c>
      <c r="V4050" t="str">
        <f t="shared" si="511"/>
        <v>30&lt;x&lt;=45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 t="shared" si="507"/>
        <v>42199.750173611108</v>
      </c>
      <c r="K4051">
        <v>1434322815</v>
      </c>
      <c r="L4051" s="10">
        <f t="shared" si="508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504"/>
        <v>8.0000000000000004E-4</v>
      </c>
      <c r="R4051" s="6">
        <f t="shared" si="505"/>
        <v>16</v>
      </c>
      <c r="S4051" t="str">
        <f t="shared" si="509"/>
        <v>theater</v>
      </c>
      <c r="T4051" t="str">
        <f t="shared" si="510"/>
        <v>plays</v>
      </c>
      <c r="U4051" s="6">
        <f t="shared" si="506"/>
        <v>30</v>
      </c>
      <c r="V4051" t="str">
        <f t="shared" si="511"/>
        <v>15&lt;x&lt;=30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 t="shared" si="507"/>
        <v>41935.428136574068</v>
      </c>
      <c r="K4052">
        <v>1411485391</v>
      </c>
      <c r="L4052" s="10">
        <f t="shared" si="508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504"/>
        <v>6.6666666666666664E-4</v>
      </c>
      <c r="R4052" s="6">
        <f t="shared" si="505"/>
        <v>1</v>
      </c>
      <c r="S4052" t="str">
        <f t="shared" si="509"/>
        <v>theater</v>
      </c>
      <c r="T4052" t="str">
        <f t="shared" si="510"/>
        <v>plays</v>
      </c>
      <c r="U4052" s="6">
        <f t="shared" si="506"/>
        <v>30</v>
      </c>
      <c r="V4052" t="str">
        <f t="shared" si="511"/>
        <v>15&lt;x&lt;=30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 t="shared" si="507"/>
        <v>41768.078472222223</v>
      </c>
      <c r="K4053">
        <v>1399058797</v>
      </c>
      <c r="L4053" s="10">
        <f t="shared" si="508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504"/>
        <v>0</v>
      </c>
      <c r="R4053" s="6" t="e">
        <f t="shared" si="505"/>
        <v>#DIV/0!</v>
      </c>
      <c r="S4053" t="str">
        <f t="shared" si="509"/>
        <v>theater</v>
      </c>
      <c r="T4053" t="str">
        <f t="shared" si="510"/>
        <v>plays</v>
      </c>
      <c r="U4053" s="6">
        <f t="shared" si="506"/>
        <v>6.4766550925924093</v>
      </c>
      <c r="V4053" t="str">
        <f t="shared" si="511"/>
        <v>&lt;=15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 t="shared" si="507"/>
        <v>41925.670324074068</v>
      </c>
      <c r="K4054">
        <v>1408050316</v>
      </c>
      <c r="L4054" s="10">
        <f t="shared" si="508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504"/>
        <v>0.37533333333333335</v>
      </c>
      <c r="R4054" s="6">
        <f t="shared" si="505"/>
        <v>86.615384615384613</v>
      </c>
      <c r="S4054" t="str">
        <f t="shared" si="509"/>
        <v>theater</v>
      </c>
      <c r="T4054" t="str">
        <f t="shared" si="510"/>
        <v>plays</v>
      </c>
      <c r="U4054" s="6">
        <f t="shared" si="506"/>
        <v>60</v>
      </c>
      <c r="V4054" t="str">
        <f t="shared" si="511"/>
        <v>45&lt;x&lt;=60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 t="shared" si="507"/>
        <v>41958.624999999993</v>
      </c>
      <c r="K4055">
        <v>1413477228</v>
      </c>
      <c r="L4055" s="10">
        <f t="shared" si="508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504"/>
        <v>0.22</v>
      </c>
      <c r="R4055" s="6">
        <f t="shared" si="505"/>
        <v>55</v>
      </c>
      <c r="S4055" t="str">
        <f t="shared" si="509"/>
        <v>theater</v>
      </c>
      <c r="T4055" t="str">
        <f t="shared" si="510"/>
        <v>plays</v>
      </c>
      <c r="U4055" s="6">
        <f t="shared" si="506"/>
        <v>30.143194444441178</v>
      </c>
      <c r="V4055" t="str">
        <f t="shared" si="511"/>
        <v>30&lt;x&lt;=45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 t="shared" si="507"/>
        <v>42643.958333333336</v>
      </c>
      <c r="K4056">
        <v>1472674285</v>
      </c>
      <c r="L4056" s="10">
        <f t="shared" si="508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504"/>
        <v>0</v>
      </c>
      <c r="R4056" s="6" t="e">
        <f t="shared" si="505"/>
        <v>#DIV/0!</v>
      </c>
      <c r="S4056" t="str">
        <f t="shared" si="509"/>
        <v>theater</v>
      </c>
      <c r="T4056" t="str">
        <f t="shared" si="510"/>
        <v>plays</v>
      </c>
      <c r="U4056" s="6">
        <f t="shared" si="506"/>
        <v>30.325405092597066</v>
      </c>
      <c r="V4056" t="str">
        <f t="shared" si="511"/>
        <v>30&lt;x&lt;=45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 t="shared" si="507"/>
        <v>41809.44017361111</v>
      </c>
      <c r="K4057">
        <v>1400600031</v>
      </c>
      <c r="L4057" s="10">
        <f t="shared" si="508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504"/>
        <v>0.1762</v>
      </c>
      <c r="R4057" s="6">
        <f t="shared" si="505"/>
        <v>41.952380952380949</v>
      </c>
      <c r="S4057" t="str">
        <f t="shared" si="509"/>
        <v>theater</v>
      </c>
      <c r="T4057" t="str">
        <f t="shared" si="510"/>
        <v>plays</v>
      </c>
      <c r="U4057" s="6">
        <f t="shared" si="506"/>
        <v>30</v>
      </c>
      <c r="V4057" t="str">
        <f t="shared" si="511"/>
        <v>15&lt;x&lt;=30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 t="shared" si="507"/>
        <v>42554.624305555553</v>
      </c>
      <c r="K4058">
        <v>1465856639</v>
      </c>
      <c r="L4058" s="10">
        <f t="shared" si="508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504"/>
        <v>0.53</v>
      </c>
      <c r="R4058" s="6">
        <f t="shared" si="505"/>
        <v>88.333333333333329</v>
      </c>
      <c r="S4058" t="str">
        <f t="shared" si="509"/>
        <v>theater</v>
      </c>
      <c r="T4058" t="str">
        <f t="shared" si="510"/>
        <v>plays</v>
      </c>
      <c r="U4058" s="6">
        <f t="shared" si="506"/>
        <v>19.899317129624251</v>
      </c>
      <c r="V4058" t="str">
        <f t="shared" si="511"/>
        <v>15&lt;x&lt;=30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 t="shared" si="507"/>
        <v>42333.749999999993</v>
      </c>
      <c r="K4059">
        <v>1446506080</v>
      </c>
      <c r="L4059" s="10">
        <f t="shared" si="508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504"/>
        <v>0.22142857142857142</v>
      </c>
      <c r="R4059" s="6">
        <f t="shared" si="505"/>
        <v>129.16666666666666</v>
      </c>
      <c r="S4059" t="str">
        <f t="shared" si="509"/>
        <v>theater</v>
      </c>
      <c r="T4059" t="str">
        <f t="shared" si="510"/>
        <v>plays</v>
      </c>
      <c r="U4059" s="6">
        <f t="shared" si="506"/>
        <v>22.989814814805868</v>
      </c>
      <c r="V4059" t="str">
        <f t="shared" si="511"/>
        <v>15&lt;x&lt;=30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 t="shared" si="507"/>
        <v>42460.957638888889</v>
      </c>
      <c r="K4060">
        <v>1458178044</v>
      </c>
      <c r="L4060" s="10">
        <f t="shared" si="508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504"/>
        <v>2.5333333333333333E-2</v>
      </c>
      <c r="R4060" s="6">
        <f t="shared" si="505"/>
        <v>23.75</v>
      </c>
      <c r="S4060" t="str">
        <f t="shared" si="509"/>
        <v>theater</v>
      </c>
      <c r="T4060" t="str">
        <f t="shared" si="510"/>
        <v>plays</v>
      </c>
      <c r="U4060" s="6">
        <f t="shared" si="506"/>
        <v>15.105277777780429</v>
      </c>
      <c r="V4060" t="str">
        <f t="shared" si="511"/>
        <v>15&lt;x&lt;=30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 t="shared" si="507"/>
        <v>41897.916666666664</v>
      </c>
      <c r="K4061">
        <v>1408116152</v>
      </c>
      <c r="L4061" s="10">
        <f t="shared" si="508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504"/>
        <v>2.5000000000000001E-2</v>
      </c>
      <c r="R4061" s="6">
        <f t="shared" si="505"/>
        <v>35.714285714285715</v>
      </c>
      <c r="S4061" t="str">
        <f t="shared" si="509"/>
        <v>theater</v>
      </c>
      <c r="T4061" t="str">
        <f t="shared" si="510"/>
        <v>plays</v>
      </c>
      <c r="U4061" s="6">
        <f t="shared" si="506"/>
        <v>31.484351851853717</v>
      </c>
      <c r="V4061" t="str">
        <f t="shared" si="511"/>
        <v>30&lt;x&lt;=45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 t="shared" si="507"/>
        <v>41813.458333333328</v>
      </c>
      <c r="K4062">
        <v>1400604056</v>
      </c>
      <c r="L4062" s="10">
        <f t="shared" si="508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504"/>
        <v>2.8500000000000001E-2</v>
      </c>
      <c r="R4062" s="6">
        <f t="shared" si="505"/>
        <v>57</v>
      </c>
      <c r="S4062" t="str">
        <f t="shared" si="509"/>
        <v>theater</v>
      </c>
      <c r="T4062" t="str">
        <f t="shared" si="510"/>
        <v>plays</v>
      </c>
      <c r="U4062" s="6">
        <f t="shared" si="506"/>
        <v>33.971574074072123</v>
      </c>
      <c r="V4062" t="str">
        <f t="shared" si="511"/>
        <v>30&lt;x&lt;=45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 t="shared" si="507"/>
        <v>42480.891469907401</v>
      </c>
      <c r="K4063">
        <v>1456025023</v>
      </c>
      <c r="L4063" s="10">
        <f t="shared" si="508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504"/>
        <v>0</v>
      </c>
      <c r="R4063" s="6" t="e">
        <f t="shared" si="505"/>
        <v>#DIV/0!</v>
      </c>
      <c r="S4063" t="str">
        <f t="shared" si="509"/>
        <v>theater</v>
      </c>
      <c r="T4063" t="str">
        <f t="shared" si="510"/>
        <v>plays</v>
      </c>
      <c r="U4063" s="6">
        <f t="shared" si="506"/>
        <v>59.958333333328483</v>
      </c>
      <c r="V4063" t="str">
        <f t="shared" si="511"/>
        <v>45&lt;x&lt;=60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 t="shared" si="507"/>
        <v>42553.530879629623</v>
      </c>
      <c r="K4064">
        <v>1464889468</v>
      </c>
      <c r="L4064" s="10">
        <f t="shared" si="508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504"/>
        <v>2.4500000000000001E-2</v>
      </c>
      <c r="R4064" s="6">
        <f t="shared" si="505"/>
        <v>163.33333333333334</v>
      </c>
      <c r="S4064" t="str">
        <f t="shared" si="509"/>
        <v>theater</v>
      </c>
      <c r="T4064" t="str">
        <f t="shared" si="510"/>
        <v>plays</v>
      </c>
      <c r="U4064" s="6">
        <f t="shared" si="506"/>
        <v>30</v>
      </c>
      <c r="V4064" t="str">
        <f t="shared" si="511"/>
        <v>15&lt;x&lt;=30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 t="shared" si="507"/>
        <v>41817.473194444443</v>
      </c>
      <c r="K4065">
        <v>1401294084</v>
      </c>
      <c r="L4065" s="10">
        <f t="shared" si="508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504"/>
        <v>1.4210526315789474E-2</v>
      </c>
      <c r="R4065" s="6">
        <f t="shared" si="505"/>
        <v>15</v>
      </c>
      <c r="S4065" t="str">
        <f t="shared" si="509"/>
        <v>theater</v>
      </c>
      <c r="T4065" t="str">
        <f t="shared" si="510"/>
        <v>plays</v>
      </c>
      <c r="U4065" s="6">
        <f t="shared" si="506"/>
        <v>30</v>
      </c>
      <c r="V4065" t="str">
        <f t="shared" si="511"/>
        <v>15&lt;x&lt;=30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 t="shared" si="507"/>
        <v>42123.379930555551</v>
      </c>
      <c r="K4066">
        <v>1427724426</v>
      </c>
      <c r="L4066" s="10">
        <f t="shared" si="508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504"/>
        <v>0.1925</v>
      </c>
      <c r="R4066" s="6">
        <f t="shared" si="505"/>
        <v>64.166666666666671</v>
      </c>
      <c r="S4066" t="str">
        <f t="shared" si="509"/>
        <v>theater</v>
      </c>
      <c r="T4066" t="str">
        <f t="shared" si="510"/>
        <v>plays</v>
      </c>
      <c r="U4066" s="6">
        <f t="shared" si="506"/>
        <v>30</v>
      </c>
      <c r="V4066" t="str">
        <f t="shared" si="511"/>
        <v>15&lt;x&lt;=30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 t="shared" si="507"/>
        <v>41863.74318287037</v>
      </c>
      <c r="K4067">
        <v>1405291811</v>
      </c>
      <c r="L4067" s="10">
        <f t="shared" si="508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504"/>
        <v>6.7499999999999999E-3</v>
      </c>
      <c r="R4067" s="6">
        <f t="shared" si="505"/>
        <v>6.75</v>
      </c>
      <c r="S4067" t="str">
        <f t="shared" si="509"/>
        <v>theater</v>
      </c>
      <c r="T4067" t="str">
        <f t="shared" si="510"/>
        <v>plays</v>
      </c>
      <c r="U4067" s="6">
        <f t="shared" si="506"/>
        <v>30</v>
      </c>
      <c r="V4067" t="str">
        <f t="shared" si="511"/>
        <v>15&lt;x&lt;=30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 t="shared" si="507"/>
        <v>42508.830879629626</v>
      </c>
      <c r="K4068">
        <v>1461027388</v>
      </c>
      <c r="L4068" s="10">
        <f t="shared" si="508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504"/>
        <v>1.6666666666666668E-3</v>
      </c>
      <c r="R4068" s="6">
        <f t="shared" si="505"/>
        <v>25</v>
      </c>
      <c r="S4068" t="str">
        <f t="shared" si="509"/>
        <v>theater</v>
      </c>
      <c r="T4068" t="str">
        <f t="shared" si="510"/>
        <v>plays</v>
      </c>
      <c r="U4068" s="6">
        <f t="shared" si="506"/>
        <v>30</v>
      </c>
      <c r="V4068" t="str">
        <f t="shared" si="511"/>
        <v>15&lt;x&lt;=30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 t="shared" si="507"/>
        <v>42274.909143518518</v>
      </c>
      <c r="K4069">
        <v>1439952550</v>
      </c>
      <c r="L4069" s="10">
        <f t="shared" si="508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504"/>
        <v>0.60899999999999999</v>
      </c>
      <c r="R4069" s="6">
        <f t="shared" si="505"/>
        <v>179.11764705882354</v>
      </c>
      <c r="S4069" t="str">
        <f t="shared" si="509"/>
        <v>theater</v>
      </c>
      <c r="T4069" t="str">
        <f t="shared" si="510"/>
        <v>plays</v>
      </c>
      <c r="U4069" s="6">
        <f t="shared" si="506"/>
        <v>40</v>
      </c>
      <c r="V4069" t="str">
        <f t="shared" si="511"/>
        <v>30&lt;x&lt;=45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 t="shared" si="507"/>
        <v>42748.753472222219</v>
      </c>
      <c r="K4070">
        <v>1481756855</v>
      </c>
      <c r="L4070" s="10">
        <f t="shared" si="508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504"/>
        <v>0.01</v>
      </c>
      <c r="R4070" s="6">
        <f t="shared" si="505"/>
        <v>34.950000000000003</v>
      </c>
      <c r="S4070" t="str">
        <f t="shared" si="509"/>
        <v>theater</v>
      </c>
      <c r="T4070" t="str">
        <f t="shared" si="510"/>
        <v>plays</v>
      </c>
      <c r="U4070" s="6">
        <f t="shared" si="506"/>
        <v>29.998206018521159</v>
      </c>
      <c r="V4070" t="str">
        <f t="shared" si="511"/>
        <v>15&lt;x&lt;=30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 t="shared" si="507"/>
        <v>42063.291666666664</v>
      </c>
      <c r="K4071">
        <v>1421596356</v>
      </c>
      <c r="L4071" s="10">
        <f t="shared" si="508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504"/>
        <v>0.34399999999999997</v>
      </c>
      <c r="R4071" s="6">
        <f t="shared" si="505"/>
        <v>33.07692307692308</v>
      </c>
      <c r="S4071" t="str">
        <f t="shared" si="509"/>
        <v>theater</v>
      </c>
      <c r="T4071" t="str">
        <f t="shared" si="510"/>
        <v>plays</v>
      </c>
      <c r="U4071" s="6">
        <f t="shared" si="506"/>
        <v>40.838472222225391</v>
      </c>
      <c r="V4071" t="str">
        <f t="shared" si="511"/>
        <v>30&lt;x&lt;=45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 t="shared" si="507"/>
        <v>42063.916666666664</v>
      </c>
      <c r="K4072">
        <v>1422374420</v>
      </c>
      <c r="L4072" s="10">
        <f t="shared" si="508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504"/>
        <v>0.16500000000000001</v>
      </c>
      <c r="R4072" s="6">
        <f t="shared" si="505"/>
        <v>27.5</v>
      </c>
      <c r="S4072" t="str">
        <f t="shared" si="509"/>
        <v>theater</v>
      </c>
      <c r="T4072" t="str">
        <f t="shared" si="510"/>
        <v>plays</v>
      </c>
      <c r="U4072" s="6">
        <f t="shared" si="506"/>
        <v>32.458101851851097</v>
      </c>
      <c r="V4072" t="str">
        <f t="shared" si="511"/>
        <v>30&lt;x&lt;=45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 t="shared" si="507"/>
        <v>42730.59642361111</v>
      </c>
      <c r="K4073">
        <v>1480187931</v>
      </c>
      <c r="L4073" s="10">
        <f t="shared" si="508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504"/>
        <v>0</v>
      </c>
      <c r="R4073" s="6" t="e">
        <f t="shared" si="505"/>
        <v>#DIV/0!</v>
      </c>
      <c r="S4073" t="str">
        <f t="shared" si="509"/>
        <v>theater</v>
      </c>
      <c r="T4073" t="str">
        <f t="shared" si="510"/>
        <v>plays</v>
      </c>
      <c r="U4073" s="6">
        <f t="shared" si="506"/>
        <v>30</v>
      </c>
      <c r="V4073" t="str">
        <f t="shared" si="511"/>
        <v>15&lt;x&lt;=30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 t="shared" si="507"/>
        <v>41872.566099537034</v>
      </c>
      <c r="K4074">
        <v>1403462111</v>
      </c>
      <c r="L4074" s="10">
        <f t="shared" si="508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504"/>
        <v>4.0000000000000001E-3</v>
      </c>
      <c r="R4074" s="6">
        <f t="shared" si="505"/>
        <v>2</v>
      </c>
      <c r="S4074" t="str">
        <f t="shared" si="509"/>
        <v>theater</v>
      </c>
      <c r="T4074" t="str">
        <f t="shared" si="510"/>
        <v>plays</v>
      </c>
      <c r="U4074" s="6">
        <f t="shared" si="506"/>
        <v>60</v>
      </c>
      <c r="V4074" t="str">
        <f t="shared" si="511"/>
        <v>45&lt;x&lt;=60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 t="shared" si="507"/>
        <v>42132.958333333336</v>
      </c>
      <c r="K4075">
        <v>1426407426</v>
      </c>
      <c r="L4075" s="10">
        <f t="shared" si="508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504"/>
        <v>1.0571428571428572E-2</v>
      </c>
      <c r="R4075" s="6">
        <f t="shared" si="505"/>
        <v>18.5</v>
      </c>
      <c r="S4075" t="str">
        <f t="shared" si="509"/>
        <v>theater</v>
      </c>
      <c r="T4075" t="str">
        <f t="shared" si="510"/>
        <v>plays</v>
      </c>
      <c r="U4075" s="6">
        <f t="shared" si="506"/>
        <v>54.821458333331975</v>
      </c>
      <c r="V4075" t="str">
        <f t="shared" si="511"/>
        <v>45&lt;x&lt;=60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 t="shared" si="507"/>
        <v>42313.386284722219</v>
      </c>
      <c r="K4076">
        <v>1444137375</v>
      </c>
      <c r="L4076" s="10">
        <f t="shared" si="508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504"/>
        <v>0.26727272727272727</v>
      </c>
      <c r="R4076" s="6">
        <f t="shared" si="505"/>
        <v>35</v>
      </c>
      <c r="S4076" t="str">
        <f t="shared" si="509"/>
        <v>theater</v>
      </c>
      <c r="T4076" t="str">
        <f t="shared" si="510"/>
        <v>plays</v>
      </c>
      <c r="U4076" s="6">
        <f t="shared" si="506"/>
        <v>30.041666666664241</v>
      </c>
      <c r="V4076" t="str">
        <f t="shared" si="511"/>
        <v>30&lt;x&lt;=45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 t="shared" si="507"/>
        <v>41820.519444444442</v>
      </c>
      <c r="K4077">
        <v>1400547969</v>
      </c>
      <c r="L4077" s="10">
        <f t="shared" si="508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504"/>
        <v>0.28799999999999998</v>
      </c>
      <c r="R4077" s="6">
        <f t="shared" si="505"/>
        <v>44.307692307692307</v>
      </c>
      <c r="S4077" t="str">
        <f t="shared" si="509"/>
        <v>theater</v>
      </c>
      <c r="T4077" t="str">
        <f t="shared" si="510"/>
        <v>plays</v>
      </c>
      <c r="U4077" s="6">
        <f t="shared" si="506"/>
        <v>41.681840277778974</v>
      </c>
      <c r="V4077" t="str">
        <f t="shared" si="511"/>
        <v>30&lt;x&lt;=45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 t="shared" si="507"/>
        <v>41933.618749999994</v>
      </c>
      <c r="K4078">
        <v>1411499149</v>
      </c>
      <c r="L4078" s="10">
        <f t="shared" si="508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504"/>
        <v>0</v>
      </c>
      <c r="R4078" s="6" t="e">
        <f t="shared" si="505"/>
        <v>#DIV/0!</v>
      </c>
      <c r="S4078" t="str">
        <f t="shared" si="509"/>
        <v>theater</v>
      </c>
      <c r="T4078" t="str">
        <f t="shared" si="510"/>
        <v>plays</v>
      </c>
      <c r="U4078" s="6">
        <f t="shared" si="506"/>
        <v>28.031377314808196</v>
      </c>
      <c r="V4078" t="str">
        <f t="shared" si="511"/>
        <v>15&lt;x&lt;=30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 t="shared" si="507"/>
        <v>42725.502245370364</v>
      </c>
      <c r="K4079">
        <v>1479747794</v>
      </c>
      <c r="L4079" s="10">
        <f t="shared" si="508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504"/>
        <v>8.8999999999999996E-2</v>
      </c>
      <c r="R4079" s="6">
        <f t="shared" si="505"/>
        <v>222.5</v>
      </c>
      <c r="S4079" t="str">
        <f t="shared" si="509"/>
        <v>theater</v>
      </c>
      <c r="T4079" t="str">
        <f t="shared" si="510"/>
        <v>plays</v>
      </c>
      <c r="U4079" s="6">
        <f t="shared" si="506"/>
        <v>30</v>
      </c>
      <c r="V4079" t="str">
        <f t="shared" si="511"/>
        <v>15&lt;x&lt;=30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 t="shared" si="507"/>
        <v>42762.579189814809</v>
      </c>
      <c r="K4080">
        <v>1482951242</v>
      </c>
      <c r="L4080" s="10">
        <f t="shared" si="508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504"/>
        <v>0</v>
      </c>
      <c r="R4080" s="6" t="e">
        <f t="shared" si="505"/>
        <v>#DIV/0!</v>
      </c>
      <c r="S4080" t="str">
        <f t="shared" si="509"/>
        <v>theater</v>
      </c>
      <c r="T4080" t="str">
        <f t="shared" si="510"/>
        <v>plays</v>
      </c>
      <c r="U4080" s="6">
        <f t="shared" si="506"/>
        <v>30</v>
      </c>
      <c r="V4080" t="str">
        <f t="shared" si="511"/>
        <v>15&lt;x&lt;=30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 t="shared" si="507"/>
        <v>42540.730567129627</v>
      </c>
      <c r="K4081">
        <v>1463783521</v>
      </c>
      <c r="L4081" s="10">
        <f t="shared" si="508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504"/>
        <v>1.6666666666666668E-3</v>
      </c>
      <c r="R4081" s="6">
        <f t="shared" si="505"/>
        <v>5</v>
      </c>
      <c r="S4081" t="str">
        <f t="shared" si="509"/>
        <v>theater</v>
      </c>
      <c r="T4081" t="str">
        <f t="shared" si="510"/>
        <v>plays</v>
      </c>
      <c r="U4081" s="6">
        <f t="shared" si="506"/>
        <v>30</v>
      </c>
      <c r="V4081" t="str">
        <f t="shared" si="511"/>
        <v>15&lt;x&lt;=30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 t="shared" si="507"/>
        <v>42535.57916666667</v>
      </c>
      <c r="K4082">
        <v>1463849116</v>
      </c>
      <c r="L4082" s="10">
        <f t="shared" si="508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504"/>
        <v>0</v>
      </c>
      <c r="R4082" s="6" t="e">
        <f t="shared" si="505"/>
        <v>#DIV/0!</v>
      </c>
      <c r="S4082" t="str">
        <f t="shared" si="509"/>
        <v>theater</v>
      </c>
      <c r="T4082" t="str">
        <f t="shared" si="510"/>
        <v>plays</v>
      </c>
      <c r="U4082" s="6">
        <f t="shared" si="506"/>
        <v>24.089398148149485</v>
      </c>
      <c r="V4082" t="str">
        <f t="shared" si="511"/>
        <v>15&lt;x&lt;=30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 t="shared" si="507"/>
        <v>42071.331307870372</v>
      </c>
      <c r="K4083">
        <v>1423231025</v>
      </c>
      <c r="L4083" s="10">
        <f t="shared" si="508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504"/>
        <v>0.15737410071942445</v>
      </c>
      <c r="R4083" s="6">
        <f t="shared" si="505"/>
        <v>29.166666666666668</v>
      </c>
      <c r="S4083" t="str">
        <f t="shared" si="509"/>
        <v>theater</v>
      </c>
      <c r="T4083" t="str">
        <f t="shared" si="510"/>
        <v>plays</v>
      </c>
      <c r="U4083" s="6">
        <f t="shared" si="506"/>
        <v>29.958333333343035</v>
      </c>
      <c r="V4083" t="str">
        <f t="shared" si="511"/>
        <v>15&lt;x&lt;=30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 t="shared" si="507"/>
        <v>42322.749999999993</v>
      </c>
      <c r="K4084">
        <v>1446179553</v>
      </c>
      <c r="L4084" s="10">
        <f t="shared" si="508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504"/>
        <v>0.02</v>
      </c>
      <c r="R4084" s="6">
        <f t="shared" si="505"/>
        <v>1.5</v>
      </c>
      <c r="S4084" t="str">
        <f t="shared" si="509"/>
        <v>theater</v>
      </c>
      <c r="T4084" t="str">
        <f t="shared" si="510"/>
        <v>plays</v>
      </c>
      <c r="U4084" s="6">
        <f t="shared" si="506"/>
        <v>15.769062499995925</v>
      </c>
      <c r="V4084" t="str">
        <f t="shared" si="511"/>
        <v>15&lt;x&lt;=30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 t="shared" si="507"/>
        <v>42383.553425925922</v>
      </c>
      <c r="K4085">
        <v>1450203416</v>
      </c>
      <c r="L4085" s="10">
        <f t="shared" si="508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504"/>
        <v>0.21685714285714286</v>
      </c>
      <c r="R4085" s="6">
        <f t="shared" si="505"/>
        <v>126.5</v>
      </c>
      <c r="S4085" t="str">
        <f t="shared" si="509"/>
        <v>theater</v>
      </c>
      <c r="T4085" t="str">
        <f t="shared" si="510"/>
        <v>plays</v>
      </c>
      <c r="U4085" s="6">
        <f t="shared" si="506"/>
        <v>30</v>
      </c>
      <c r="V4085" t="str">
        <f t="shared" si="511"/>
        <v>15&lt;x&lt;=30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 t="shared" si="507"/>
        <v>42652.228078703702</v>
      </c>
      <c r="K4086">
        <v>1473416906</v>
      </c>
      <c r="L4086" s="10">
        <f t="shared" si="508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504"/>
        <v>3.3333333333333335E-3</v>
      </c>
      <c r="R4086" s="6">
        <f t="shared" si="505"/>
        <v>10</v>
      </c>
      <c r="S4086" t="str">
        <f t="shared" si="509"/>
        <v>theater</v>
      </c>
      <c r="T4086" t="str">
        <f t="shared" si="510"/>
        <v>plays</v>
      </c>
      <c r="U4086" s="6">
        <f t="shared" si="506"/>
        <v>30</v>
      </c>
      <c r="V4086" t="str">
        <f t="shared" si="511"/>
        <v>15&lt;x&lt;=30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 t="shared" si="507"/>
        <v>42086.957638888889</v>
      </c>
      <c r="K4087">
        <v>1424701775</v>
      </c>
      <c r="L4087" s="10">
        <f t="shared" si="508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504"/>
        <v>2.8571428571428571E-3</v>
      </c>
      <c r="R4087" s="6">
        <f t="shared" si="505"/>
        <v>10</v>
      </c>
      <c r="S4087" t="str">
        <f t="shared" si="509"/>
        <v>theater</v>
      </c>
      <c r="T4087" t="str">
        <f t="shared" si="510"/>
        <v>plays</v>
      </c>
      <c r="U4087" s="6">
        <f t="shared" si="506"/>
        <v>28.5620949074073</v>
      </c>
      <c r="V4087" t="str">
        <f t="shared" si="511"/>
        <v>15&lt;x&lt;=30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 t="shared" si="507"/>
        <v>42328.958333333336</v>
      </c>
      <c r="K4088">
        <v>1445985299</v>
      </c>
      <c r="L4088" s="10">
        <f t="shared" si="508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504"/>
        <v>4.7E-2</v>
      </c>
      <c r="R4088" s="6">
        <f t="shared" si="505"/>
        <v>9.4</v>
      </c>
      <c r="S4088" t="str">
        <f t="shared" si="509"/>
        <v>theater</v>
      </c>
      <c r="T4088" t="str">
        <f t="shared" si="510"/>
        <v>plays</v>
      </c>
      <c r="U4088" s="6">
        <f t="shared" si="506"/>
        <v>24.225706018522033</v>
      </c>
      <c r="V4088" t="str">
        <f t="shared" si="511"/>
        <v>15&lt;x&lt;=30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 t="shared" si="507"/>
        <v>42568.53456018518</v>
      </c>
      <c r="K4089">
        <v>1466185786</v>
      </c>
      <c r="L4089" s="10">
        <f t="shared" si="508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504"/>
        <v>0</v>
      </c>
      <c r="R4089" s="6" t="e">
        <f t="shared" si="505"/>
        <v>#DIV/0!</v>
      </c>
      <c r="S4089" t="str">
        <f t="shared" si="509"/>
        <v>theater</v>
      </c>
      <c r="T4089" t="str">
        <f t="shared" si="510"/>
        <v>plays</v>
      </c>
      <c r="U4089" s="6">
        <f t="shared" si="506"/>
        <v>30</v>
      </c>
      <c r="V4089" t="str">
        <f t="shared" si="511"/>
        <v>15&lt;x&lt;=30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 t="shared" si="507"/>
        <v>42020.226388888892</v>
      </c>
      <c r="K4090">
        <v>1418827324</v>
      </c>
      <c r="L4090" s="10">
        <f t="shared" si="508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504"/>
        <v>0.108</v>
      </c>
      <c r="R4090" s="6">
        <f t="shared" si="505"/>
        <v>72</v>
      </c>
      <c r="S4090" t="str">
        <f t="shared" si="509"/>
        <v>theater</v>
      </c>
      <c r="T4090" t="str">
        <f t="shared" si="510"/>
        <v>plays</v>
      </c>
      <c r="U4090" s="6">
        <f t="shared" si="506"/>
        <v>29.822175925932243</v>
      </c>
      <c r="V4090" t="str">
        <f t="shared" si="511"/>
        <v>15&lt;x&lt;=30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 t="shared" si="507"/>
        <v>42155.524305555555</v>
      </c>
      <c r="K4091">
        <v>1430242488</v>
      </c>
      <c r="L4091" s="10">
        <f t="shared" si="508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504"/>
        <v>4.8000000000000001E-2</v>
      </c>
      <c r="R4091" s="6">
        <f t="shared" si="505"/>
        <v>30</v>
      </c>
      <c r="S4091" t="str">
        <f t="shared" si="509"/>
        <v>theater</v>
      </c>
      <c r="T4091" t="str">
        <f t="shared" si="510"/>
        <v>plays</v>
      </c>
      <c r="U4091" s="6">
        <f t="shared" si="506"/>
        <v>33.000138888892252</v>
      </c>
      <c r="V4091" t="str">
        <f t="shared" si="511"/>
        <v>30&lt;x&lt;=45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 t="shared" si="507"/>
        <v>42223.416666666664</v>
      </c>
      <c r="K4092">
        <v>1437754137</v>
      </c>
      <c r="L4092" s="10">
        <f t="shared" si="508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504"/>
        <v>3.2000000000000001E-2</v>
      </c>
      <c r="R4092" s="6">
        <f t="shared" si="505"/>
        <v>10.666666666666666</v>
      </c>
      <c r="S4092" t="str">
        <f t="shared" si="509"/>
        <v>theater</v>
      </c>
      <c r="T4092" t="str">
        <f t="shared" si="510"/>
        <v>plays</v>
      </c>
      <c r="U4092" s="6">
        <f t="shared" si="506"/>
        <v>13.952118055560277</v>
      </c>
      <c r="V4092" t="str">
        <f t="shared" si="511"/>
        <v>&lt;=15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 t="shared" si="507"/>
        <v>42020.298043981478</v>
      </c>
      <c r="K4093">
        <v>1418818151</v>
      </c>
      <c r="L4093" s="10">
        <f t="shared" si="508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504"/>
        <v>0.1275</v>
      </c>
      <c r="R4093" s="6">
        <f t="shared" si="505"/>
        <v>25.5</v>
      </c>
      <c r="S4093" t="str">
        <f t="shared" si="509"/>
        <v>theater</v>
      </c>
      <c r="T4093" t="str">
        <f t="shared" si="510"/>
        <v>plays</v>
      </c>
      <c r="U4093" s="6">
        <f t="shared" si="506"/>
        <v>30</v>
      </c>
      <c r="V4093" t="str">
        <f t="shared" si="511"/>
        <v>15&lt;x&lt;=30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 t="shared" si="507"/>
        <v>42098.94498842593</v>
      </c>
      <c r="K4094">
        <v>1423024847</v>
      </c>
      <c r="L4094" s="10">
        <f t="shared" si="508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504"/>
        <v>1.8181818181818181E-4</v>
      </c>
      <c r="R4094" s="6">
        <f t="shared" si="505"/>
        <v>20</v>
      </c>
      <c r="S4094" t="str">
        <f t="shared" si="509"/>
        <v>theater</v>
      </c>
      <c r="T4094" t="str">
        <f t="shared" si="510"/>
        <v>plays</v>
      </c>
      <c r="U4094" s="6">
        <f t="shared" si="506"/>
        <v>59.958333333343035</v>
      </c>
      <c r="V4094" t="str">
        <f t="shared" si="511"/>
        <v>45&lt;x&lt;=60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 t="shared" si="507"/>
        <v>42238.607557870368</v>
      </c>
      <c r="K4095">
        <v>1435088093</v>
      </c>
      <c r="L4095" s="10">
        <f t="shared" si="508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504"/>
        <v>2.4E-2</v>
      </c>
      <c r="R4095" s="6">
        <f t="shared" si="505"/>
        <v>15</v>
      </c>
      <c r="S4095" t="str">
        <f t="shared" si="509"/>
        <v>theater</v>
      </c>
      <c r="T4095" t="str">
        <f t="shared" si="510"/>
        <v>plays</v>
      </c>
      <c r="U4095" s="6">
        <f t="shared" si="506"/>
        <v>60</v>
      </c>
      <c r="V4095" t="str">
        <f t="shared" si="511"/>
        <v>45&lt;x&lt;=60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 t="shared" si="507"/>
        <v>41933.999305555553</v>
      </c>
      <c r="K4096">
        <v>1410141900</v>
      </c>
      <c r="L4096" s="10">
        <f t="shared" si="508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504"/>
        <v>0.36499999999999999</v>
      </c>
      <c r="R4096" s="6">
        <f t="shared" si="505"/>
        <v>91.25</v>
      </c>
      <c r="S4096" t="str">
        <f t="shared" si="509"/>
        <v>theater</v>
      </c>
      <c r="T4096" t="str">
        <f t="shared" si="510"/>
        <v>plays</v>
      </c>
      <c r="U4096" s="6">
        <f t="shared" si="506"/>
        <v>44.120833333334303</v>
      </c>
      <c r="V4096" t="str">
        <f t="shared" si="511"/>
        <v>30&lt;x&lt;=45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 t="shared" si="507"/>
        <v>42722.823495370372</v>
      </c>
      <c r="K4097">
        <v>1479516350</v>
      </c>
      <c r="L4097" s="10">
        <f t="shared" si="508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504"/>
        <v>2.6666666666666668E-2</v>
      </c>
      <c r="R4097" s="6">
        <f t="shared" si="505"/>
        <v>800</v>
      </c>
      <c r="S4097" t="str">
        <f t="shared" si="509"/>
        <v>theater</v>
      </c>
      <c r="T4097" t="str">
        <f t="shared" si="510"/>
        <v>plays</v>
      </c>
      <c r="U4097" s="6">
        <f t="shared" si="506"/>
        <v>30</v>
      </c>
      <c r="V4097" t="str">
        <f t="shared" si="511"/>
        <v>15&lt;x&lt;=30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 t="shared" si="507"/>
        <v>42794.160416666658</v>
      </c>
      <c r="K4098">
        <v>1484484219</v>
      </c>
      <c r="L4098" s="10">
        <f t="shared" si="508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512">E4098/D4098</f>
        <v>0.11428571428571428</v>
      </c>
      <c r="R4098" s="6">
        <f t="shared" ref="R4098:R4115" si="513">E4098/N4098</f>
        <v>80</v>
      </c>
      <c r="S4098" t="str">
        <f t="shared" si="509"/>
        <v>theater</v>
      </c>
      <c r="T4098" t="str">
        <f t="shared" si="510"/>
        <v>plays</v>
      </c>
      <c r="U4098" s="6">
        <f t="shared" ref="U4098:U4115" si="514">J4098-L4098</f>
        <v>43.838437499995052</v>
      </c>
      <c r="V4098" t="str">
        <f t="shared" si="511"/>
        <v>30&lt;x&lt;=45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 t="shared" ref="J4099:J4115" si="515">(((I4099/60)/60)/24)+DATE(1970,1,1)+(-5/24)</f>
        <v>42400.788194444445</v>
      </c>
      <c r="K4099">
        <v>1449431237</v>
      </c>
      <c r="L4099" s="10">
        <f t="shared" ref="L4099:L4115" si="516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512"/>
        <v>0</v>
      </c>
      <c r="R4099" s="6" t="e">
        <f t="shared" si="513"/>
        <v>#DIV/0!</v>
      </c>
      <c r="S4099" t="str">
        <f t="shared" ref="S4099:S4115" si="517">TRIM(LEFT(P4099,SEARCH("/",P4099)-1))</f>
        <v>theater</v>
      </c>
      <c r="T4099" t="str">
        <f t="shared" ref="T4099:T4115" si="518">TRIM(RIGHT(P4099,LEN(P4099)-SEARCH("/",P4099)))</f>
        <v>plays</v>
      </c>
      <c r="U4099" s="6">
        <f t="shared" si="514"/>
        <v>56.172025462961756</v>
      </c>
      <c r="V4099" t="str">
        <f t="shared" ref="V4099:V4115" si="519">IF(U4099&lt;=15, "&lt;=15", IF(U4099&lt;=30, "15&lt;x&lt;=30", IF(U4099&lt;=45, "30&lt;x&lt;=45", IF(U4099&lt;=60, "45&lt;x&lt;=60", IF(U4099&lt;=75, "60&lt;x&lt;=75","75&lt;x&lt;=90")))))</f>
        <v>45&lt;x&lt;=60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 t="shared" si="515"/>
        <v>42525.51385416666</v>
      </c>
      <c r="K4100">
        <v>1462468797</v>
      </c>
      <c r="L4100" s="10">
        <f t="shared" si="516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512"/>
        <v>0</v>
      </c>
      <c r="R4100" s="6" t="e">
        <f t="shared" si="513"/>
        <v>#DIV/0!</v>
      </c>
      <c r="S4100" t="str">
        <f t="shared" si="517"/>
        <v>theater</v>
      </c>
      <c r="T4100" t="str">
        <f t="shared" si="518"/>
        <v>plays</v>
      </c>
      <c r="U4100" s="6">
        <f t="shared" si="514"/>
        <v>30</v>
      </c>
      <c r="V4100" t="str">
        <f t="shared" si="519"/>
        <v>15&lt;x&lt;=30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 t="shared" si="515"/>
        <v>42615.642048611109</v>
      </c>
      <c r="K4101">
        <v>1468959873</v>
      </c>
      <c r="L4101" s="10">
        <f t="shared" si="516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512"/>
        <v>1.1111111111111112E-2</v>
      </c>
      <c r="R4101" s="6">
        <f t="shared" si="513"/>
        <v>50</v>
      </c>
      <c r="S4101" t="str">
        <f t="shared" si="517"/>
        <v>theater</v>
      </c>
      <c r="T4101" t="str">
        <f t="shared" si="518"/>
        <v>plays</v>
      </c>
      <c r="U4101" s="6">
        <f t="shared" si="514"/>
        <v>45</v>
      </c>
      <c r="V4101" t="str">
        <f t="shared" si="519"/>
        <v>30&lt;x&lt;=45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 t="shared" si="515"/>
        <v>41936.916550925926</v>
      </c>
      <c r="K4102">
        <v>1413341990</v>
      </c>
      <c r="L4102" s="10">
        <f t="shared" si="516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512"/>
        <v>0</v>
      </c>
      <c r="R4102" s="6" t="e">
        <f t="shared" si="513"/>
        <v>#DIV/0!</v>
      </c>
      <c r="S4102" t="str">
        <f t="shared" si="517"/>
        <v>theater</v>
      </c>
      <c r="T4102" t="str">
        <f t="shared" si="518"/>
        <v>plays</v>
      </c>
      <c r="U4102" s="6">
        <f t="shared" si="514"/>
        <v>10</v>
      </c>
      <c r="V4102" t="str">
        <f t="shared" si="519"/>
        <v>&lt;=15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 t="shared" si="515"/>
        <v>42760.695393518516</v>
      </c>
      <c r="K4103">
        <v>1482788482</v>
      </c>
      <c r="L4103" s="10">
        <f t="shared" si="516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512"/>
        <v>0</v>
      </c>
      <c r="R4103" s="6" t="e">
        <f t="shared" si="513"/>
        <v>#DIV/0!</v>
      </c>
      <c r="S4103" t="str">
        <f t="shared" si="517"/>
        <v>theater</v>
      </c>
      <c r="T4103" t="str">
        <f t="shared" si="518"/>
        <v>plays</v>
      </c>
      <c r="U4103" s="6">
        <f t="shared" si="514"/>
        <v>30</v>
      </c>
      <c r="V4103" t="str">
        <f t="shared" si="519"/>
        <v>15&lt;x&lt;=30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 t="shared" si="515"/>
        <v>42505.639733796292</v>
      </c>
      <c r="K4104">
        <v>1460751673</v>
      </c>
      <c r="L4104" s="10">
        <f t="shared" si="516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512"/>
        <v>0.27400000000000002</v>
      </c>
      <c r="R4104" s="6">
        <f t="shared" si="513"/>
        <v>22.833333333333332</v>
      </c>
      <c r="S4104" t="str">
        <f t="shared" si="517"/>
        <v>theater</v>
      </c>
      <c r="T4104" t="str">
        <f t="shared" si="518"/>
        <v>plays</v>
      </c>
      <c r="U4104" s="6">
        <f t="shared" si="514"/>
        <v>30</v>
      </c>
      <c r="V4104" t="str">
        <f t="shared" si="519"/>
        <v>15&lt;x&lt;=30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 t="shared" si="515"/>
        <v>42242.563888888886</v>
      </c>
      <c r="K4105">
        <v>1435953566</v>
      </c>
      <c r="L4105" s="10">
        <f t="shared" si="516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512"/>
        <v>0.1</v>
      </c>
      <c r="R4105" s="6">
        <f t="shared" si="513"/>
        <v>16.666666666666668</v>
      </c>
      <c r="S4105" t="str">
        <f t="shared" si="517"/>
        <v>theater</v>
      </c>
      <c r="T4105" t="str">
        <f t="shared" si="518"/>
        <v>plays</v>
      </c>
      <c r="U4105" s="6">
        <f t="shared" si="514"/>
        <v>53.939282407402061</v>
      </c>
      <c r="V4105" t="str">
        <f t="shared" si="519"/>
        <v>45&lt;x&lt;=60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 t="shared" si="515"/>
        <v>42670.069837962961</v>
      </c>
      <c r="K4106">
        <v>1474958434</v>
      </c>
      <c r="L4106" s="10">
        <f t="shared" si="516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512"/>
        <v>0.21366666666666667</v>
      </c>
      <c r="R4106" s="6">
        <f t="shared" si="513"/>
        <v>45.785714285714285</v>
      </c>
      <c r="S4106" t="str">
        <f t="shared" si="517"/>
        <v>theater</v>
      </c>
      <c r="T4106" t="str">
        <f t="shared" si="518"/>
        <v>plays</v>
      </c>
      <c r="U4106" s="6">
        <f t="shared" si="514"/>
        <v>30</v>
      </c>
      <c r="V4106" t="str">
        <f t="shared" si="519"/>
        <v>15&lt;x&lt;=30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 t="shared" si="515"/>
        <v>42729.802187499998</v>
      </c>
      <c r="K4107">
        <v>1479860109</v>
      </c>
      <c r="L4107" s="10">
        <f t="shared" si="516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512"/>
        <v>6.9696969696969702E-2</v>
      </c>
      <c r="R4107" s="6">
        <f t="shared" si="513"/>
        <v>383.33333333333331</v>
      </c>
      <c r="S4107" t="str">
        <f t="shared" si="517"/>
        <v>theater</v>
      </c>
      <c r="T4107" t="str">
        <f t="shared" si="518"/>
        <v>plays</v>
      </c>
      <c r="U4107" s="6">
        <f t="shared" si="514"/>
        <v>33</v>
      </c>
      <c r="V4107" t="str">
        <f t="shared" si="519"/>
        <v>30&lt;x&lt;=45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 t="shared" si="515"/>
        <v>42095.833333333336</v>
      </c>
      <c r="K4108">
        <v>1424221866</v>
      </c>
      <c r="L4108" s="10">
        <f t="shared" si="516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512"/>
        <v>0.70599999999999996</v>
      </c>
      <c r="R4108" s="6">
        <f t="shared" si="513"/>
        <v>106.96969696969697</v>
      </c>
      <c r="S4108" t="str">
        <f t="shared" si="517"/>
        <v>theater</v>
      </c>
      <c r="T4108" t="str">
        <f t="shared" si="518"/>
        <v>plays</v>
      </c>
      <c r="U4108" s="6">
        <f t="shared" si="514"/>
        <v>42.992291666669189</v>
      </c>
      <c r="V4108" t="str">
        <f t="shared" si="519"/>
        <v>30&lt;x&lt;=45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 t="shared" si="515"/>
        <v>41906.708344907405</v>
      </c>
      <c r="K4109">
        <v>1409608801</v>
      </c>
      <c r="L4109" s="10">
        <f t="shared" si="516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512"/>
        <v>2.0500000000000001E-2</v>
      </c>
      <c r="R4109" s="6">
        <f t="shared" si="513"/>
        <v>10.25</v>
      </c>
      <c r="S4109" t="str">
        <f t="shared" si="517"/>
        <v>theater</v>
      </c>
      <c r="T4109" t="str">
        <f t="shared" si="518"/>
        <v>plays</v>
      </c>
      <c r="U4109" s="6">
        <f t="shared" si="514"/>
        <v>23</v>
      </c>
      <c r="V4109" t="str">
        <f t="shared" si="519"/>
        <v>15&lt;x&lt;=30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 t="shared" si="515"/>
        <v>42796.999999999993</v>
      </c>
      <c r="K4110">
        <v>1485909937</v>
      </c>
      <c r="L4110" s="10">
        <f t="shared" si="516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512"/>
        <v>1.9666666666666666E-2</v>
      </c>
      <c r="R4110" s="6">
        <f t="shared" si="513"/>
        <v>59</v>
      </c>
      <c r="S4110" t="str">
        <f t="shared" si="517"/>
        <v>theater</v>
      </c>
      <c r="T4110" t="str">
        <f t="shared" si="518"/>
        <v>plays</v>
      </c>
      <c r="U4110" s="6">
        <f t="shared" si="514"/>
        <v>30.176655092582223</v>
      </c>
      <c r="V4110" t="str">
        <f t="shared" si="519"/>
        <v>30&lt;x&lt;=45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 t="shared" si="515"/>
        <v>42337.372731481482</v>
      </c>
      <c r="K4111">
        <v>1446209804</v>
      </c>
      <c r="L4111" s="10">
        <f t="shared" si="516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512"/>
        <v>0</v>
      </c>
      <c r="R4111" s="6" t="e">
        <f t="shared" si="513"/>
        <v>#DIV/0!</v>
      </c>
      <c r="S4111" t="str">
        <f t="shared" si="517"/>
        <v>theater</v>
      </c>
      <c r="T4111" t="str">
        <f t="shared" si="518"/>
        <v>plays</v>
      </c>
      <c r="U4111" s="6">
        <f t="shared" si="514"/>
        <v>30.041666666671517</v>
      </c>
      <c r="V4111" t="str">
        <f t="shared" si="519"/>
        <v>30&lt;x&lt;=45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 t="shared" si="515"/>
        <v>42572.418414351843</v>
      </c>
      <c r="K4112">
        <v>1463929351</v>
      </c>
      <c r="L4112" s="10">
        <f t="shared" si="516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512"/>
        <v>0.28666666666666668</v>
      </c>
      <c r="R4112" s="6">
        <f t="shared" si="513"/>
        <v>14.333333333333334</v>
      </c>
      <c r="S4112" t="str">
        <f t="shared" si="517"/>
        <v>theater</v>
      </c>
      <c r="T4112" t="str">
        <f t="shared" si="518"/>
        <v>plays</v>
      </c>
      <c r="U4112" s="6">
        <f t="shared" si="514"/>
        <v>60</v>
      </c>
      <c r="V4112" t="str">
        <f t="shared" si="519"/>
        <v>45&lt;x&lt;=60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 t="shared" si="515"/>
        <v>42058.927546296291</v>
      </c>
      <c r="K4113">
        <v>1422155740</v>
      </c>
      <c r="L4113" s="10">
        <f t="shared" si="516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512"/>
        <v>3.1333333333333331E-2</v>
      </c>
      <c r="R4113" s="6">
        <f t="shared" si="513"/>
        <v>15.666666666666666</v>
      </c>
      <c r="S4113" t="str">
        <f t="shared" si="517"/>
        <v>theater</v>
      </c>
      <c r="T4113" t="str">
        <f t="shared" si="518"/>
        <v>plays</v>
      </c>
      <c r="U4113" s="6">
        <f t="shared" si="514"/>
        <v>30</v>
      </c>
      <c r="V4113" t="str">
        <f t="shared" si="519"/>
        <v>15&lt;x&lt;=30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 t="shared" si="515"/>
        <v>42427.791666666664</v>
      </c>
      <c r="K4114">
        <v>1454280186</v>
      </c>
      <c r="L4114" s="10">
        <f t="shared" si="516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512"/>
        <v>4.0000000000000002E-4</v>
      </c>
      <c r="R4114" s="6">
        <f t="shared" si="513"/>
        <v>1</v>
      </c>
      <c r="S4114" t="str">
        <f t="shared" si="517"/>
        <v>theater</v>
      </c>
      <c r="T4114" t="str">
        <f t="shared" si="518"/>
        <v>plays</v>
      </c>
      <c r="U4114" s="6">
        <f t="shared" si="514"/>
        <v>27.053402777775773</v>
      </c>
      <c r="V4114" t="str">
        <f t="shared" si="519"/>
        <v>15&lt;x&lt;=30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 t="shared" si="515"/>
        <v>42377.06527777778</v>
      </c>
      <c r="K4115">
        <v>1450619123</v>
      </c>
      <c r="L4115" s="10">
        <f t="shared" si="516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512"/>
        <v>2E-3</v>
      </c>
      <c r="R4115" s="6">
        <f t="shared" si="513"/>
        <v>1</v>
      </c>
      <c r="S4115" t="str">
        <f t="shared" si="517"/>
        <v>theater</v>
      </c>
      <c r="T4115" t="str">
        <f t="shared" si="518"/>
        <v>plays</v>
      </c>
      <c r="U4115" s="6">
        <f t="shared" si="514"/>
        <v>18.700428240743349</v>
      </c>
      <c r="V4115" t="str">
        <f t="shared" si="519"/>
        <v>15&lt;x&lt;=30</v>
      </c>
    </row>
  </sheetData>
  <autoFilter ref="A1:P4115" xr:uid="{779612AD-C101-445A-A5AB-4F5D7F16CD1B}"/>
  <conditionalFormatting sqref="F1:F1048576">
    <cfRule type="cellIs" dxfId="6" priority="4" stopIfTrue="1" operator="equal">
      <formula>"live"</formula>
    </cfRule>
    <cfRule type="cellIs" dxfId="5" priority="5" stopIfTrue="1" operator="equal">
      <formula>"canceled"</formula>
    </cfRule>
    <cfRule type="cellIs" dxfId="4" priority="6" stopIfTrue="1" operator="equal">
      <formula>"failed"</formula>
    </cfRule>
    <cfRule type="cellIs" dxfId="3" priority="7" stopIfTrue="1" operator="equal">
      <formula>"successful"</formula>
    </cfRule>
  </conditionalFormatting>
  <conditionalFormatting sqref="Q2:Q1048576">
    <cfRule type="cellIs" dxfId="2" priority="1" stopIfTrue="1" operator="lessThan">
      <formula>1</formula>
    </cfRule>
    <cfRule type="cellIs" dxfId="1" priority="2" stopIfTrue="1" operator="lessThan">
      <formula>2</formula>
    </cfRule>
    <cfRule type="cellIs" dxfId="0" priority="3" stopIfTrue="1" operator="greaterThanOrEqual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4F7B6-1154-4FDC-9C20-B2177D15972E}">
  <dimension ref="A1:H13"/>
  <sheetViews>
    <sheetView tabSelected="1" workbookViewId="0">
      <selection activeCell="J7" sqref="J7"/>
    </sheetView>
  </sheetViews>
  <sheetFormatPr defaultRowHeight="15" x14ac:dyDescent="0.25"/>
  <cols>
    <col min="1" max="1" width="28.140625" bestFit="1" customWidth="1"/>
    <col min="2" max="2" width="18" bestFit="1" customWidth="1"/>
    <col min="3" max="3" width="14" bestFit="1" customWidth="1"/>
    <col min="4" max="4" width="16.7109375" bestFit="1" customWidth="1"/>
    <col min="5" max="5" width="13.140625" bestFit="1" customWidth="1"/>
    <col min="6" max="6" width="17.7109375" bestFit="1" customWidth="1"/>
    <col min="7" max="7" width="13.85546875" bestFit="1" customWidth="1"/>
    <col min="8" max="8" width="16.5703125" bestFit="1" customWidth="1"/>
  </cols>
  <sheetData>
    <row r="1" spans="1:8" x14ac:dyDescent="0.25">
      <c r="A1" t="s">
        <v>8392</v>
      </c>
      <c r="B1" t="s">
        <v>8408</v>
      </c>
      <c r="C1" t="s">
        <v>8409</v>
      </c>
      <c r="D1" t="s">
        <v>8410</v>
      </c>
      <c r="E1" t="s">
        <v>8393</v>
      </c>
      <c r="F1" t="s">
        <v>8394</v>
      </c>
      <c r="G1" t="s">
        <v>8395</v>
      </c>
      <c r="H1" t="s">
        <v>8411</v>
      </c>
    </row>
    <row r="2" spans="1:8" x14ac:dyDescent="0.25">
      <c r="A2" t="s">
        <v>8396</v>
      </c>
      <c r="B2">
        <f>COUNTIFS(Details!$F:$F,RIGHT(B$1,LEN(B$1)-SEARCH(" ",B$1)),Details!$D:$D, "&lt;1000")</f>
        <v>322</v>
      </c>
      <c r="C2">
        <f>COUNTIFS(Details!$F:$F,RIGHT(C$1,LEN(C$1)-SEARCH(" ",C$1)),Details!$D:$D, "&lt;1000")</f>
        <v>113</v>
      </c>
      <c r="D2">
        <f>COUNTIFS(Details!$F:$F,RIGHT(D$1,LEN(D$1)-SEARCH(" ",D$1)),Details!$D:$D, "&lt;1000")</f>
        <v>18</v>
      </c>
      <c r="E2">
        <f>SUM(B2:D2)</f>
        <v>453</v>
      </c>
      <c r="F2" s="13">
        <f>B2/$E2</f>
        <v>0.71081677704194257</v>
      </c>
      <c r="G2" s="13">
        <f t="shared" ref="G2:H2" si="0">C2/$E2</f>
        <v>0.24944812362030905</v>
      </c>
      <c r="H2" s="13">
        <f t="shared" si="0"/>
        <v>3.9735099337748346E-2</v>
      </c>
    </row>
    <row r="3" spans="1:8" x14ac:dyDescent="0.25">
      <c r="A3" t="s">
        <v>8397</v>
      </c>
      <c r="B3">
        <f>COUNTIFS(Details!$F:$F,RIGHT(B$1,LEN(B$1)-SEARCH(" ",B$1)),Details!$D:$D, "&lt;="&amp;RIGHT($A3,LEN($A3)-SEARCH(" to ",$A3)-3))-SUM(B$2:B2)</f>
        <v>932</v>
      </c>
      <c r="C3">
        <f>COUNTIFS(Details!$F:$F,RIGHT(C$1,LEN(C$1)-SEARCH(" ",C$1)),Details!$D:$D, "&lt;="&amp;RIGHT($A3,LEN($A3)-SEARCH(" to ",$A3)-3))-SUM(C$2:C2)</f>
        <v>420</v>
      </c>
      <c r="D3">
        <f>COUNTIFS(Details!$F:$F,RIGHT(D$1,LEN(D$1)-SEARCH(" ",D$1)),Details!$D:$D, "&lt;="&amp;RIGHT($A3,LEN($A3)-SEARCH(" to ",$A3)-3))-SUM(D$2:D2)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ref="G3:G13" si="3">C3/$E3</f>
        <v>0.29745042492917845</v>
      </c>
      <c r="H3" s="13">
        <f t="shared" ref="H3:H13" si="4">D3/$E3</f>
        <v>4.2492917847025496E-2</v>
      </c>
    </row>
    <row r="4" spans="1:8" x14ac:dyDescent="0.25">
      <c r="A4" t="s">
        <v>8398</v>
      </c>
      <c r="B4">
        <f>COUNTIFS(Details!$F:$F,RIGHT(B$1,LEN(B$1)-SEARCH(" ",B$1)),Details!$D:$D, "&lt;="&amp;RIGHT($A4,LEN($A4)-SEARCH(" to ",$A4)-3))-SUM(B$2:B3)</f>
        <v>381</v>
      </c>
      <c r="C4">
        <f>COUNTIFS(Details!$F:$F,RIGHT(C$1,LEN(C$1)-SEARCH(" ",C$1)),Details!$D:$D, "&lt;="&amp;RIGHT($A4,LEN($A4)-SEARCH(" to ",$A4)-3))-SUM(C$2:C3)</f>
        <v>283</v>
      </c>
      <c r="D4">
        <f>COUNTIFS(Details!$F:$F,RIGHT(D$1,LEN(D$1)-SEARCH(" ",D$1)),Details!$D:$D, "&lt;="&amp;RIGHT($A4,LEN($A4)-SEARCH(" to ",$A4)-3))-SUM(D$2:D3)</f>
        <v>52</v>
      </c>
      <c r="E4">
        <f t="shared" si="1"/>
        <v>716</v>
      </c>
      <c r="F4" s="13">
        <f t="shared" si="2"/>
        <v>0.53212290502793291</v>
      </c>
      <c r="G4" s="13">
        <f t="shared" si="3"/>
        <v>0.39525139664804471</v>
      </c>
      <c r="H4" s="13">
        <f t="shared" si="4"/>
        <v>7.2625698324022353E-2</v>
      </c>
    </row>
    <row r="5" spans="1:8" x14ac:dyDescent="0.25">
      <c r="A5" t="s">
        <v>8399</v>
      </c>
      <c r="B5">
        <f>COUNTIFS(Details!$F:$F,RIGHT(B$1,LEN(B$1)-SEARCH(" ",B$1)),Details!$D:$D, "&lt;="&amp;RIGHT($A5,LEN($A5)-SEARCH(" to ",$A5)-3))-SUM(B$2:B4)</f>
        <v>168</v>
      </c>
      <c r="C5">
        <f>COUNTIFS(Details!$F:$F,RIGHT(C$1,LEN(C$1)-SEARCH(" ",C$1)),Details!$D:$D, "&lt;="&amp;RIGHT($A5,LEN($A5)-SEARCH(" to ",$A5)-3))-SUM(C$2:C4)</f>
        <v>144</v>
      </c>
      <c r="D5">
        <f>COUNTIFS(Details!$F:$F,RIGHT(D$1,LEN(D$1)-SEARCH(" ",D$1)),Details!$D:$D, "&lt;="&amp;RIGHT($A5,LEN($A5)-SEARCH(" to ",$A5)-3))-SUM(D$2:D4)</f>
        <v>40</v>
      </c>
      <c r="E5">
        <f t="shared" si="1"/>
        <v>352</v>
      </c>
      <c r="F5" s="13">
        <f t="shared" si="2"/>
        <v>0.47727272727272729</v>
      </c>
      <c r="G5" s="13">
        <f t="shared" si="3"/>
        <v>0.40909090909090912</v>
      </c>
      <c r="H5" s="13">
        <f t="shared" si="4"/>
        <v>0.11363636363636363</v>
      </c>
    </row>
    <row r="6" spans="1:8" x14ac:dyDescent="0.25">
      <c r="A6" t="s">
        <v>8400</v>
      </c>
      <c r="B6">
        <f>COUNTIFS(Details!$F:$F,RIGHT(B$1,LEN(B$1)-SEARCH(" ",B$1)),Details!$D:$D, "&lt;="&amp;RIGHT($A6,LEN($A6)-SEARCH(" to ",$A6)-3))-SUM(B$2:B5)</f>
        <v>94</v>
      </c>
      <c r="C6">
        <f>COUNTIFS(Details!$F:$F,RIGHT(C$1,LEN(C$1)-SEARCH(" ",C$1)),Details!$D:$D, "&lt;="&amp;RIGHT($A6,LEN($A6)-SEARCH(" to ",$A6)-3))-SUM(C$2:C5)</f>
        <v>90</v>
      </c>
      <c r="D6">
        <f>COUNTIFS(Details!$F:$F,RIGHT(D$1,LEN(D$1)-SEARCH(" ",D$1)),Details!$D:$D, "&lt;="&amp;RIGHT($A6,LEN($A6)-SEARCH(" to ",$A6)-3))-SUM(D$2:D5)</f>
        <v>17</v>
      </c>
      <c r="E6">
        <f t="shared" si="1"/>
        <v>201</v>
      </c>
      <c r="F6" s="13">
        <f t="shared" si="2"/>
        <v>0.46766169154228854</v>
      </c>
      <c r="G6" s="13">
        <f t="shared" si="3"/>
        <v>0.44776119402985076</v>
      </c>
      <c r="H6" s="13">
        <f t="shared" si="4"/>
        <v>8.45771144278607E-2</v>
      </c>
    </row>
    <row r="7" spans="1:8" x14ac:dyDescent="0.25">
      <c r="A7" t="s">
        <v>8401</v>
      </c>
      <c r="B7">
        <f>COUNTIFS(Details!$F:$F,RIGHT(B$1,LEN(B$1)-SEARCH(" ",B$1)),Details!$D:$D, "&lt;="&amp;RIGHT($A7,LEN($A7)-SEARCH(" to ",$A7)-3))-SUM(B$2:B6)</f>
        <v>62</v>
      </c>
      <c r="C7">
        <f>COUNTIFS(Details!$F:$F,RIGHT(C$1,LEN(C$1)-SEARCH(" ",C$1)),Details!$D:$D, "&lt;="&amp;RIGHT($A7,LEN($A7)-SEARCH(" to ",$A7)-3))-SUM(C$2:C6)</f>
        <v>72</v>
      </c>
      <c r="D7">
        <f>COUNTIFS(Details!$F:$F,RIGHT(D$1,LEN(D$1)-SEARCH(" ",D$1)),Details!$D:$D, "&lt;="&amp;RIGHT($A7,LEN($A7)-SEARCH(" to ",$A7)-3))-SUM(D$2:D6)</f>
        <v>14</v>
      </c>
      <c r="E7">
        <f t="shared" si="1"/>
        <v>148</v>
      </c>
      <c r="F7" s="13">
        <f t="shared" si="2"/>
        <v>0.41891891891891891</v>
      </c>
      <c r="G7" s="13">
        <f t="shared" si="3"/>
        <v>0.48648648648648651</v>
      </c>
      <c r="H7" s="13">
        <f t="shared" si="4"/>
        <v>9.45945945945946E-2</v>
      </c>
    </row>
    <row r="8" spans="1:8" x14ac:dyDescent="0.25">
      <c r="A8" t="s">
        <v>8402</v>
      </c>
      <c r="B8">
        <f>COUNTIFS(Details!$F:$F,RIGHT(B$1,LEN(B$1)-SEARCH(" ",B$1)),Details!$D:$D, "&lt;="&amp;RIGHT($A8,LEN($A8)-SEARCH(" to ",$A8)-3))-SUM(B$2:B7)</f>
        <v>55</v>
      </c>
      <c r="C8">
        <f>COUNTIFS(Details!$F:$F,RIGHT(C$1,LEN(C$1)-SEARCH(" ",C$1)),Details!$D:$D, "&lt;="&amp;RIGHT($A8,LEN($A8)-SEARCH(" to ",$A8)-3))-SUM(C$2:C7)</f>
        <v>64</v>
      </c>
      <c r="D8">
        <f>COUNTIFS(Details!$F:$F,RIGHT(D$1,LEN(D$1)-SEARCH(" ",D$1)),Details!$D:$D, "&lt;="&amp;RIGHT($A8,LEN($A8)-SEARCH(" to ",$A8)-3))-SUM(D$2:D7)</f>
        <v>18</v>
      </c>
      <c r="E8">
        <f t="shared" si="1"/>
        <v>137</v>
      </c>
      <c r="F8" s="13">
        <f t="shared" si="2"/>
        <v>0.40145985401459855</v>
      </c>
      <c r="G8" s="13">
        <f t="shared" si="3"/>
        <v>0.46715328467153283</v>
      </c>
      <c r="H8" s="13">
        <f t="shared" si="4"/>
        <v>0.13138686131386862</v>
      </c>
    </row>
    <row r="9" spans="1:8" x14ac:dyDescent="0.25">
      <c r="A9" t="s">
        <v>8403</v>
      </c>
      <c r="B9">
        <f>COUNTIFS(Details!$F:$F,RIGHT(B$1,LEN(B$1)-SEARCH(" ",B$1)),Details!$D:$D, "&lt;="&amp;RIGHT($A9,LEN($A9)-SEARCH(" to ",$A9)-3))-SUM(B$2:B8)</f>
        <v>32</v>
      </c>
      <c r="C9">
        <f>COUNTIFS(Details!$F:$F,RIGHT(C$1,LEN(C$1)-SEARCH(" ",C$1)),Details!$D:$D, "&lt;="&amp;RIGHT($A9,LEN($A9)-SEARCH(" to ",$A9)-3))-SUM(C$2:C8)</f>
        <v>37</v>
      </c>
      <c r="D9">
        <f>COUNTIFS(Details!$F:$F,RIGHT(D$1,LEN(D$1)-SEARCH(" ",D$1)),Details!$D:$D, "&lt;="&amp;RIGHT($A9,LEN($A9)-SEARCH(" to ",$A9)-3))-SUM(D$2:D8)</f>
        <v>13</v>
      </c>
      <c r="E9">
        <f t="shared" si="1"/>
        <v>82</v>
      </c>
      <c r="F9" s="13">
        <f t="shared" si="2"/>
        <v>0.3902439024390244</v>
      </c>
      <c r="G9" s="13">
        <f t="shared" si="3"/>
        <v>0.45121951219512196</v>
      </c>
      <c r="H9" s="13">
        <f t="shared" si="4"/>
        <v>0.15853658536585366</v>
      </c>
    </row>
    <row r="10" spans="1:8" x14ac:dyDescent="0.25">
      <c r="A10" t="s">
        <v>8404</v>
      </c>
      <c r="B10">
        <f>COUNTIFS(Details!$F:$F,RIGHT(B$1,LEN(B$1)-SEARCH(" ",B$1)),Details!$D:$D, "&lt;="&amp;RIGHT($A10,LEN($A10)-SEARCH(" to ",$A10)-3))-SUM(B$2:B9)</f>
        <v>26</v>
      </c>
      <c r="C10">
        <f>COUNTIFS(Details!$F:$F,RIGHT(C$1,LEN(C$1)-SEARCH(" ",C$1)),Details!$D:$D, "&lt;="&amp;RIGHT($A10,LEN($A10)-SEARCH(" to ",$A10)-3))-SUM(C$2:C9)</f>
        <v>22</v>
      </c>
      <c r="D10">
        <f>COUNTIFS(Details!$F:$F,RIGHT(D$1,LEN(D$1)-SEARCH(" ",D$1)),Details!$D:$D, "&lt;="&amp;RIGHT($A10,LEN($A10)-SEARCH(" to ",$A10)-3))-SUM(D$2:D9)</f>
        <v>7</v>
      </c>
      <c r="E10">
        <f t="shared" si="1"/>
        <v>55</v>
      </c>
      <c r="F10" s="13">
        <f t="shared" si="2"/>
        <v>0.47272727272727272</v>
      </c>
      <c r="G10" s="13">
        <f t="shared" si="3"/>
        <v>0.4</v>
      </c>
      <c r="H10" s="13">
        <f t="shared" si="4"/>
        <v>0.12727272727272726</v>
      </c>
    </row>
    <row r="11" spans="1:8" x14ac:dyDescent="0.25">
      <c r="A11" t="s">
        <v>8405</v>
      </c>
      <c r="B11">
        <f>COUNTIFS(Details!$F:$F,RIGHT(B$1,LEN(B$1)-SEARCH(" ",B$1)),Details!$D:$D, "&lt;="&amp;RIGHT($A11,LEN($A11)-SEARCH(" to ",$A11)-3))-SUM(B$2:B10)</f>
        <v>21</v>
      </c>
      <c r="C11">
        <f>COUNTIFS(Details!$F:$F,RIGHT(C$1,LEN(C$1)-SEARCH(" ",C$1)),Details!$D:$D, "&lt;="&amp;RIGHT($A11,LEN($A11)-SEARCH(" to ",$A11)-3))-SUM(C$2:C10)</f>
        <v>16</v>
      </c>
      <c r="D11">
        <f>COUNTIFS(Details!$F:$F,RIGHT(D$1,LEN(D$1)-SEARCH(" ",D$1)),Details!$D:$D, "&lt;="&amp;RIGHT($A11,LEN($A11)-SEARCH(" to ",$A11)-3))-SUM(D$2:D10)</f>
        <v>6</v>
      </c>
      <c r="E11">
        <f t="shared" si="1"/>
        <v>43</v>
      </c>
      <c r="F11" s="13">
        <f t="shared" si="2"/>
        <v>0.48837209302325579</v>
      </c>
      <c r="G11" s="13">
        <f t="shared" si="3"/>
        <v>0.37209302325581395</v>
      </c>
      <c r="H11" s="13">
        <f t="shared" si="4"/>
        <v>0.13953488372093023</v>
      </c>
    </row>
    <row r="12" spans="1:8" x14ac:dyDescent="0.25">
      <c r="A12" t="s">
        <v>8406</v>
      </c>
      <c r="B12">
        <f>COUNTIFS(Details!$F:$F,RIGHT(B$1,LEN(B$1)-SEARCH(" ",B$1)),Details!$D:$D, "&lt;="&amp;RIGHT($A12,LEN($A12)-SEARCH(" to ",$A12)-3))-SUM(B$2:B11)</f>
        <v>6</v>
      </c>
      <c r="C12">
        <f>COUNTIFS(Details!$F:$F,RIGHT(C$1,LEN(C$1)-SEARCH(" ",C$1)),Details!$D:$D, "&lt;="&amp;RIGHT($A12,LEN($A12)-SEARCH(" to ",$A12)-3))-SUM(C$2:C11)</f>
        <v>11</v>
      </c>
      <c r="D12">
        <f>COUNTIFS(Details!$F:$F,RIGHT(D$1,LEN(D$1)-SEARCH(" ",D$1)),Details!$D:$D, "&lt;="&amp;RIGHT($A12,LEN($A12)-SEARCH(" to ",$A12)-3))-SUM(D$2:D11)</f>
        <v>4</v>
      </c>
      <c r="E12">
        <f t="shared" si="1"/>
        <v>21</v>
      </c>
      <c r="F12" s="13">
        <f t="shared" si="2"/>
        <v>0.2857142857142857</v>
      </c>
      <c r="G12" s="13">
        <f t="shared" si="3"/>
        <v>0.52380952380952384</v>
      </c>
      <c r="H12" s="13">
        <f t="shared" si="4"/>
        <v>0.19047619047619047</v>
      </c>
    </row>
    <row r="13" spans="1:8" x14ac:dyDescent="0.25">
      <c r="A13" t="s">
        <v>8407</v>
      </c>
      <c r="B13">
        <f>COUNTIFS(Details!$F:$F,RIGHT(B$1,LEN(B$1)-SEARCH(" ",B$1)),Details!$D:$D, "&gt;="&amp;RIGHT($A13,LEN($A13)-SEARCH(" to ",$A13)-3))</f>
        <v>86</v>
      </c>
      <c r="C13">
        <f>COUNTIFS(Details!$F:$F,RIGHT(C$1,LEN(C$1)-SEARCH(" ",C$1)),Details!$D:$D, "&gt;="&amp;RIGHT($A13,LEN($A13)-SEARCH(" to ",$A13)-3))</f>
        <v>258</v>
      </c>
      <c r="D13">
        <f>COUNTIFS(Details!$F:$F,RIGHT(D$1,LEN(D$1)-SEARCH(" ",D$1)),Details!$D:$D, "&gt;="&amp;RIGHT($A13,LEN($A13)-SEARCH(" to ",$A13)-3))</f>
        <v>100</v>
      </c>
      <c r="E13">
        <f t="shared" si="1"/>
        <v>444</v>
      </c>
      <c r="F13" s="13">
        <f t="shared" si="2"/>
        <v>0.19369369369369369</v>
      </c>
      <c r="G13" s="13">
        <f t="shared" si="3"/>
        <v>0.58108108108108103</v>
      </c>
      <c r="H13" s="13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Sub Category State Summary</vt:lpstr>
      <vt:lpstr>Category State Summary</vt:lpstr>
      <vt:lpstr>Create Month Summary</vt:lpstr>
      <vt:lpstr>Time bucket success rates</vt:lpstr>
      <vt:lpstr>Details</vt:lpstr>
      <vt:lpstr>Goal buckets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Phillips</cp:lastModifiedBy>
  <dcterms:created xsi:type="dcterms:W3CDTF">2017-04-20T15:17:24Z</dcterms:created>
  <dcterms:modified xsi:type="dcterms:W3CDTF">2018-11-14T23:53:36Z</dcterms:modified>
</cp:coreProperties>
</file>