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" yWindow="750" windowWidth="16875" windowHeight="9780" firstSheet="1" activeTab="3"/>
  </bookViews>
  <sheets>
    <sheet name="StartingCoeff" sheetId="1" state="hidden" r:id="rId1"/>
    <sheet name="Instructions" sheetId="8" r:id="rId2"/>
    <sheet name="StartingFBS" sheetId="2" r:id="rId3"/>
    <sheet name="EndingFBS" sheetId="4" r:id="rId4"/>
    <sheet name="Dropdowns" sheetId="3" state="hidden" r:id="rId5"/>
    <sheet name="EndingCoeff" sheetId="5" state="hidden" r:id="rId6"/>
    <sheet name="Sheet6" sheetId="6" state="hidden" r:id="rId7"/>
  </sheets>
  <definedNames>
    <definedName name="AIP">Dropdowns!$A$4:$A$6</definedName>
    <definedName name="CRC">Dropdowns!$B$4:$B$6</definedName>
    <definedName name="LOS">Dropdowns!$D$4:$D$7</definedName>
    <definedName name="OP">Dropdowns!$E$4:$E$6</definedName>
    <definedName name="YN">Dropdowns!$C$4:$C$5</definedName>
  </definedName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  <c r="F20" i="4" l="1"/>
  <c r="F21" i="4" s="1"/>
  <c r="F12" i="2"/>
  <c r="F13" i="2" s="1"/>
  <c r="F12" i="4" l="1"/>
  <c r="E19" i="4"/>
  <c r="F19" i="4" s="1"/>
  <c r="E17" i="4"/>
  <c r="E16" i="4"/>
  <c r="F16" i="4" s="1"/>
  <c r="E15" i="4"/>
  <c r="F15" i="4" s="1"/>
  <c r="E14" i="4"/>
  <c r="E12" i="4"/>
  <c r="E11" i="4"/>
  <c r="E10" i="4"/>
  <c r="F10" i="4" s="1"/>
  <c r="E9" i="4"/>
  <c r="E8" i="4"/>
  <c r="F8" i="4" s="1"/>
  <c r="F15" i="2"/>
  <c r="E9" i="2"/>
  <c r="F9" i="2" s="1"/>
  <c r="E10" i="2"/>
  <c r="F10" i="2" s="1"/>
  <c r="E11" i="2"/>
  <c r="F11" i="2" s="1"/>
  <c r="E8" i="2"/>
  <c r="F8" i="2" s="1"/>
  <c r="F18" i="2" l="1"/>
  <c r="I11" i="2" s="1"/>
  <c r="J11" i="2" s="1"/>
  <c r="F9" i="4"/>
  <c r="F11" i="4"/>
  <c r="F17" i="4"/>
  <c r="F14" i="4"/>
  <c r="F23" i="4" l="1"/>
  <c r="I11" i="4" s="1"/>
  <c r="J11" i="4" s="1"/>
</calcChain>
</file>

<file path=xl/sharedStrings.xml><?xml version="1.0" encoding="utf-8"?>
<sst xmlns="http://schemas.openxmlformats.org/spreadsheetml/2006/main" count="212" uniqueCount="146">
  <si>
    <t>Intercept</t>
  </si>
  <si>
    <t>Coefficient</t>
  </si>
  <si>
    <t>Probability of Being Removed from Community After FBS Ends</t>
  </si>
  <si>
    <t>Had days in Acute Inpatient</t>
  </si>
  <si>
    <t>Used Any of the Following Partial LOCs (325-21, 325-5, 325-6, 325-7, 325-8)</t>
  </si>
  <si>
    <t>Had Days in CRC (100.29)</t>
  </si>
  <si>
    <t>Used Any RTF (500, 550, 900.31)</t>
  </si>
  <si>
    <t>Dropdowns</t>
  </si>
  <si>
    <t>No Days</t>
  </si>
  <si>
    <t>AIP</t>
  </si>
  <si>
    <t>1 to 30 Days</t>
  </si>
  <si>
    <t>More than 30 days</t>
  </si>
  <si>
    <t>1 Day</t>
  </si>
  <si>
    <t>More than 1 Day</t>
  </si>
  <si>
    <t>CRC</t>
  </si>
  <si>
    <t>YN</t>
  </si>
  <si>
    <t>Yes</t>
  </si>
  <si>
    <t>No</t>
  </si>
  <si>
    <t>Partial</t>
  </si>
  <si>
    <t>RTF</t>
  </si>
  <si>
    <t>PartialYes</t>
  </si>
  <si>
    <t>PartialNo</t>
  </si>
  <si>
    <t>RTFYes</t>
  </si>
  <si>
    <t>RTFNo</t>
  </si>
  <si>
    <t>AIPNo Days</t>
  </si>
  <si>
    <t>AIP1 to 30 Days</t>
  </si>
  <si>
    <t>AIPMore than 30 days</t>
  </si>
  <si>
    <t>CRCNo Days</t>
  </si>
  <si>
    <t>CRC1 Day</t>
  </si>
  <si>
    <t>CRCMore than 1 Day</t>
  </si>
  <si>
    <t>Coefficient for Risk of removal After FBS</t>
  </si>
  <si>
    <t>Hide</t>
  </si>
  <si>
    <t>Concatenates</t>
  </si>
  <si>
    <t>Risk Assessment for Removal from Community After FBS</t>
  </si>
  <si>
    <t>In the last 6 months, has the member</t>
  </si>
  <si>
    <t>This sheet assesses risk for members that are starting FBS.  Risk is defined as being removed from the community via DHS, AIP, RTF, CRR, Crisis Residential or Host Home</t>
  </si>
  <si>
    <t>LOS</t>
  </si>
  <si>
    <t>BeforeAIP</t>
  </si>
  <si>
    <t>DuringAIP</t>
  </si>
  <si>
    <t>BeforeCRC</t>
  </si>
  <si>
    <t>DuringCRC</t>
  </si>
  <si>
    <t>DuringEval</t>
  </si>
  <si>
    <t>BeforePartial</t>
  </si>
  <si>
    <t>BeforeRTF</t>
  </si>
  <si>
    <t>DuringRTF</t>
  </si>
  <si>
    <t>BeforeRTFYes</t>
  </si>
  <si>
    <t>BeforeRTFNo</t>
  </si>
  <si>
    <t>DuringRTFYes</t>
  </si>
  <si>
    <t>DuringRTFNo</t>
  </si>
  <si>
    <t>BeforePartialYes</t>
  </si>
  <si>
    <t>BeforePartialNo</t>
  </si>
  <si>
    <t>DuringEvalYes</t>
  </si>
  <si>
    <t>DuringEvalNo</t>
  </si>
  <si>
    <t>BeforeAIPMore than 30 days</t>
  </si>
  <si>
    <t>BeforeAIPNo Days</t>
  </si>
  <si>
    <t>BeforeAIP1 to 30 Days</t>
  </si>
  <si>
    <t>DuringAIPNo Days</t>
  </si>
  <si>
    <t>DuringAIP1 to 30 Days</t>
  </si>
  <si>
    <t>DuringAIPMore than 30 days</t>
  </si>
  <si>
    <t>BeforeCRC1 Day</t>
  </si>
  <si>
    <t>BeforeCRCMore than 1 day</t>
  </si>
  <si>
    <t>BeforeCRCNo Days</t>
  </si>
  <si>
    <t>DuringCRCNo Days</t>
  </si>
  <si>
    <t>DuringCRC1 Day</t>
  </si>
  <si>
    <t>DuringCRCMore than 1 day</t>
  </si>
  <si>
    <t>While in FBS, has the member</t>
  </si>
  <si>
    <t>Over 8 Months</t>
  </si>
  <si>
    <t>LOSOver 8 Months</t>
  </si>
  <si>
    <t>This sheet assesses risk for members that are finishing FBS.  Risk is defined as being removed from the community via DHS, AIP, RTF, CRR, Crisis Residential or Host Home</t>
  </si>
  <si>
    <t>Had an Eval (Eval in 300, 350, or 400)</t>
  </si>
  <si>
    <t>Age</t>
  </si>
  <si>
    <t>Sum of all predictors</t>
  </si>
  <si>
    <t>How old is the member currently?</t>
  </si>
  <si>
    <t>Based on R code titled #LR Before Model on dataframe FBS.Comb</t>
  </si>
  <si>
    <t>LOSLess Than 1 Month</t>
  </si>
  <si>
    <t>LOSBetween 121 Days and 8 Months</t>
  </si>
  <si>
    <t>Less Than 1 Month</t>
  </si>
  <si>
    <t>30 Days to 4 Months</t>
  </si>
  <si>
    <t>Between 121 Days and 8 Months</t>
  </si>
  <si>
    <t>LOS30 days to 4 Months</t>
  </si>
  <si>
    <t>Sum of all coefficients</t>
  </si>
  <si>
    <t>How old was the member at the start of this FBS episode?</t>
  </si>
  <si>
    <t>In the 6 months prior to this FBS episode, has the member</t>
  </si>
  <si>
    <t>What is the member's current LOS in FBS (up to a 30 day gap in claims permitted, provider changes ok)</t>
  </si>
  <si>
    <t xml:space="preserve">                               Estimate Std. Error z value Pr(&gt;|z|)    </t>
  </si>
  <si>
    <t>Call:</t>
  </si>
  <si>
    <t xml:space="preserve">Deviance Residuals: </t>
  </si>
  <si>
    <t xml:space="preserve">    Min       1Q   Median       3Q      Max  </t>
  </si>
  <si>
    <t>Coefficients:</t>
  </si>
  <si>
    <t>OP</t>
  </si>
  <si>
    <t>No days</t>
  </si>
  <si>
    <t>1 to 12 days</t>
  </si>
  <si>
    <t>13 or more days</t>
  </si>
  <si>
    <t>+                             , family = binomial(link = logit), data = FBS.Comb)</t>
  </si>
  <si>
    <t>+                               ageatservicebegin +</t>
  </si>
  <si>
    <t>+                               BeforeAIP.Cat + #3 level cat</t>
  </si>
  <si>
    <t>+                               BeforeCRC + #3 level cat</t>
  </si>
  <si>
    <t>+                               BeforePartial + #Bin</t>
  </si>
  <si>
    <t>+                               BeforeRTF  #Binary</t>
  </si>
  <si>
    <t>&gt; summary(FBSComb.CalcModelB)</t>
  </si>
  <si>
    <t xml:space="preserve">glm(formula = FinalRiskincDHS ~ ageatservicebegin + BeforeAIP.Cat + </t>
  </si>
  <si>
    <t xml:space="preserve">    data = FBS.Comb)</t>
  </si>
  <si>
    <t xml:space="preserve">    BeforeCRC + BeforePartial + BeforeRTF, family = binomial(link = logit), </t>
  </si>
  <si>
    <t xml:space="preserve">-1.8322  -0.7482  -0.4739  -0.3439   2.3316  </t>
  </si>
  <si>
    <t>(Intercept)                    -3.02113    0.23267 -12.985  &lt; 2e-16 ***</t>
  </si>
  <si>
    <t>ageatservicebegin               0.07425    0.01833   4.050 5.13e-05 ***</t>
  </si>
  <si>
    <t>BeforeAIP.Cat30 days or less    0.62870    0.15251   4.122 3.75e-05 ***</t>
  </si>
  <si>
    <t>BeforeAIP.CatMore than 30 days  1.41527    0.19972   7.086 1.38e-12 ***</t>
  </si>
  <si>
    <t>BeforeCRC1 day                  0.51369    0.14928   3.441 0.000579 ***</t>
  </si>
  <si>
    <t>BeforeCRCMore than 1 day        0.72770    0.19483   3.735 0.000188 ***</t>
  </si>
  <si>
    <t xml:space="preserve">BeforePartial1                  0.32604    0.12798   2.548 0.010849 *  </t>
  </si>
  <si>
    <t>BeforeRTF1                      1.74123    0.15727  11.072  &lt; 2e-16 ***</t>
  </si>
  <si>
    <t xml:space="preserve">FBSComb.CalcModelB&lt;-glm(FinalRiskincDHS ~ </t>
  </si>
  <si>
    <t>summary(FBSComb.CalcModelA)</t>
  </si>
  <si>
    <t xml:space="preserve">glm(formula = FinalRiskincDHS ~ LOScat + ageatservicebegin + </t>
  </si>
  <si>
    <t xml:space="preserve">    BeforeAIP.Cat + DuringAIP.Cat + BeforeCRC + DuringCRC + DuringEval + </t>
  </si>
  <si>
    <t xml:space="preserve">    BeforePartial + BeforeRTF + DuringRTF, family = binomial(link = logit), </t>
  </si>
  <si>
    <t xml:space="preserve">-2.6526  -0.6081  -0.4234  -0.2342   2.5922  </t>
  </si>
  <si>
    <t>(Intercept)                    -3.00751    0.27950 -10.760  &lt; 2e-16 ***</t>
  </si>
  <si>
    <t xml:space="preserve">LOScat30 days to 4 months      -0.24503    0.16577  -1.478 0.139366    </t>
  </si>
  <si>
    <t>LOScat121 days to 8 months     -0.90296    0.16365  -5.518 3.43e-08 ***</t>
  </si>
  <si>
    <t>LOScatGT 8 months              -1.17797    0.22804  -5.166 2.40e-07 ***</t>
  </si>
  <si>
    <t>ageatservicebegin               0.08611    0.02041   4.218 2.47e-05 ***</t>
  </si>
  <si>
    <t xml:space="preserve">BeforeAIP.Cat30 days or less    0.29420    0.17004   1.730 0.083594 .  </t>
  </si>
  <si>
    <t>BeforeAIP.CatMore than 30 days  0.94755    0.22414   4.227 2.36e-05 ***</t>
  </si>
  <si>
    <t>DuringAIP.Cat30 days or less    0.95818    0.19092   5.019 5.20e-07 ***</t>
  </si>
  <si>
    <t>DuringAIP.CatMore than 30 days  3.50923    0.37755   9.295  &lt; 2e-16 ***</t>
  </si>
  <si>
    <t xml:space="preserve">BeforeCRC1 day                  0.37995    0.16606   2.288 0.022136 *  </t>
  </si>
  <si>
    <t xml:space="preserve">BeforeCRCMore than 1 day        0.60304    0.21979   2.744 0.006074 ** </t>
  </si>
  <si>
    <t>DuringCRC1 day                  0.77007    0.20529   3.751 0.000176 ***</t>
  </si>
  <si>
    <t xml:space="preserve">DuringCRCMore than 1 day        0.62717    0.32359   1.938 0.052602 .  </t>
  </si>
  <si>
    <t>DuringEval1                     0.51057    0.13287   3.843 0.000122 ***</t>
  </si>
  <si>
    <t xml:space="preserve">BeforePartial1                  0.28927    0.14203   2.037 0.041689 *  </t>
  </si>
  <si>
    <t xml:space="preserve">BeforeRTF1                      0.88223    0.27094   3.256 0.001129 ** </t>
  </si>
  <si>
    <t>DuringRTF1                      0.96635    0.27402   3.527 0.000421 ***</t>
  </si>
  <si>
    <t>See below for additional specifications on what type of information should be considered for each box</t>
  </si>
  <si>
    <t>How many days of AIP (100.001, 100.004) has the member had in the last 6 months? The total number of days can span multiple episodes</t>
  </si>
  <si>
    <t xml:space="preserve">How many days has the member spent in the CRC (100.29) in the last 6 months? The total number of days can span multiple episodes. </t>
  </si>
  <si>
    <t>Did the member use any of the LOCs listed to the left during the last 6 months?</t>
  </si>
  <si>
    <t>This question appears in the "BEFORE" model, and refers to the age that the member should be starting FBS.</t>
  </si>
  <si>
    <t>This question only appears in the after model, and refers to the age that the member started the current FBS episode</t>
  </si>
  <si>
    <t>While in FBS (based on the episode definition above), how many days of AIP (100.001, 100.004) has the member had?</t>
  </si>
  <si>
    <t>While in FBS (based on the episode definition above), how many days of CRC (100.029) has the member had?</t>
  </si>
  <si>
    <t>Did the member use any of the LOCs listed to the left during the current FBS episode?</t>
  </si>
  <si>
    <t>LOS is calculated from the day of first claim until the day of the last claim within the current episode.  If you're assessing a member's current LOS in FBS to determine if they should continue in the service, you may use today's date as long as the member is currently active in FBS.</t>
  </si>
  <si>
    <t>The FBS episode is defined as having services in 800-008 at any provider, with no more than 30 days between claims (if a member has more than a 30 day gap, the next claim would count as the beginning of a new episode)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</si>
</sst>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FF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0" xfId="0" applyFont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 applyProtection="1">
      <alignment horizontal="center"/>
      <protection locked="0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0" xfId="0" applyProtection="1">
      <protection locked="0"/>
    </xf>
    <xf numFmtId="0" fontId="0" fillId="0" borderId="0" xfId="0" applyAlignment="1">
      <alignment horizontal="center" wrapText="1"/>
    </xf>
    <xf numFmtId="164" fontId="0" fillId="0" borderId="0" xfId="1" applyNumberFormat="1" applyFont="1"/>
    <xf numFmtId="0" fontId="4" fillId="5" borderId="0" xfId="0" applyFont="1" applyFill="1"/>
    <xf numFmtId="0" fontId="5" fillId="0" borderId="0" xfId="0" applyFont="1" applyAlignment="1">
      <alignment vertical="center"/>
    </xf>
    <xf numFmtId="0" fontId="0" fillId="6" borderId="0" xfId="0" applyFill="1" applyAlignment="1">
      <alignment vertical="center"/>
    </xf>
    <xf numFmtId="0" fontId="2" fillId="6" borderId="0" xfId="0" applyFont="1" applyFill="1" applyAlignment="1">
      <alignment vertical="center"/>
    </xf>
    <xf numFmtId="0" fontId="0" fillId="5" borderId="0" xfId="0" applyFill="1"/>
    <xf numFmtId="0" fontId="5" fillId="6" borderId="0" xfId="0" applyFont="1" applyFill="1" applyAlignment="1">
      <alignment vertical="center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C4" sqref="C4"/>
    </sheetView>
  </sheetViews>
  <sheetFormatPr defaultRowHeight="15" x14ac:dyDescent="0.25"/>
  <cols>
    <col min="1" max="1" width="24.28515625" bestFit="1" customWidth="1"/>
    <col min="2" max="2" width="11.28515625" customWidth="1"/>
    <col min="3" max="3" width="32" bestFit="1" customWidth="1"/>
  </cols>
  <sheetData>
    <row r="1" spans="1:13" x14ac:dyDescent="0.25">
      <c r="B1" t="s">
        <v>30</v>
      </c>
      <c r="E1" s="22" t="s">
        <v>112</v>
      </c>
    </row>
    <row r="2" spans="1:13" x14ac:dyDescent="0.25">
      <c r="A2" t="s">
        <v>0</v>
      </c>
      <c r="B2">
        <v>-3.0211299999999999</v>
      </c>
      <c r="C2">
        <f>EXP(B2)</f>
        <v>4.8746104130669217E-2</v>
      </c>
      <c r="E2" s="26" t="s">
        <v>94</v>
      </c>
    </row>
    <row r="3" spans="1:13" x14ac:dyDescent="0.25">
      <c r="A3" s="1" t="s">
        <v>24</v>
      </c>
      <c r="B3">
        <v>0</v>
      </c>
      <c r="C3">
        <f t="shared" ref="C3:C13" si="0">EXP(B3)</f>
        <v>1</v>
      </c>
      <c r="E3" s="26" t="s">
        <v>95</v>
      </c>
      <c r="F3" s="21"/>
      <c r="G3" s="21"/>
      <c r="H3" s="21"/>
      <c r="I3" s="21"/>
      <c r="J3" s="21"/>
      <c r="K3" s="21"/>
      <c r="L3" s="21"/>
      <c r="M3" s="21"/>
    </row>
    <row r="4" spans="1:13" x14ac:dyDescent="0.25">
      <c r="A4" s="1" t="s">
        <v>25</v>
      </c>
      <c r="B4">
        <v>0.62870000000000004</v>
      </c>
      <c r="C4">
        <f t="shared" si="0"/>
        <v>1.875171271404944</v>
      </c>
      <c r="E4" s="26" t="s">
        <v>96</v>
      </c>
    </row>
    <row r="5" spans="1:13" x14ac:dyDescent="0.25">
      <c r="A5" s="1" t="s">
        <v>26</v>
      </c>
      <c r="B5">
        <v>1.41527</v>
      </c>
      <c r="C5">
        <f t="shared" si="0"/>
        <v>4.1175980673785091</v>
      </c>
      <c r="E5" s="26" t="s">
        <v>97</v>
      </c>
    </row>
    <row r="6" spans="1:13" x14ac:dyDescent="0.25">
      <c r="A6" s="1" t="s">
        <v>27</v>
      </c>
      <c r="B6">
        <v>0</v>
      </c>
      <c r="C6">
        <f t="shared" si="0"/>
        <v>1</v>
      </c>
      <c r="E6" s="26" t="s">
        <v>98</v>
      </c>
    </row>
    <row r="7" spans="1:13" x14ac:dyDescent="0.25">
      <c r="A7" s="1" t="s">
        <v>28</v>
      </c>
      <c r="B7">
        <v>0.51368999999999998</v>
      </c>
      <c r="C7">
        <f t="shared" si="0"/>
        <v>1.6714474707988145</v>
      </c>
      <c r="E7" s="26" t="s">
        <v>93</v>
      </c>
    </row>
    <row r="8" spans="1:13" x14ac:dyDescent="0.25">
      <c r="A8" s="1" t="s">
        <v>29</v>
      </c>
      <c r="B8">
        <v>0.72770000000000001</v>
      </c>
      <c r="C8">
        <f t="shared" si="0"/>
        <v>2.0703134066591802</v>
      </c>
      <c r="E8" s="26" t="s">
        <v>99</v>
      </c>
      <c r="F8" s="21"/>
      <c r="G8" s="21"/>
      <c r="H8" s="21"/>
      <c r="I8" s="21"/>
      <c r="J8" s="21"/>
      <c r="K8" s="21"/>
      <c r="L8" s="21"/>
      <c r="M8" s="21"/>
    </row>
    <row r="9" spans="1:13" x14ac:dyDescent="0.25">
      <c r="A9" s="1" t="s">
        <v>20</v>
      </c>
      <c r="B9">
        <v>0.32604</v>
      </c>
      <c r="C9">
        <f t="shared" si="0"/>
        <v>1.3854707865958866</v>
      </c>
      <c r="E9" s="23"/>
      <c r="F9" s="21"/>
      <c r="G9" s="21"/>
      <c r="H9" s="21"/>
      <c r="I9" s="21"/>
      <c r="J9" s="21"/>
      <c r="K9" s="21"/>
      <c r="L9" s="21"/>
      <c r="M9" s="21"/>
    </row>
    <row r="10" spans="1:13" x14ac:dyDescent="0.25">
      <c r="A10" s="1" t="s">
        <v>21</v>
      </c>
      <c r="B10">
        <v>0</v>
      </c>
      <c r="C10">
        <f t="shared" si="0"/>
        <v>1</v>
      </c>
      <c r="E10" s="24" t="s">
        <v>85</v>
      </c>
      <c r="F10" s="21"/>
      <c r="G10" s="21"/>
      <c r="H10" s="21"/>
      <c r="I10" s="21"/>
      <c r="J10" s="21"/>
      <c r="K10" s="21"/>
      <c r="L10" s="21"/>
      <c r="M10" s="21"/>
    </row>
    <row r="11" spans="1:13" x14ac:dyDescent="0.25">
      <c r="A11" s="1" t="s">
        <v>22</v>
      </c>
      <c r="B11">
        <v>1.7412300000000001</v>
      </c>
      <c r="C11">
        <f t="shared" si="0"/>
        <v>5.704355466604853</v>
      </c>
      <c r="E11" s="24" t="s">
        <v>100</v>
      </c>
      <c r="F11" s="21"/>
      <c r="G11" s="21"/>
      <c r="H11" s="21"/>
      <c r="I11" s="21"/>
      <c r="J11" s="21"/>
      <c r="K11" s="21"/>
      <c r="L11" s="21"/>
      <c r="M11" s="21"/>
    </row>
    <row r="12" spans="1:13" x14ac:dyDescent="0.25">
      <c r="A12" s="1" t="s">
        <v>23</v>
      </c>
      <c r="B12">
        <v>0</v>
      </c>
      <c r="C12">
        <f t="shared" si="0"/>
        <v>1</v>
      </c>
      <c r="E12" s="24" t="s">
        <v>102</v>
      </c>
      <c r="F12" s="21"/>
      <c r="G12" s="21"/>
      <c r="H12" s="21"/>
      <c r="I12" s="21"/>
      <c r="J12" s="21"/>
      <c r="K12" s="21"/>
      <c r="L12" s="21"/>
      <c r="M12" s="21"/>
    </row>
    <row r="13" spans="1:13" x14ac:dyDescent="0.25">
      <c r="A13" s="1" t="s">
        <v>70</v>
      </c>
      <c r="B13">
        <v>7.4249999999999997E-2</v>
      </c>
      <c r="C13">
        <f t="shared" si="0"/>
        <v>1.077076040850611</v>
      </c>
      <c r="E13" s="24" t="s">
        <v>101</v>
      </c>
    </row>
    <row r="14" spans="1:13" x14ac:dyDescent="0.25">
      <c r="A14" s="1"/>
      <c r="E14" s="23"/>
    </row>
    <row r="15" spans="1:13" x14ac:dyDescent="0.25">
      <c r="A15" s="1"/>
      <c r="E15" s="24" t="s">
        <v>86</v>
      </c>
      <c r="F15" s="21"/>
      <c r="G15" s="21"/>
      <c r="H15" s="21"/>
      <c r="I15" s="21"/>
      <c r="J15" s="21"/>
      <c r="K15" s="21"/>
      <c r="L15" s="21"/>
      <c r="M15" s="21"/>
    </row>
    <row r="16" spans="1:13" x14ac:dyDescent="0.25">
      <c r="A16" s="1"/>
      <c r="E16" s="24" t="s">
        <v>87</v>
      </c>
    </row>
    <row r="17" spans="1:13" x14ac:dyDescent="0.25">
      <c r="A17" t="s">
        <v>73</v>
      </c>
      <c r="E17" s="24" t="s">
        <v>103</v>
      </c>
      <c r="F17" s="21"/>
      <c r="G17" s="21"/>
      <c r="H17" s="21"/>
      <c r="I17" s="21"/>
      <c r="J17" s="21"/>
      <c r="K17" s="21"/>
      <c r="L17" s="21"/>
      <c r="M17" s="21"/>
    </row>
    <row r="18" spans="1:13" x14ac:dyDescent="0.25">
      <c r="E18" s="23"/>
      <c r="F18" s="21"/>
      <c r="G18" s="21"/>
      <c r="H18" s="21"/>
      <c r="I18" s="21"/>
      <c r="J18" s="21"/>
      <c r="K18" s="21"/>
      <c r="L18" s="21"/>
      <c r="M18" s="21"/>
    </row>
    <row r="19" spans="1:13" x14ac:dyDescent="0.25">
      <c r="B19" s="1"/>
      <c r="E19" s="24" t="s">
        <v>88</v>
      </c>
    </row>
    <row r="20" spans="1:13" x14ac:dyDescent="0.25">
      <c r="B20" s="1"/>
      <c r="E20" s="24" t="s">
        <v>84</v>
      </c>
    </row>
    <row r="21" spans="1:13" x14ac:dyDescent="0.25">
      <c r="B21" s="1"/>
      <c r="E21" s="24" t="s">
        <v>104</v>
      </c>
    </row>
    <row r="22" spans="1:13" x14ac:dyDescent="0.25">
      <c r="B22" s="1"/>
      <c r="E22" s="24" t="s">
        <v>105</v>
      </c>
    </row>
    <row r="23" spans="1:13" x14ac:dyDescent="0.25">
      <c r="B23" s="1"/>
      <c r="E23" s="24" t="s">
        <v>106</v>
      </c>
    </row>
    <row r="24" spans="1:13" x14ac:dyDescent="0.25">
      <c r="B24" s="1"/>
      <c r="E24" s="24" t="s">
        <v>107</v>
      </c>
    </row>
    <row r="25" spans="1:13" x14ac:dyDescent="0.25">
      <c r="B25" s="1"/>
      <c r="E25" s="24" t="s">
        <v>108</v>
      </c>
    </row>
    <row r="26" spans="1:13" x14ac:dyDescent="0.25">
      <c r="B26" s="1"/>
      <c r="E26" s="24" t="s">
        <v>109</v>
      </c>
    </row>
    <row r="27" spans="1:13" x14ac:dyDescent="0.25">
      <c r="B27" s="1"/>
      <c r="E27" s="24" t="s">
        <v>110</v>
      </c>
    </row>
    <row r="28" spans="1:13" x14ac:dyDescent="0.25">
      <c r="B28" s="1"/>
      <c r="E28" s="24" t="s">
        <v>111</v>
      </c>
    </row>
    <row r="29" spans="1:13" x14ac:dyDescent="0.25">
      <c r="B29" s="1"/>
    </row>
    <row r="30" spans="1:13" x14ac:dyDescent="0.25">
      <c r="B30" s="1"/>
    </row>
    <row r="31" spans="1:13" x14ac:dyDescent="0.25">
      <c r="B31" s="1"/>
    </row>
    <row r="32" spans="1:1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showGridLines="0" showRowColHeaders="0" topLeftCell="A7" workbookViewId="0">
      <selection activeCell="B18" activeCellId="1" sqref="B13:B16 B18:B19"/>
    </sheetView>
  </sheetViews>
  <sheetFormatPr defaultRowHeight="15" x14ac:dyDescent="0.25"/>
  <cols>
    <col min="2" max="2" width="40.28515625" customWidth="1"/>
    <col min="3" max="3" width="67.7109375" customWidth="1"/>
  </cols>
  <sheetData>
    <row r="2" spans="2:3" x14ac:dyDescent="0.25">
      <c r="B2" s="34" t="s">
        <v>135</v>
      </c>
      <c r="C2" s="34"/>
    </row>
    <row r="5" spans="2:3" ht="15" customHeight="1" x14ac:dyDescent="0.25">
      <c r="B5" s="28" t="s">
        <v>34</v>
      </c>
      <c r="C5" s="3"/>
    </row>
    <row r="6" spans="2:3" ht="30" x14ac:dyDescent="0.25">
      <c r="B6" s="30" t="s">
        <v>3</v>
      </c>
      <c r="C6" s="29" t="s">
        <v>136</v>
      </c>
    </row>
    <row r="7" spans="2:3" ht="30" x14ac:dyDescent="0.25">
      <c r="B7" s="31" t="s">
        <v>5</v>
      </c>
      <c r="C7" s="27" t="s">
        <v>137</v>
      </c>
    </row>
    <row r="8" spans="2:3" ht="30" x14ac:dyDescent="0.25">
      <c r="B8" s="30" t="s">
        <v>4</v>
      </c>
      <c r="C8" s="29" t="s">
        <v>138</v>
      </c>
    </row>
    <row r="9" spans="2:3" ht="30" x14ac:dyDescent="0.25">
      <c r="B9" s="31" t="s">
        <v>6</v>
      </c>
      <c r="C9" s="4" t="s">
        <v>138</v>
      </c>
    </row>
    <row r="10" spans="2:3" ht="30" x14ac:dyDescent="0.25">
      <c r="B10" s="30" t="s">
        <v>72</v>
      </c>
      <c r="C10" s="29" t="s">
        <v>139</v>
      </c>
    </row>
    <row r="11" spans="2:3" x14ac:dyDescent="0.25">
      <c r="B11" s="32"/>
      <c r="C11" s="33"/>
    </row>
    <row r="12" spans="2:3" ht="60" x14ac:dyDescent="0.25">
      <c r="B12" s="28" t="s">
        <v>65</v>
      </c>
      <c r="C12" s="4" t="s">
        <v>145</v>
      </c>
    </row>
    <row r="13" spans="2:3" ht="30" x14ac:dyDescent="0.25">
      <c r="B13" s="30" t="s">
        <v>3</v>
      </c>
      <c r="C13" s="29" t="s">
        <v>141</v>
      </c>
    </row>
    <row r="14" spans="2:3" ht="30" x14ac:dyDescent="0.25">
      <c r="B14" s="31" t="s">
        <v>5</v>
      </c>
      <c r="C14" s="4" t="s">
        <v>142</v>
      </c>
    </row>
    <row r="15" spans="2:3" ht="30" x14ac:dyDescent="0.25">
      <c r="B15" s="30" t="s">
        <v>69</v>
      </c>
      <c r="C15" s="29" t="s">
        <v>143</v>
      </c>
    </row>
    <row r="16" spans="2:3" ht="30" x14ac:dyDescent="0.25">
      <c r="B16" s="31" t="s">
        <v>6</v>
      </c>
      <c r="C16" s="4" t="s">
        <v>143</v>
      </c>
    </row>
    <row r="17" spans="2:3" x14ac:dyDescent="0.25">
      <c r="B17" s="32"/>
      <c r="C17" s="33"/>
    </row>
    <row r="18" spans="2:3" ht="60" x14ac:dyDescent="0.25">
      <c r="B18" s="30" t="s">
        <v>83</v>
      </c>
      <c r="C18" s="29" t="s">
        <v>144</v>
      </c>
    </row>
    <row r="19" spans="2:3" ht="30" x14ac:dyDescent="0.25">
      <c r="B19" s="31" t="s">
        <v>81</v>
      </c>
      <c r="C19" s="4" t="s">
        <v>140</v>
      </c>
    </row>
  </sheetData>
  <sheetProtection password="CB29" sheet="1" objects="1" scenarios="1"/>
  <mergeCells count="3">
    <mergeCell ref="B11:C11"/>
    <mergeCell ref="B17:C17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showRowColHeaders="0" workbookViewId="0">
      <selection activeCell="C7" sqref="C7:D13"/>
    </sheetView>
  </sheetViews>
  <sheetFormatPr defaultRowHeight="15" x14ac:dyDescent="0.25"/>
  <cols>
    <col min="2" max="2" width="9.140625" hidden="1" customWidth="1"/>
    <col min="3" max="3" width="41.28515625" customWidth="1"/>
    <col min="4" max="4" width="17.7109375" customWidth="1"/>
    <col min="5" max="5" width="19.5703125" hidden="1" customWidth="1"/>
    <col min="6" max="6" width="9.140625" hidden="1" customWidth="1"/>
    <col min="9" max="9" width="9.140625" hidden="1" customWidth="1"/>
    <col min="10" max="10" width="16.42578125" customWidth="1"/>
  </cols>
  <sheetData>
    <row r="1" spans="2:11" ht="15.75" thickBot="1" x14ac:dyDescent="0.3"/>
    <row r="2" spans="2:11" x14ac:dyDescent="0.25">
      <c r="C2" s="42" t="s">
        <v>35</v>
      </c>
      <c r="D2" s="43"/>
    </row>
    <row r="3" spans="2:11" x14ac:dyDescent="0.25">
      <c r="C3" s="44"/>
      <c r="D3" s="45"/>
    </row>
    <row r="4" spans="2:11" x14ac:dyDescent="0.25">
      <c r="C4" s="44"/>
      <c r="D4" s="45"/>
    </row>
    <row r="5" spans="2:11" ht="15.75" thickBot="1" x14ac:dyDescent="0.3">
      <c r="C5" s="46"/>
      <c r="D5" s="47"/>
    </row>
    <row r="6" spans="2:11" x14ac:dyDescent="0.25">
      <c r="B6" t="s">
        <v>31</v>
      </c>
      <c r="E6" t="s">
        <v>32</v>
      </c>
      <c r="F6" t="s">
        <v>1</v>
      </c>
    </row>
    <row r="7" spans="2:11" ht="30" customHeight="1" thickBot="1" x14ac:dyDescent="0.3">
      <c r="C7" s="35" t="s">
        <v>34</v>
      </c>
      <c r="D7" s="35"/>
    </row>
    <row r="8" spans="2:11" ht="15.75" thickBot="1" x14ac:dyDescent="0.3">
      <c r="B8" t="s">
        <v>9</v>
      </c>
      <c r="C8" s="3" t="s">
        <v>3</v>
      </c>
      <c r="D8" s="11" t="s">
        <v>8</v>
      </c>
      <c r="E8" t="str">
        <f>CONCATENATE(B8,D8)</f>
        <v>AIPNo Days</v>
      </c>
      <c r="F8" s="12">
        <f>VLOOKUP(E8,StartingCoeff!$A$1:$B$16,2,FALSE)</f>
        <v>0</v>
      </c>
    </row>
    <row r="9" spans="2:11" x14ac:dyDescent="0.25">
      <c r="B9" t="s">
        <v>14</v>
      </c>
      <c r="C9" s="3" t="s">
        <v>5</v>
      </c>
      <c r="D9" s="11" t="s">
        <v>8</v>
      </c>
      <c r="E9" t="str">
        <f t="shared" ref="E9:E11" si="0">CONCATENATE(B9,D9)</f>
        <v>CRCNo Days</v>
      </c>
      <c r="F9" s="13">
        <f>VLOOKUP(E9,StartingCoeff!$A$1:$B$16,2,FALSE)</f>
        <v>0</v>
      </c>
      <c r="J9" s="36" t="s">
        <v>33</v>
      </c>
      <c r="K9" s="37"/>
    </row>
    <row r="10" spans="2:11" ht="30.75" thickBot="1" x14ac:dyDescent="0.3">
      <c r="B10" t="s">
        <v>18</v>
      </c>
      <c r="C10" s="4" t="s">
        <v>4</v>
      </c>
      <c r="D10" s="11" t="s">
        <v>17</v>
      </c>
      <c r="E10" t="str">
        <f t="shared" si="0"/>
        <v>PartialNo</v>
      </c>
      <c r="F10" s="13">
        <f>VLOOKUP(E10,StartingCoeff!$A$1:$B$16,2,FALSE)</f>
        <v>0</v>
      </c>
      <c r="I10" t="s">
        <v>2</v>
      </c>
      <c r="J10" s="38"/>
      <c r="K10" s="39"/>
    </row>
    <row r="11" spans="2:11" ht="15.75" thickBot="1" x14ac:dyDescent="0.3">
      <c r="B11" t="s">
        <v>19</v>
      </c>
      <c r="C11" s="3" t="s">
        <v>6</v>
      </c>
      <c r="D11" s="11" t="s">
        <v>17</v>
      </c>
      <c r="E11" t="str">
        <f t="shared" si="0"/>
        <v>RTFNo</v>
      </c>
      <c r="F11" s="13">
        <f>VLOOKUP(E11,StartingCoeff!$A$1:$B$16,2,FALSE)</f>
        <v>0</v>
      </c>
      <c r="I11">
        <f>EXP(F18)/(1+EXP(F18))</f>
        <v>0.13786582314911869</v>
      </c>
      <c r="J11" s="40" t="str">
        <f>IF(ISNUMBER(I11), IF(I11&lt;=0.2, "Low Risk", "Higher Risk"),"")</f>
        <v>Low Risk</v>
      </c>
      <c r="K11" s="41"/>
    </row>
    <row r="12" spans="2:11" ht="15.75" thickBot="1" x14ac:dyDescent="0.3">
      <c r="C12" s="7"/>
      <c r="D12" s="8"/>
      <c r="E12" t="s">
        <v>70</v>
      </c>
      <c r="F12">
        <f>VLOOKUP(E12,StartingCoeff!$A$1:$B$13,2,FALSE)</f>
        <v>7.4249999999999997E-2</v>
      </c>
      <c r="J12" s="9"/>
      <c r="K12" s="9"/>
    </row>
    <row r="13" spans="2:11" ht="15.75" thickBot="1" x14ac:dyDescent="0.3">
      <c r="C13" s="10" t="s">
        <v>72</v>
      </c>
      <c r="D13" s="11">
        <v>16</v>
      </c>
      <c r="F13" s="15">
        <f>F12*D13</f>
        <v>1.1879999999999999</v>
      </c>
      <c r="J13" s="9"/>
      <c r="K13" s="9"/>
    </row>
    <row r="14" spans="2:11" ht="15.75" thickBot="1" x14ac:dyDescent="0.3">
      <c r="C14" s="7"/>
      <c r="D14" s="8"/>
      <c r="J14" s="9"/>
      <c r="K14" s="9"/>
    </row>
    <row r="15" spans="2:11" ht="15.75" thickBot="1" x14ac:dyDescent="0.3">
      <c r="E15" t="s">
        <v>0</v>
      </c>
      <c r="F15" s="15">
        <f>VLOOKUP(E15,StartingCoeff!$A$1:$B$12,2,FALSE)</f>
        <v>-3.0211299999999999</v>
      </c>
    </row>
    <row r="17" spans="5:6" ht="15.75" thickBot="1" x14ac:dyDescent="0.3"/>
    <row r="18" spans="5:6" ht="15.75" thickBot="1" x14ac:dyDescent="0.3">
      <c r="E18" s="16" t="s">
        <v>71</v>
      </c>
      <c r="F18" s="17">
        <f>SUM(F8:F11,F13,F15)</f>
        <v>-1.8331299999999999</v>
      </c>
    </row>
    <row r="19" spans="5:6" x14ac:dyDescent="0.25">
      <c r="F19" s="2"/>
    </row>
    <row r="20" spans="5:6" x14ac:dyDescent="0.25">
      <c r="F20" s="2"/>
    </row>
    <row r="21" spans="5:6" x14ac:dyDescent="0.25">
      <c r="F21" s="2"/>
    </row>
    <row r="22" spans="5:6" x14ac:dyDescent="0.25">
      <c r="F22" s="2"/>
    </row>
  </sheetData>
  <sheetProtection password="CB29" sheet="1" objects="1" scenarios="1"/>
  <mergeCells count="4">
    <mergeCell ref="C7:D7"/>
    <mergeCell ref="J9:K10"/>
    <mergeCell ref="J11:K11"/>
    <mergeCell ref="C2:D5"/>
  </mergeCells>
  <conditionalFormatting sqref="J11:K14">
    <cfRule type="cellIs" dxfId="1" priority="1" operator="equal">
      <formula>"Low Risk"</formula>
    </cfRule>
  </conditionalFormatting>
  <dataValidations count="4">
    <dataValidation type="list" allowBlank="1" showInputMessage="1" showErrorMessage="1" sqref="D8">
      <formula1>AIP</formula1>
    </dataValidation>
    <dataValidation type="list" allowBlank="1" showInputMessage="1" showErrorMessage="1" sqref="D9">
      <formula1>CRC</formula1>
    </dataValidation>
    <dataValidation type="list" allowBlank="1" showInputMessage="1" showErrorMessage="1" sqref="D14 D10:D11 D12">
      <formula1>YN</formula1>
    </dataValidation>
    <dataValidation type="whole" allowBlank="1" showInputMessage="1" showErrorMessage="1" sqref="D13">
      <formula1>0</formula1>
      <formula2>20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showGridLines="0" showRowColHeaders="0" tabSelected="1" workbookViewId="0">
      <selection activeCell="C13" sqref="C13:D21"/>
    </sheetView>
  </sheetViews>
  <sheetFormatPr defaultRowHeight="15" x14ac:dyDescent="0.25"/>
  <cols>
    <col min="2" max="2" width="9.140625" hidden="1" customWidth="1"/>
    <col min="3" max="3" width="41.28515625" customWidth="1"/>
    <col min="4" max="4" width="24.28515625" customWidth="1"/>
    <col min="5" max="5" width="19.5703125" hidden="1" customWidth="1"/>
    <col min="6" max="6" width="9.140625" hidden="1" customWidth="1"/>
    <col min="7" max="7" width="9.140625" customWidth="1"/>
    <col min="9" max="9" width="26.5703125" hidden="1" customWidth="1"/>
    <col min="10" max="10" width="16.42578125" customWidth="1"/>
  </cols>
  <sheetData>
    <row r="1" spans="2:11" ht="15.75" thickBot="1" x14ac:dyDescent="0.3"/>
    <row r="2" spans="2:11" x14ac:dyDescent="0.25">
      <c r="C2" s="42" t="s">
        <v>68</v>
      </c>
      <c r="D2" s="43"/>
    </row>
    <row r="3" spans="2:11" x14ac:dyDescent="0.25">
      <c r="C3" s="44"/>
      <c r="D3" s="45"/>
    </row>
    <row r="4" spans="2:11" x14ac:dyDescent="0.25">
      <c r="C4" s="44"/>
      <c r="D4" s="45"/>
    </row>
    <row r="5" spans="2:11" ht="15.75" thickBot="1" x14ac:dyDescent="0.3">
      <c r="C5" s="46"/>
      <c r="D5" s="47"/>
    </row>
    <row r="6" spans="2:11" x14ac:dyDescent="0.25">
      <c r="B6" t="s">
        <v>31</v>
      </c>
      <c r="E6" t="s">
        <v>32</v>
      </c>
      <c r="F6" t="s">
        <v>1</v>
      </c>
    </row>
    <row r="7" spans="2:11" ht="15.75" thickBot="1" x14ac:dyDescent="0.3">
      <c r="C7" s="35" t="s">
        <v>82</v>
      </c>
      <c r="D7" s="35"/>
    </row>
    <row r="8" spans="2:11" ht="15.75" thickBot="1" x14ac:dyDescent="0.3">
      <c r="B8" t="s">
        <v>37</v>
      </c>
      <c r="C8" s="3" t="s">
        <v>3</v>
      </c>
      <c r="D8" s="11" t="s">
        <v>8</v>
      </c>
      <c r="E8" t="str">
        <f>CONCATENATE(B8,D8)</f>
        <v>BeforeAIPNo Days</v>
      </c>
      <c r="F8" s="12">
        <f>VLOOKUP(E8,EndingCoeff!$A$2:$B$27,2,FALSE)</f>
        <v>0</v>
      </c>
    </row>
    <row r="9" spans="2:11" x14ac:dyDescent="0.25">
      <c r="B9" t="s">
        <v>39</v>
      </c>
      <c r="C9" s="3" t="s">
        <v>5</v>
      </c>
      <c r="D9" s="11" t="s">
        <v>8</v>
      </c>
      <c r="E9" t="str">
        <f t="shared" ref="E9:E19" si="0">CONCATENATE(B9,D9)</f>
        <v>BeforeCRCNo Days</v>
      </c>
      <c r="F9" s="13">
        <f>VLOOKUP(E9,EndingCoeff!$A$2:$B$27,2,FALSE)</f>
        <v>0</v>
      </c>
      <c r="J9" s="36" t="s">
        <v>33</v>
      </c>
      <c r="K9" s="37"/>
    </row>
    <row r="10" spans="2:11" ht="30" customHeight="1" thickBot="1" x14ac:dyDescent="0.3">
      <c r="B10" t="s">
        <v>42</v>
      </c>
      <c r="C10" s="4" t="s">
        <v>4</v>
      </c>
      <c r="D10" s="11" t="s">
        <v>17</v>
      </c>
      <c r="E10" t="str">
        <f t="shared" si="0"/>
        <v>BeforePartialNo</v>
      </c>
      <c r="F10" s="13">
        <f>VLOOKUP(E10,EndingCoeff!$A$2:$B$27,2,FALSE)</f>
        <v>0</v>
      </c>
      <c r="I10" s="19" t="s">
        <v>2</v>
      </c>
      <c r="J10" s="38"/>
      <c r="K10" s="39"/>
    </row>
    <row r="11" spans="2:11" ht="15.75" thickBot="1" x14ac:dyDescent="0.3">
      <c r="B11" t="s">
        <v>43</v>
      </c>
      <c r="C11" s="3" t="s">
        <v>6</v>
      </c>
      <c r="D11" s="11" t="s">
        <v>17</v>
      </c>
      <c r="E11" t="str">
        <f t="shared" si="0"/>
        <v>BeforeRTFNo</v>
      </c>
      <c r="F11" s="13">
        <f>VLOOKUP(E11,EndingCoeff!$A$2:$B$27,2,FALSE)</f>
        <v>0</v>
      </c>
      <c r="I11" s="20">
        <f>EXP(F23)/(1+EXP(F23))</f>
        <v>8.9591740655336552E-2</v>
      </c>
      <c r="J11" s="40" t="str">
        <f>IF(ISNUMBER(I11), IF(I11&lt;=0.2, "Low Risk", "Higher Risk"),"")</f>
        <v>Low Risk</v>
      </c>
      <c r="K11" s="41"/>
    </row>
    <row r="12" spans="2:11" x14ac:dyDescent="0.25">
      <c r="B12" t="s">
        <v>0</v>
      </c>
      <c r="E12" t="str">
        <f t="shared" si="0"/>
        <v>Intercept</v>
      </c>
      <c r="F12" s="13">
        <f>VLOOKUP(E12,EndingCoeff!$A$2:$B$27,2,FALSE)</f>
        <v>-3.0075099999999999</v>
      </c>
    </row>
    <row r="13" spans="2:11" ht="15" customHeight="1" x14ac:dyDescent="0.25">
      <c r="C13" s="35" t="s">
        <v>65</v>
      </c>
      <c r="D13" s="35"/>
      <c r="F13" s="13"/>
    </row>
    <row r="14" spans="2:11" x14ac:dyDescent="0.25">
      <c r="B14" t="s">
        <v>38</v>
      </c>
      <c r="C14" s="3" t="s">
        <v>3</v>
      </c>
      <c r="D14" s="11" t="s">
        <v>8</v>
      </c>
      <c r="E14" t="str">
        <f t="shared" si="0"/>
        <v>DuringAIPNo Days</v>
      </c>
      <c r="F14" s="13">
        <f>VLOOKUP(E14,EndingCoeff!$A$2:$B$27,2,FALSE)</f>
        <v>0</v>
      </c>
    </row>
    <row r="15" spans="2:11" x14ac:dyDescent="0.25">
      <c r="B15" t="s">
        <v>40</v>
      </c>
      <c r="C15" s="3" t="s">
        <v>5</v>
      </c>
      <c r="D15" s="11" t="s">
        <v>8</v>
      </c>
      <c r="E15" t="str">
        <f t="shared" si="0"/>
        <v>DuringCRCNo Days</v>
      </c>
      <c r="F15" s="13">
        <f>VLOOKUP(E15,EndingCoeff!$A$2:$B$27,2,FALSE)</f>
        <v>0</v>
      </c>
    </row>
    <row r="16" spans="2:11" x14ac:dyDescent="0.25">
      <c r="B16" t="s">
        <v>41</v>
      </c>
      <c r="C16" s="5" t="s">
        <v>69</v>
      </c>
      <c r="D16" s="11" t="s">
        <v>17</v>
      </c>
      <c r="E16" t="str">
        <f t="shared" si="0"/>
        <v>DuringEvalNo</v>
      </c>
      <c r="F16" s="13">
        <f>VLOOKUP(E16,EndingCoeff!$A$2:$B$27,2,FALSE)</f>
        <v>0</v>
      </c>
    </row>
    <row r="17" spans="2:6" x14ac:dyDescent="0.25">
      <c r="B17" t="s">
        <v>44</v>
      </c>
      <c r="C17" s="3" t="s">
        <v>6</v>
      </c>
      <c r="D17" s="11" t="s">
        <v>17</v>
      </c>
      <c r="E17" t="str">
        <f t="shared" si="0"/>
        <v>DuringRTFNo</v>
      </c>
      <c r="F17" s="13">
        <f>VLOOKUP(E17,EndingCoeff!$A$2:$B$27,2,FALSE)</f>
        <v>0</v>
      </c>
    </row>
    <row r="18" spans="2:6" x14ac:dyDescent="0.25">
      <c r="F18" s="13"/>
    </row>
    <row r="19" spans="2:6" ht="45.75" thickBot="1" x14ac:dyDescent="0.3">
      <c r="B19" t="s">
        <v>36</v>
      </c>
      <c r="C19" s="4" t="s">
        <v>83</v>
      </c>
      <c r="D19" s="11" t="s">
        <v>76</v>
      </c>
      <c r="E19" t="str">
        <f t="shared" si="0"/>
        <v>LOSLess Than 1 Month</v>
      </c>
      <c r="F19" s="14">
        <f>VLOOKUP(E19,EndingCoeff!$A$2:$B$27,2,FALSE)</f>
        <v>0</v>
      </c>
    </row>
    <row r="20" spans="2:6" ht="15.75" hidden="1" thickBot="1" x14ac:dyDescent="0.3">
      <c r="D20" s="18"/>
      <c r="E20" t="s">
        <v>70</v>
      </c>
      <c r="F20">
        <f>VLOOKUP(E20,EndingCoeff!$A$2:$B$27,2,FALSE)</f>
        <v>8.6110000000000006E-2</v>
      </c>
    </row>
    <row r="21" spans="2:6" ht="30.75" thickBot="1" x14ac:dyDescent="0.3">
      <c r="C21" s="4" t="s">
        <v>81</v>
      </c>
      <c r="D21" s="11">
        <v>8</v>
      </c>
      <c r="F21" s="15">
        <f>F20*D21</f>
        <v>0.68888000000000005</v>
      </c>
    </row>
    <row r="22" spans="2:6" ht="15.75" thickBot="1" x14ac:dyDescent="0.3"/>
    <row r="23" spans="2:6" ht="15.75" thickBot="1" x14ac:dyDescent="0.3">
      <c r="E23" s="16" t="s">
        <v>80</v>
      </c>
      <c r="F23" s="17">
        <f>SUM(F8:F19,F21)</f>
        <v>-2.3186299999999997</v>
      </c>
    </row>
  </sheetData>
  <sheetProtection password="CB29" sheet="1" objects="1" scenarios="1"/>
  <mergeCells count="5">
    <mergeCell ref="C13:D13"/>
    <mergeCell ref="C2:D5"/>
    <mergeCell ref="C7:D7"/>
    <mergeCell ref="J9:K10"/>
    <mergeCell ref="J11:K11"/>
  </mergeCells>
  <conditionalFormatting sqref="J11:K11">
    <cfRule type="cellIs" dxfId="0" priority="1" operator="equal">
      <formula>"Low Risk"</formula>
    </cfRule>
  </conditionalFormatting>
  <dataValidations count="5">
    <dataValidation type="list" allowBlank="1" showInputMessage="1" showErrorMessage="1" sqref="D16:D17 D10:D11">
      <formula1>YN</formula1>
    </dataValidation>
    <dataValidation type="list" allowBlank="1" showInputMessage="1" showErrorMessage="1" sqref="D15 D9">
      <formula1>CRC</formula1>
    </dataValidation>
    <dataValidation type="list" allowBlank="1" showInputMessage="1" showErrorMessage="1" sqref="D14 D8">
      <formula1>AIP</formula1>
    </dataValidation>
    <dataValidation type="list" allowBlank="1" showInputMessage="1" showErrorMessage="1" sqref="D19">
      <formula1>LOS</formula1>
    </dataValidation>
    <dataValidation type="whole" allowBlank="1" showInputMessage="1" showErrorMessage="1" sqref="D21">
      <formula1>0</formula1>
      <formula2>20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4" sqref="E4:E6"/>
    </sheetView>
  </sheetViews>
  <sheetFormatPr defaultRowHeight="15" x14ac:dyDescent="0.25"/>
  <sheetData>
    <row r="1" spans="1:5" x14ac:dyDescent="0.25">
      <c r="A1" t="s">
        <v>7</v>
      </c>
    </row>
    <row r="3" spans="1:5" x14ac:dyDescent="0.25">
      <c r="A3" t="s">
        <v>9</v>
      </c>
      <c r="B3" t="s">
        <v>14</v>
      </c>
      <c r="C3" t="s">
        <v>15</v>
      </c>
      <c r="D3" t="s">
        <v>36</v>
      </c>
      <c r="E3" t="s">
        <v>89</v>
      </c>
    </row>
    <row r="4" spans="1:5" x14ac:dyDescent="0.25">
      <c r="A4" t="s">
        <v>8</v>
      </c>
      <c r="B4" t="s">
        <v>8</v>
      </c>
      <c r="C4" t="s">
        <v>16</v>
      </c>
      <c r="D4" t="s">
        <v>76</v>
      </c>
      <c r="E4" s="1" t="s">
        <v>90</v>
      </c>
    </row>
    <row r="5" spans="1:5" x14ac:dyDescent="0.25">
      <c r="A5" t="s">
        <v>10</v>
      </c>
      <c r="B5" t="s">
        <v>12</v>
      </c>
      <c r="C5" t="s">
        <v>17</v>
      </c>
      <c r="D5" t="s">
        <v>77</v>
      </c>
      <c r="E5" s="1" t="s">
        <v>91</v>
      </c>
    </row>
    <row r="6" spans="1:5" x14ac:dyDescent="0.25">
      <c r="A6" t="s">
        <v>11</v>
      </c>
      <c r="B6" t="s">
        <v>13</v>
      </c>
      <c r="D6" t="s">
        <v>78</v>
      </c>
      <c r="E6" s="1" t="s">
        <v>92</v>
      </c>
    </row>
    <row r="7" spans="1:5" x14ac:dyDescent="0.25">
      <c r="D7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opLeftCell="A6" workbookViewId="0">
      <selection activeCell="C29" sqref="C29"/>
    </sheetView>
  </sheetViews>
  <sheetFormatPr defaultRowHeight="15" x14ac:dyDescent="0.25"/>
  <cols>
    <col min="1" max="1" width="26.5703125" bestFit="1" customWidth="1"/>
  </cols>
  <sheetData>
    <row r="1" spans="1:8" x14ac:dyDescent="0.25">
      <c r="H1" s="22" t="s">
        <v>113</v>
      </c>
    </row>
    <row r="2" spans="1:8" x14ac:dyDescent="0.25">
      <c r="A2" t="s">
        <v>0</v>
      </c>
      <c r="B2">
        <v>-3.0075099999999999</v>
      </c>
      <c r="H2" s="23"/>
    </row>
    <row r="3" spans="1:8" x14ac:dyDescent="0.25">
      <c r="A3" t="s">
        <v>70</v>
      </c>
      <c r="B3">
        <v>8.6110000000000006E-2</v>
      </c>
      <c r="H3" s="24" t="s">
        <v>85</v>
      </c>
    </row>
    <row r="4" spans="1:8" x14ac:dyDescent="0.25">
      <c r="A4" t="s">
        <v>74</v>
      </c>
      <c r="B4">
        <v>0</v>
      </c>
      <c r="H4" s="24" t="s">
        <v>114</v>
      </c>
    </row>
    <row r="5" spans="1:8" x14ac:dyDescent="0.25">
      <c r="A5" t="s">
        <v>79</v>
      </c>
      <c r="B5">
        <v>-0.24503</v>
      </c>
      <c r="H5" s="24" t="s">
        <v>115</v>
      </c>
    </row>
    <row r="6" spans="1:8" x14ac:dyDescent="0.25">
      <c r="A6" t="s">
        <v>75</v>
      </c>
      <c r="B6">
        <v>-0.90295999999999998</v>
      </c>
      <c r="H6" s="24" t="s">
        <v>116</v>
      </c>
    </row>
    <row r="7" spans="1:8" x14ac:dyDescent="0.25">
      <c r="A7" t="s">
        <v>67</v>
      </c>
      <c r="B7">
        <v>-1.17797</v>
      </c>
      <c r="H7" s="24" t="s">
        <v>101</v>
      </c>
    </row>
    <row r="8" spans="1:8" x14ac:dyDescent="0.25">
      <c r="A8" t="s">
        <v>54</v>
      </c>
      <c r="B8">
        <v>0</v>
      </c>
      <c r="H8" s="23"/>
    </row>
    <row r="9" spans="1:8" x14ac:dyDescent="0.25">
      <c r="A9" t="s">
        <v>55</v>
      </c>
      <c r="B9">
        <v>0.29420000000000002</v>
      </c>
      <c r="H9" s="24" t="s">
        <v>86</v>
      </c>
    </row>
    <row r="10" spans="1:8" x14ac:dyDescent="0.25">
      <c r="A10" t="s">
        <v>53</v>
      </c>
      <c r="B10">
        <v>0.94755</v>
      </c>
      <c r="H10" s="24" t="s">
        <v>87</v>
      </c>
    </row>
    <row r="11" spans="1:8" x14ac:dyDescent="0.25">
      <c r="A11" t="s">
        <v>56</v>
      </c>
      <c r="B11">
        <v>0</v>
      </c>
      <c r="H11" s="24" t="s">
        <v>117</v>
      </c>
    </row>
    <row r="12" spans="1:8" x14ac:dyDescent="0.25">
      <c r="A12" t="s">
        <v>57</v>
      </c>
      <c r="B12">
        <v>0.95818000000000003</v>
      </c>
      <c r="E12" s="1" t="s">
        <v>24</v>
      </c>
      <c r="H12" s="23"/>
    </row>
    <row r="13" spans="1:8" x14ac:dyDescent="0.25">
      <c r="A13" t="s">
        <v>58</v>
      </c>
      <c r="B13">
        <v>3.5092300000000001</v>
      </c>
      <c r="E13" s="1" t="s">
        <v>25</v>
      </c>
      <c r="H13" s="24" t="s">
        <v>88</v>
      </c>
    </row>
    <row r="14" spans="1:8" x14ac:dyDescent="0.25">
      <c r="A14" t="s">
        <v>61</v>
      </c>
      <c r="B14">
        <v>0</v>
      </c>
      <c r="E14" s="1" t="s">
        <v>26</v>
      </c>
      <c r="H14" s="24" t="s">
        <v>84</v>
      </c>
    </row>
    <row r="15" spans="1:8" x14ac:dyDescent="0.25">
      <c r="A15" t="s">
        <v>59</v>
      </c>
      <c r="B15">
        <v>0.37995000000000001</v>
      </c>
      <c r="E15" s="1" t="s">
        <v>27</v>
      </c>
      <c r="H15" s="24" t="s">
        <v>118</v>
      </c>
    </row>
    <row r="16" spans="1:8" x14ac:dyDescent="0.25">
      <c r="A16" t="s">
        <v>60</v>
      </c>
      <c r="B16">
        <v>0.60304000000000002</v>
      </c>
      <c r="E16" s="1" t="s">
        <v>28</v>
      </c>
      <c r="H16" s="24" t="s">
        <v>119</v>
      </c>
    </row>
    <row r="17" spans="1:16" x14ac:dyDescent="0.25">
      <c r="A17" t="s">
        <v>62</v>
      </c>
      <c r="B17">
        <v>0</v>
      </c>
      <c r="E17" s="1" t="s">
        <v>29</v>
      </c>
      <c r="H17" s="24" t="s">
        <v>120</v>
      </c>
    </row>
    <row r="18" spans="1:16" x14ac:dyDescent="0.25">
      <c r="A18" t="s">
        <v>63</v>
      </c>
      <c r="B18">
        <v>0.77007000000000003</v>
      </c>
      <c r="E18" s="1" t="s">
        <v>20</v>
      </c>
      <c r="H18" s="24" t="s">
        <v>121</v>
      </c>
      <c r="P18" s="25"/>
    </row>
    <row r="19" spans="1:16" x14ac:dyDescent="0.25">
      <c r="A19" t="s">
        <v>64</v>
      </c>
      <c r="B19">
        <v>0.62717000000000001</v>
      </c>
      <c r="E19" s="1" t="s">
        <v>21</v>
      </c>
      <c r="H19" s="24" t="s">
        <v>122</v>
      </c>
    </row>
    <row r="20" spans="1:16" x14ac:dyDescent="0.25">
      <c r="A20" t="s">
        <v>51</v>
      </c>
      <c r="B20">
        <v>0.51056999999999997</v>
      </c>
      <c r="E20" s="1" t="s">
        <v>22</v>
      </c>
      <c r="H20" s="24" t="s">
        <v>123</v>
      </c>
    </row>
    <row r="21" spans="1:16" x14ac:dyDescent="0.25">
      <c r="A21" t="s">
        <v>52</v>
      </c>
      <c r="B21">
        <v>0</v>
      </c>
      <c r="E21" s="1" t="s">
        <v>23</v>
      </c>
      <c r="H21" s="24" t="s">
        <v>124</v>
      </c>
    </row>
    <row r="22" spans="1:16" x14ac:dyDescent="0.25">
      <c r="A22" t="s">
        <v>49</v>
      </c>
      <c r="B22">
        <v>0.28927000000000003</v>
      </c>
      <c r="H22" s="24" t="s">
        <v>125</v>
      </c>
    </row>
    <row r="23" spans="1:16" x14ac:dyDescent="0.25">
      <c r="A23" t="s">
        <v>50</v>
      </c>
      <c r="B23">
        <v>0</v>
      </c>
      <c r="H23" s="24" t="s">
        <v>126</v>
      </c>
    </row>
    <row r="24" spans="1:16" x14ac:dyDescent="0.25">
      <c r="A24" t="s">
        <v>45</v>
      </c>
      <c r="B24">
        <v>0.88222999999999996</v>
      </c>
      <c r="H24" s="24" t="s">
        <v>127</v>
      </c>
      <c r="P24" s="25"/>
    </row>
    <row r="25" spans="1:16" x14ac:dyDescent="0.25">
      <c r="A25" t="s">
        <v>46</v>
      </c>
      <c r="B25">
        <v>0</v>
      </c>
      <c r="H25" s="24" t="s">
        <v>128</v>
      </c>
      <c r="P25" s="25"/>
    </row>
    <row r="26" spans="1:16" x14ac:dyDescent="0.25">
      <c r="A26" t="s">
        <v>47</v>
      </c>
      <c r="B26">
        <v>0.96635000000000004</v>
      </c>
      <c r="H26" s="24" t="s">
        <v>129</v>
      </c>
      <c r="P26" s="25"/>
    </row>
    <row r="27" spans="1:16" x14ac:dyDescent="0.25">
      <c r="A27" t="s">
        <v>48</v>
      </c>
      <c r="B27">
        <v>0</v>
      </c>
      <c r="H27" s="24" t="s">
        <v>130</v>
      </c>
      <c r="P27" s="25"/>
    </row>
    <row r="28" spans="1:16" x14ac:dyDescent="0.25">
      <c r="H28" s="24" t="s">
        <v>131</v>
      </c>
      <c r="P28" s="25"/>
    </row>
    <row r="29" spans="1:16" x14ac:dyDescent="0.25">
      <c r="H29" s="24" t="s">
        <v>132</v>
      </c>
      <c r="P29" s="25"/>
    </row>
    <row r="30" spans="1:16" x14ac:dyDescent="0.25">
      <c r="H30" s="24" t="s">
        <v>133</v>
      </c>
      <c r="P30" s="25"/>
    </row>
    <row r="31" spans="1:16" x14ac:dyDescent="0.25">
      <c r="H31" s="24" t="s">
        <v>134</v>
      </c>
      <c r="P31" s="25"/>
    </row>
    <row r="32" spans="1:16" x14ac:dyDescent="0.25">
      <c r="P32" s="25"/>
    </row>
    <row r="33" spans="16:16" x14ac:dyDescent="0.25">
      <c r="P33" s="25"/>
    </row>
    <row r="36" spans="16:16" x14ac:dyDescent="0.25">
      <c r="P36" s="25"/>
    </row>
    <row r="43" spans="16:16" x14ac:dyDescent="0.25">
      <c r="P43" s="25"/>
    </row>
    <row r="45" spans="16:16" x14ac:dyDescent="0.25">
      <c r="P45" s="25"/>
    </row>
    <row r="46" spans="16:16" x14ac:dyDescent="0.25">
      <c r="P46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opLeftCell="A20" workbookViewId="0">
      <selection activeCell="H30" sqref="A2:H30"/>
    </sheetView>
  </sheetViews>
  <sheetFormatPr defaultRowHeight="15" x14ac:dyDescent="0.25"/>
  <cols>
    <col min="5" max="5" width="25.42578125" customWidth="1"/>
  </cols>
  <sheetData>
    <row r="1" spans="1:1" x14ac:dyDescent="0.25">
      <c r="A1" s="6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StartingCoeff</vt:lpstr>
      <vt:lpstr>Instructions</vt:lpstr>
      <vt:lpstr>StartingFBS</vt:lpstr>
      <vt:lpstr>EndingFBS</vt:lpstr>
      <vt:lpstr>Dropdowns</vt:lpstr>
      <vt:lpstr>EndingCoeff</vt:lpstr>
      <vt:lpstr>Sheet6</vt:lpstr>
      <vt:lpstr>AIP</vt:lpstr>
      <vt:lpstr>CRC</vt:lpstr>
      <vt:lpstr>LOS</vt:lpstr>
      <vt:lpstr>OP</vt:lpstr>
      <vt:lpstr>YN</vt:lpstr>
    </vt:vector>
  </TitlesOfParts>
  <Company>CBH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Streeter</dc:creator>
  <cp:lastModifiedBy>Jessica Streeter</cp:lastModifiedBy>
  <dcterms:created xsi:type="dcterms:W3CDTF">2017-03-17T18:49:25Z</dcterms:created>
  <dcterms:modified xsi:type="dcterms:W3CDTF">2017-03-27T19:23:37Z</dcterms:modified>
</cp:coreProperties>
</file>