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philip/Documents/GitHub/PyPSA-China-Green-LCOX-Model/"/>
    </mc:Choice>
  </mc:AlternateContent>
  <xr:revisionPtr revIDLastSave="0" documentId="13_ncr:1_{5772DB49-4C2F-9543-82F7-9C8D8FABA598}" xr6:coauthVersionLast="47" xr6:coauthVersionMax="47" xr10:uidLastSave="{00000000-0000-0000-0000-000000000000}"/>
  <bookViews>
    <workbookView xWindow="4840" yWindow="980" windowWidth="28240" windowHeight="16840" xr2:uid="{00000000-000D-0000-FFFF-FFFF00000000}"/>
  </bookViews>
  <sheets>
    <sheet name="LCOM_Overview" sheetId="1" r:id="rId1"/>
    <sheet name="LiNi_CY_GW" sheetId="2" r:id="rId2"/>
    <sheet name="JiLi_BC_VE2" sheetId="3" r:id="rId3"/>
    <sheet name="JiLi_BC_GW" sheetId="4" r:id="rId4"/>
    <sheet name="JiLi_BC_VE" sheetId="5" r:id="rId5"/>
    <sheet name="InMo_BT_VE" sheetId="6" r:id="rId6"/>
    <sheet name="InMo_BT_GW" sheetId="7" r:id="rId7"/>
    <sheet name="InMo_CF_GW" sheetId="8" r:id="rId8"/>
    <sheet name="InMo_CF_VE" sheetId="9" r:id="rId9"/>
    <sheet name="LiNi_CY_V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R18" i="1"/>
  <c r="Q18" i="1"/>
  <c r="O18" i="1"/>
  <c r="G18" i="1"/>
  <c r="F18" i="1"/>
  <c r="R17" i="1"/>
  <c r="Q17" i="1"/>
  <c r="N17" i="1"/>
  <c r="M17" i="1"/>
  <c r="J17" i="1"/>
  <c r="I17" i="1"/>
  <c r="H17" i="1"/>
  <c r="L17" i="1" s="1"/>
  <c r="G17" i="1"/>
  <c r="F17" i="1"/>
  <c r="R16" i="1"/>
  <c r="Q16" i="1"/>
  <c r="H16" i="1"/>
  <c r="M16" i="1" s="1"/>
  <c r="G16" i="1"/>
  <c r="F16" i="1"/>
  <c r="I16" i="1" s="1"/>
  <c r="R15" i="1"/>
  <c r="Q15" i="1"/>
  <c r="O15" i="1"/>
  <c r="K15" i="1"/>
  <c r="H15" i="1"/>
  <c r="N15" i="1" s="1"/>
  <c r="G15" i="1"/>
  <c r="I15" i="1" s="1"/>
  <c r="F15" i="1"/>
  <c r="R10" i="1"/>
  <c r="Q10" i="1"/>
  <c r="H10" i="1"/>
  <c r="O10" i="1" s="1"/>
  <c r="G10" i="1"/>
  <c r="F10" i="1"/>
  <c r="R9" i="1"/>
  <c r="Q9" i="1"/>
  <c r="O9" i="1"/>
  <c r="N9" i="1"/>
  <c r="M9" i="1"/>
  <c r="K9" i="1"/>
  <c r="J9" i="1"/>
  <c r="I9" i="1"/>
  <c r="H9" i="1"/>
  <c r="L9" i="1" s="1"/>
  <c r="G9" i="1"/>
  <c r="F9" i="1"/>
  <c r="R8" i="1"/>
  <c r="Q8" i="1"/>
  <c r="O8" i="1"/>
  <c r="N8" i="1"/>
  <c r="K8" i="1"/>
  <c r="J8" i="1"/>
  <c r="H8" i="1"/>
  <c r="M8" i="1" s="1"/>
  <c r="G8" i="1"/>
  <c r="F8" i="1"/>
  <c r="I8" i="1" s="1"/>
  <c r="R7" i="1"/>
  <c r="Q7" i="1"/>
  <c r="O7" i="1"/>
  <c r="K7" i="1"/>
  <c r="H7" i="1"/>
  <c r="N7" i="1" s="1"/>
  <c r="G7" i="1"/>
  <c r="I7" i="1" s="1"/>
  <c r="F7" i="1"/>
  <c r="R6" i="1"/>
  <c r="Q6" i="1"/>
  <c r="O6" i="1"/>
  <c r="N6" i="1"/>
  <c r="M6" i="1"/>
  <c r="K6" i="1"/>
  <c r="J6" i="1"/>
  <c r="I6" i="1"/>
  <c r="H6" i="1"/>
  <c r="L6" i="1" s="1"/>
  <c r="G6" i="1"/>
  <c r="F6" i="1"/>
  <c r="T6" i="1" s="1"/>
  <c r="F27" i="1" l="1"/>
  <c r="F25" i="1"/>
  <c r="P9" i="1"/>
  <c r="F26" i="1"/>
  <c r="L10" i="1"/>
  <c r="J16" i="1"/>
  <c r="P16" i="1" s="1"/>
  <c r="N16" i="1"/>
  <c r="L18" i="1"/>
  <c r="L7" i="1"/>
  <c r="L16" i="1"/>
  <c r="K17" i="1"/>
  <c r="P17" i="1" s="1"/>
  <c r="O17" i="1"/>
  <c r="J18" i="1"/>
  <c r="N18" i="1"/>
  <c r="I10" i="1"/>
  <c r="M10" i="1"/>
  <c r="L15" i="1"/>
  <c r="K16" i="1"/>
  <c r="O16" i="1"/>
  <c r="I18" i="1"/>
  <c r="F28" i="1" s="1"/>
  <c r="M18" i="1"/>
  <c r="M7" i="1"/>
  <c r="P7" i="1" s="1"/>
  <c r="L8" i="1"/>
  <c r="P8" i="1" s="1"/>
  <c r="J10" i="1"/>
  <c r="N10" i="1"/>
  <c r="M15" i="1"/>
  <c r="P6" i="1"/>
  <c r="J7" i="1"/>
  <c r="K10" i="1"/>
  <c r="J15" i="1"/>
  <c r="P15" i="1" s="1"/>
  <c r="K18" i="1"/>
  <c r="P18" i="1" l="1"/>
  <c r="P10" i="1"/>
  <c r="F29" i="1"/>
</calcChain>
</file>

<file path=xl/sharedStrings.xml><?xml version="1.0" encoding="utf-8"?>
<sst xmlns="http://schemas.openxmlformats.org/spreadsheetml/2006/main" count="405" uniqueCount="72">
  <si>
    <t>LCOM Results from PyPSA Optimization</t>
  </si>
  <si>
    <t>Wind turbine</t>
  </si>
  <si>
    <t>Vestas_V90_2000</t>
  </si>
  <si>
    <t>Cost Components</t>
  </si>
  <si>
    <t>capacity factor</t>
  </si>
  <si>
    <t>Province</t>
  </si>
  <si>
    <t>City</t>
  </si>
  <si>
    <t>Sheet_Code</t>
  </si>
  <si>
    <t>Longitude</t>
  </si>
  <si>
    <t>Latitude</t>
  </si>
  <si>
    <t>Total CAPEX</t>
  </si>
  <si>
    <t>Total OPEX</t>
  </si>
  <si>
    <t>Total Methanol Output</t>
  </si>
  <si>
    <t>Total LCOM (USD/t)</t>
  </si>
  <si>
    <t>USD/t</t>
  </si>
  <si>
    <t>PV</t>
  </si>
  <si>
    <t>wind</t>
  </si>
  <si>
    <t>Notes</t>
  </si>
  <si>
    <t>Unit</t>
  </si>
  <si>
    <t>USD</t>
  </si>
  <si>
    <t>MWh</t>
  </si>
  <si>
    <t>Electricity generation</t>
  </si>
  <si>
    <t>Electrolysis</t>
  </si>
  <si>
    <t xml:space="preserve">Electricity storage </t>
  </si>
  <si>
    <t>H2 storage</t>
  </si>
  <si>
    <t>Methanol Production</t>
  </si>
  <si>
    <t>CO2 costs</t>
  </si>
  <si>
    <t>Other</t>
  </si>
  <si>
    <t>Inner Mongolia</t>
  </si>
  <si>
    <t>Baotou</t>
  </si>
  <si>
    <t>InMo_BT_VE</t>
  </si>
  <si>
    <t>Chifeng</t>
  </si>
  <si>
    <t>InMo_CF_VE</t>
  </si>
  <si>
    <t>Liaoning</t>
  </si>
  <si>
    <t>Chaoyang</t>
  </si>
  <si>
    <t>LiNi_CY_VE</t>
  </si>
  <si>
    <t>Jilin</t>
  </si>
  <si>
    <t>Baicheng</t>
  </si>
  <si>
    <t>JiLi_BC_VE</t>
  </si>
  <si>
    <t>JiLi_BC_VE2</t>
  </si>
  <si>
    <t>with a p_min=0.6 for methanol synthesis</t>
  </si>
  <si>
    <t xml:space="preserve">Wind turbine </t>
  </si>
  <si>
    <t>Goldwind_140_3000</t>
  </si>
  <si>
    <t>LCOM Averages built from different wind turbines</t>
  </si>
  <si>
    <t>Average</t>
  </si>
  <si>
    <t>China</t>
  </si>
  <si>
    <t>Optimal Capacity</t>
  </si>
  <si>
    <t>Installed Capacity</t>
  </si>
  <si>
    <t>Supply</t>
  </si>
  <si>
    <t>Withdrawal</t>
  </si>
  <si>
    <t>Energy Balance</t>
  </si>
  <si>
    <t>Transmission</t>
  </si>
  <si>
    <t>Capacity Factor</t>
  </si>
  <si>
    <t>Curtailment</t>
  </si>
  <si>
    <t>Capital Expenditure</t>
  </si>
  <si>
    <t>Operational Expenditure</t>
  </si>
  <si>
    <t>Revenue</t>
  </si>
  <si>
    <t>Market Value</t>
  </si>
  <si>
    <t>Generator</t>
  </si>
  <si>
    <t>solar</t>
  </si>
  <si>
    <t>Link</t>
  </si>
  <si>
    <t>Electrolyser</t>
  </si>
  <si>
    <t>hydrogen</t>
  </si>
  <si>
    <t>methanol</t>
  </si>
  <si>
    <t>methanol_synthesis</t>
  </si>
  <si>
    <t>Load</t>
  </si>
  <si>
    <t>-</t>
  </si>
  <si>
    <t>StorageUnit</t>
  </si>
  <si>
    <t>Store</t>
  </si>
  <si>
    <t>Description</t>
  </si>
  <si>
    <t>Value</t>
  </si>
  <si>
    <t>Dispatch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</si>
</sst>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b/>
      <sz val="12"/>
      <name val="Aptos Narrow"/>
    </font>
    <font>
      <b/>
      <sz val="12"/>
      <name val="Aptos Narrow"/>
    </font>
    <font>
      <sz val="12"/>
      <color theme="1"/>
      <name val="Aptos Narrow"/>
      <family val="2"/>
      <scheme val="minor"/>
    </font>
    <font>
      <b/>
      <sz val="12"/>
      <name val="Aptos Narrow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b/>
      <u/>
      <sz val="16"/>
      <color theme="1"/>
      <name val="Aptos Narrow"/>
      <scheme val="minor"/>
    </font>
    <font>
      <b/>
      <sz val="1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3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9" fontId="0" fillId="0" borderId="0" xfId="1" applyFont="1"/>
    <xf numFmtId="0" fontId="1" fillId="0" borderId="5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2" fontId="1" fillId="0" borderId="8" xfId="0" applyNumberFormat="1" applyFont="1" applyBorder="1" applyAlignment="1">
      <alignment horizontal="center" vertical="top"/>
    </xf>
    <xf numFmtId="2" fontId="5" fillId="0" borderId="0" xfId="0" applyNumberFormat="1" applyFont="1"/>
    <xf numFmtId="0" fontId="8" fillId="0" borderId="12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2" fontId="1" fillId="0" borderId="11" xfId="0" applyNumberFormat="1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0" borderId="1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0" fillId="0" borderId="10" xfId="0" applyBorder="1"/>
    <xf numFmtId="0" fontId="0" fillId="0" borderId="9" xfId="0" applyBorder="1"/>
    <xf numFmtId="0" fontId="4" fillId="0" borderId="11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0" fillId="0" borderId="14" xfId="0" applyBorder="1"/>
    <xf numFmtId="0" fontId="0" fillId="0" borderId="13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tabSelected="1" workbookViewId="0">
      <selection activeCell="H19" sqref="H19"/>
    </sheetView>
  </sheetViews>
  <sheetFormatPr baseColWidth="10" defaultRowHeight="16"/>
  <cols>
    <col min="8" max="8" width="19.6640625" customWidth="1"/>
    <col min="14" max="15" width="17.6640625" customWidth="1"/>
  </cols>
  <sheetData>
    <row r="1" spans="1:25" ht="22" customHeight="1">
      <c r="A1" s="11" t="s">
        <v>0</v>
      </c>
    </row>
    <row r="3" spans="1:25">
      <c r="A3" t="s">
        <v>1</v>
      </c>
      <c r="B3" t="s">
        <v>2</v>
      </c>
      <c r="J3" s="23" t="s">
        <v>3</v>
      </c>
      <c r="K3" s="21"/>
      <c r="L3" s="21"/>
      <c r="M3" s="21"/>
      <c r="N3" s="21"/>
      <c r="O3" s="21"/>
      <c r="P3" s="22"/>
      <c r="Q3" s="18" t="s">
        <v>4</v>
      </c>
      <c r="R3" s="19"/>
    </row>
    <row r="4" spans="1:25">
      <c r="A4" s="1" t="s">
        <v>5</v>
      </c>
      <c r="B4" s="1" t="s">
        <v>6</v>
      </c>
      <c r="C4" s="7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23" t="s">
        <v>14</v>
      </c>
      <c r="K4" s="21"/>
      <c r="L4" s="21"/>
      <c r="M4" s="21"/>
      <c r="N4" s="21"/>
      <c r="O4" s="21"/>
      <c r="P4" s="22"/>
      <c r="Q4" s="5" t="s">
        <v>15</v>
      </c>
      <c r="R4" s="5" t="s">
        <v>16</v>
      </c>
      <c r="S4" s="1" t="s">
        <v>17</v>
      </c>
      <c r="T4" s="1"/>
      <c r="U4" s="1"/>
      <c r="V4" s="1"/>
      <c r="W4" s="1"/>
      <c r="X4" s="1"/>
      <c r="Y4" s="1"/>
    </row>
    <row r="5" spans="1:25">
      <c r="A5" s="2" t="s">
        <v>18</v>
      </c>
      <c r="B5" s="2"/>
      <c r="C5" s="2"/>
      <c r="D5" s="2"/>
      <c r="E5" s="2"/>
      <c r="F5" s="2" t="s">
        <v>19</v>
      </c>
      <c r="G5" s="2" t="s">
        <v>19</v>
      </c>
      <c r="H5" s="2" t="s">
        <v>20</v>
      </c>
      <c r="I5" s="2" t="s">
        <v>14</v>
      </c>
      <c r="J5" s="1" t="s">
        <v>21</v>
      </c>
      <c r="K5" s="1" t="s">
        <v>22</v>
      </c>
      <c r="L5" s="1" t="s">
        <v>23</v>
      </c>
      <c r="M5" s="1" t="s">
        <v>24</v>
      </c>
      <c r="N5" s="1" t="s">
        <v>25</v>
      </c>
      <c r="O5" s="7" t="s">
        <v>26</v>
      </c>
      <c r="P5" s="1" t="s">
        <v>27</v>
      </c>
      <c r="Q5" s="2"/>
      <c r="R5" s="2"/>
      <c r="S5" s="2"/>
      <c r="T5" s="2"/>
      <c r="U5" s="2"/>
      <c r="V5" s="2"/>
      <c r="W5" s="2"/>
      <c r="X5" s="2"/>
      <c r="Y5" s="2"/>
    </row>
    <row r="6" spans="1:25">
      <c r="A6" t="s">
        <v>28</v>
      </c>
      <c r="B6" t="s">
        <v>29</v>
      </c>
      <c r="C6" t="s">
        <v>30</v>
      </c>
      <c r="D6">
        <v>41.640099999999997</v>
      </c>
      <c r="E6">
        <v>109.8633</v>
      </c>
      <c r="F6">
        <f>SUM(InMo_BT_VE!K$2:K$11)</f>
        <v>73840665.324020296</v>
      </c>
      <c r="G6">
        <f>SUM(InMo_BT_VE!L$2:L$11)</f>
        <v>6534959.8284647735</v>
      </c>
      <c r="H6" s="12">
        <f>InMo_BT_VE!$E$7</f>
        <v>875999.97700600058</v>
      </c>
      <c r="I6" s="12">
        <f>(F6+G6)/(H6/6.2)</f>
        <v>568.86859477850646</v>
      </c>
      <c r="J6" s="12">
        <f>SUM(InMo_BT_VE!$K$2:$K$3)/($H6/6.2)</f>
        <v>249.27673404414236</v>
      </c>
      <c r="K6" s="12">
        <f>SUM(InMo_BT_VE!$K$4)/($H6/6.2)</f>
        <v>104.35893498455268</v>
      </c>
      <c r="L6" s="12">
        <f>SUM(InMo_BT_VE!$K$9)/($H6/6.2)</f>
        <v>2.6213297781899731</v>
      </c>
      <c r="M6" s="12">
        <f>SUM(InMo_BT_VE!$K$11)/($H6/6.2)</f>
        <v>15.231179846239021</v>
      </c>
      <c r="N6" s="12">
        <f>SUM(InMo_BT_VE!$K$7)/($H6/6.2)</f>
        <v>107.11928369895024</v>
      </c>
      <c r="O6" s="12">
        <f>SUM(InMo_BT_VE!$L$7)/($H6/6.2)</f>
        <v>46.252000000000059</v>
      </c>
      <c r="P6" s="12">
        <f>I6-J6-K6-L6-M6-N6</f>
        <v>90.261132426432212</v>
      </c>
      <c r="Q6" s="4">
        <f>InMo_BT_VE!$I$2</f>
        <v>0.17005645509510539</v>
      </c>
      <c r="R6" s="4">
        <f>InMo_BT_VE!$I$3</f>
        <v>0.38041056287170327</v>
      </c>
      <c r="T6">
        <f>(F6+G6-InMo_BT_VE!K11)/(H6/6.2)</f>
        <v>553.63741493226746</v>
      </c>
    </row>
    <row r="7" spans="1:25">
      <c r="A7" t="s">
        <v>28</v>
      </c>
      <c r="B7" t="s">
        <v>31</v>
      </c>
      <c r="C7" t="s">
        <v>32</v>
      </c>
      <c r="D7">
        <v>42.785200000000003</v>
      </c>
      <c r="E7">
        <v>118.7646</v>
      </c>
      <c r="F7">
        <f>SUM(InMo_CF_VE!K$2:K$11)</f>
        <v>76283845.463365749</v>
      </c>
      <c r="G7">
        <f>SUM(InMo_CF_VE!L$2:L$11)</f>
        <v>6534959.9498016452</v>
      </c>
      <c r="H7" s="12">
        <f>InMo_CF_VE!$E$7</f>
        <v>875999.99327099766</v>
      </c>
      <c r="I7" s="12">
        <f>(F7+G7)/(H7/6.2)</f>
        <v>586.16049943597397</v>
      </c>
      <c r="J7" s="12">
        <f>SUM(InMo_CF_VE!$K$2:$K$3)/($H7/6.2)</f>
        <v>260.26376127176218</v>
      </c>
      <c r="K7" s="12">
        <f>SUM(InMo_CF_VE!$K$4)/($H7/6.2)</f>
        <v>106.07323734128846</v>
      </c>
      <c r="L7" s="12">
        <f>SUM(InMo_CF_VE!$K$9)/($H7/6.2)</f>
        <v>2.6684715720034511</v>
      </c>
      <c r="M7" s="12">
        <f>SUM(InMo_CF_VE!$K$11)/($H7/6.2)</f>
        <v>26.113379100417248</v>
      </c>
      <c r="N7" s="12">
        <f>SUM(InMo_CF_VE!$K$7)/($H7/6.2)</f>
        <v>106.18600458451216</v>
      </c>
      <c r="O7" s="12">
        <f>SUM(InMo_CF_VE!$L$7)/($H7/6.2)</f>
        <v>46.252000000000017</v>
      </c>
      <c r="P7" s="12">
        <f>I7-J7-K7-L7-M7-N7</f>
        <v>84.855645565990457</v>
      </c>
      <c r="Q7" s="4">
        <f>InMo_CF_VE!$I$2</f>
        <v>0.14992175653151851</v>
      </c>
      <c r="R7" s="4">
        <f>InMo_CF_VE!$I$3</f>
        <v>0.3846793723694556</v>
      </c>
    </row>
    <row r="8" spans="1:25">
      <c r="A8" t="s">
        <v>33</v>
      </c>
      <c r="B8" t="s">
        <v>34</v>
      </c>
      <c r="C8" t="s">
        <v>35</v>
      </c>
      <c r="D8">
        <v>41.680700000000002</v>
      </c>
      <c r="E8">
        <v>120.7899</v>
      </c>
      <c r="F8">
        <f>SUM(LiNi_CY_VE!K$2:K$11)</f>
        <v>79794447.915316492</v>
      </c>
      <c r="G8">
        <f>SUM(LiNi_CY_VE!L$2:L$11)</f>
        <v>6534960.1758173043</v>
      </c>
      <c r="H8" s="12">
        <f>LiNi_CY_VE!$E$7</f>
        <v>876000.02356800274</v>
      </c>
      <c r="I8" s="12">
        <f>(F8+G8)/(H8/6.2)</f>
        <v>611.00720977718038</v>
      </c>
      <c r="J8" s="12">
        <f>SUM(LiNi_CY_VE!$K$2:$K$3)/($H8/6.2)</f>
        <v>293.03630474455002</v>
      </c>
      <c r="K8" s="12">
        <f>SUM(LiNi_CY_VE!$K$4)/($H8/6.2)</f>
        <v>109.02079377198814</v>
      </c>
      <c r="L8" s="12">
        <f>SUM(LiNi_CY_VE!$K$9)/($H8/6.2)</f>
        <v>2.4175318457499215</v>
      </c>
      <c r="M8" s="12">
        <f>SUM(LiNi_CY_VE!$K$11)/($H8/6.2)</f>
        <v>22.406486950246141</v>
      </c>
      <c r="N8" s="12">
        <f>SUM(LiNi_CY_VE!$K$7)/($H8/6.2)</f>
        <v>106.23990331615587</v>
      </c>
      <c r="O8" s="12">
        <f>SUM(LiNi_CY_VE!$L$7)/($H8/6.2)</f>
        <v>46.252000000000038</v>
      </c>
      <c r="P8" s="12">
        <f>I8-J8-K8-L8-M8-N8</f>
        <v>77.886189148490274</v>
      </c>
      <c r="Q8" s="4">
        <f>LiNi_CY_VE!$I$2</f>
        <v>0.13811829456604849</v>
      </c>
      <c r="R8" s="4">
        <f>LiNi_CY_VE!$I$3</f>
        <v>0.3377692171203372</v>
      </c>
    </row>
    <row r="9" spans="1:25">
      <c r="A9" t="s">
        <v>36</v>
      </c>
      <c r="B9" t="s">
        <v>37</v>
      </c>
      <c r="C9" t="s">
        <v>38</v>
      </c>
      <c r="D9">
        <v>45.3733</v>
      </c>
      <c r="E9">
        <v>122.9395</v>
      </c>
      <c r="F9">
        <f>SUM(JiLi_BC_VE!K$2:K$11)</f>
        <v>82247272.395407274</v>
      </c>
      <c r="G9">
        <f>SUM(JiLi_BC_VE!L$2:L$11)</f>
        <v>6534959.8126644921</v>
      </c>
      <c r="H9" s="12">
        <f>JiLi_BC_VE!$E$7</f>
        <v>875999.97488799482</v>
      </c>
      <c r="I9" s="12">
        <f>(F9+G9)/(H9/6.2)</f>
        <v>628.36741491964699</v>
      </c>
      <c r="J9" s="12">
        <f>SUM(JiLi_BC_VE!$K$2:$K$3)/($H9/6.2)</f>
        <v>303.47261507219599</v>
      </c>
      <c r="K9" s="12">
        <f>SUM(JiLi_BC_VE!$K$4)/($H9/6.2)</f>
        <v>112.36765569147484</v>
      </c>
      <c r="L9" s="12">
        <f>SUM(JiLi_BC_VE!$K$9)/($H9/6.2)</f>
        <v>5.2046336498030419</v>
      </c>
      <c r="M9" s="12">
        <f>SUM(JiLi_BC_VE!$K$11)/($H9/6.2)</f>
        <v>17.556208999700665</v>
      </c>
      <c r="N9" s="12">
        <f>SUM(JiLi_BC_VE!$K$7)/($H9/6.2)</f>
        <v>105.6755303922416</v>
      </c>
      <c r="O9" s="12">
        <f>SUM(JiLi_BC_VE!$L$7)/($H9/6.2)</f>
        <v>46.252000000000365</v>
      </c>
      <c r="P9" s="12">
        <f>I9-J9-K9-L9-M9-N9</f>
        <v>84.090771114230847</v>
      </c>
      <c r="Q9" s="4">
        <f>JiLi_BC_VE!$I$2</f>
        <v>0.14516916307010169</v>
      </c>
      <c r="R9" s="4">
        <f>JiLi_BC_VE!$I$3</f>
        <v>0.32290397227876089</v>
      </c>
    </row>
    <row r="10" spans="1:25">
      <c r="A10" t="s">
        <v>36</v>
      </c>
      <c r="B10" t="s">
        <v>37</v>
      </c>
      <c r="C10" t="s">
        <v>39</v>
      </c>
      <c r="D10">
        <v>45.3733</v>
      </c>
      <c r="E10">
        <v>122.9395</v>
      </c>
      <c r="F10">
        <f>SUM(JiLi_BC_VE2!K$2:K$11)</f>
        <v>93310091.664589986</v>
      </c>
      <c r="G10">
        <f>SUM(JiLi_BC_VE2!L$2:L$11)</f>
        <v>6534960.0097000012</v>
      </c>
      <c r="H10" s="12">
        <f>JiLi_BC_VE2!$E$7</f>
        <v>876000.0013</v>
      </c>
      <c r="I10" s="12">
        <f>(F10+G10)/(H10/6.2)</f>
        <v>706.66588979672645</v>
      </c>
      <c r="J10" s="12">
        <f>SUM(JiLi_BC_VE2!$K$2:$K$3)/($H10/6.2)</f>
        <v>335.05142224420229</v>
      </c>
      <c r="K10" s="12">
        <f>SUM(JiLi_BC_VE2!$K$4)/($H10/6.2)</f>
        <v>113.62007135084238</v>
      </c>
      <c r="L10" s="12">
        <f>SUM(JiLi_BC_VE2!$K$9)/($H10/6.2)</f>
        <v>21.225023195682045</v>
      </c>
      <c r="M10" s="12">
        <f>SUM(JiLi_BC_VE2!$K$11)/($H10/6.2)</f>
        <v>1.3789039557162386</v>
      </c>
      <c r="N10" s="12">
        <f>SUM(JiLi_BC_VE2!$K$7)/($H10/6.2)</f>
        <v>87.111234171892022</v>
      </c>
      <c r="O10" s="12">
        <f>SUM(JiLi_BC_VE2!$L$7)/($H10/6.2)</f>
        <v>46.252000000014164</v>
      </c>
      <c r="P10" s="12">
        <f>I10-J10-K10-L10-M10-N10</f>
        <v>148.27923487839146</v>
      </c>
      <c r="Q10" s="4">
        <f>JiLi_BC_VE2!$I$2</f>
        <v>0.14300049982524601</v>
      </c>
      <c r="R10" s="4">
        <f>JiLi_BC_VE2!$I$3</f>
        <v>0.32697700957122983</v>
      </c>
      <c r="S10" s="8" t="s">
        <v>40</v>
      </c>
    </row>
    <row r="11" spans="1:25">
      <c r="H11" s="12"/>
      <c r="I11" s="12"/>
      <c r="J11" s="12"/>
      <c r="K11" s="12"/>
      <c r="L11" s="12"/>
      <c r="M11" s="12"/>
      <c r="N11" s="12"/>
      <c r="O11" s="12"/>
      <c r="P11" s="12"/>
    </row>
    <row r="12" spans="1:25">
      <c r="A12" t="s">
        <v>41</v>
      </c>
      <c r="B12" t="s">
        <v>42</v>
      </c>
      <c r="H12" s="12"/>
      <c r="I12" s="12"/>
      <c r="J12" s="20" t="s">
        <v>3</v>
      </c>
      <c r="K12" s="21"/>
      <c r="L12" s="21"/>
      <c r="M12" s="21"/>
      <c r="N12" s="21"/>
      <c r="O12" s="21"/>
      <c r="P12" s="22"/>
      <c r="Q12" s="18" t="s">
        <v>4</v>
      </c>
      <c r="R12" s="19"/>
    </row>
    <row r="13" spans="1:25">
      <c r="A13" s="1" t="s">
        <v>5</v>
      </c>
      <c r="B13" s="1" t="s">
        <v>6</v>
      </c>
      <c r="C13" s="7" t="s">
        <v>7</v>
      </c>
      <c r="D13" s="1" t="s">
        <v>8</v>
      </c>
      <c r="E13" s="1" t="s">
        <v>9</v>
      </c>
      <c r="F13" s="1" t="s">
        <v>10</v>
      </c>
      <c r="G13" s="1" t="s">
        <v>11</v>
      </c>
      <c r="H13" s="13" t="s">
        <v>12</v>
      </c>
      <c r="I13" s="13" t="s">
        <v>13</v>
      </c>
      <c r="J13" s="20" t="s">
        <v>14</v>
      </c>
      <c r="K13" s="21"/>
      <c r="L13" s="21"/>
      <c r="M13" s="21"/>
      <c r="N13" s="21"/>
      <c r="O13" s="21"/>
      <c r="P13" s="22"/>
      <c r="Q13" s="5" t="s">
        <v>15</v>
      </c>
      <c r="R13" s="5" t="s">
        <v>16</v>
      </c>
      <c r="S13" s="1"/>
      <c r="T13" s="1"/>
      <c r="U13" s="1"/>
      <c r="V13" s="1"/>
      <c r="W13" s="1"/>
      <c r="X13" s="1"/>
      <c r="Y13" s="1"/>
    </row>
    <row r="14" spans="1:25">
      <c r="A14" s="2" t="s">
        <v>18</v>
      </c>
      <c r="B14" s="2"/>
      <c r="C14" s="2"/>
      <c r="D14" s="2"/>
      <c r="E14" s="2"/>
      <c r="F14" s="2" t="s">
        <v>19</v>
      </c>
      <c r="G14" s="2" t="s">
        <v>19</v>
      </c>
      <c r="H14" s="14" t="s">
        <v>20</v>
      </c>
      <c r="I14" s="14" t="s">
        <v>14</v>
      </c>
      <c r="J14" s="13" t="s">
        <v>21</v>
      </c>
      <c r="K14" s="13" t="s">
        <v>22</v>
      </c>
      <c r="L14" s="13" t="s">
        <v>23</v>
      </c>
      <c r="M14" s="13" t="s">
        <v>24</v>
      </c>
      <c r="N14" s="13" t="s">
        <v>25</v>
      </c>
      <c r="O14" s="15"/>
      <c r="P14" s="13" t="s">
        <v>27</v>
      </c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t="s">
        <v>28</v>
      </c>
      <c r="B15" t="s">
        <v>29</v>
      </c>
      <c r="C15" t="s">
        <v>30</v>
      </c>
      <c r="D15">
        <v>41.640099999999997</v>
      </c>
      <c r="E15">
        <v>109.8633</v>
      </c>
      <c r="F15">
        <f>SUM(InMo_BT_GW!K$2:K$11)</f>
        <v>65165250.936046183</v>
      </c>
      <c r="G15">
        <f>SUM(InMo_BT_GW!L$2:L$11)</f>
        <v>6534959.8327617012</v>
      </c>
      <c r="H15" s="12">
        <f>InMo_BT_GW!$E$7</f>
        <v>875999.97758199403</v>
      </c>
      <c r="I15" s="12">
        <f>(F15+G15)/(H15/6.2)</f>
        <v>507.46725815412441</v>
      </c>
      <c r="J15" s="12">
        <f>SUM(InMo_BT_GW!$K$2:$K$3)/($H15/6.2)</f>
        <v>202.68802562458961</v>
      </c>
      <c r="K15" s="12">
        <f>SUM(InMo_BT_GW!$K$4)/($H15/6.2)</f>
        <v>95.422732937998049</v>
      </c>
      <c r="L15" s="12">
        <f>SUM(InMo_BT_GW!$K$9)/($H15/6.2)</f>
        <v>1.2024733459158246</v>
      </c>
      <c r="M15" s="12">
        <f>SUM(InMo_BT_GW!$K$11)/($H15/6.2)</f>
        <v>14.644751291381384</v>
      </c>
      <c r="N15" s="12">
        <f>SUM(InMo_BT_GW!$K$7)/($H15/6.2)</f>
        <v>105.8974461578094</v>
      </c>
      <c r="O15" s="12">
        <f>SUM(InMo_BT_GW!$L$7)/($H15/6.2)</f>
        <v>46.252000000000187</v>
      </c>
      <c r="P15" s="12">
        <f>I15-J15-K15-L15-M15-N15</f>
        <v>87.611828796430146</v>
      </c>
      <c r="Q15" s="4">
        <f>InMo_BT_GW!$I$2</f>
        <v>0.16191742337071671</v>
      </c>
      <c r="R15" s="4">
        <f>InMo_BT_GW!$I$3</f>
        <v>0.48366356620195561</v>
      </c>
    </row>
    <row r="16" spans="1:25">
      <c r="A16" t="s">
        <v>28</v>
      </c>
      <c r="B16" t="s">
        <v>31</v>
      </c>
      <c r="C16" t="s">
        <v>32</v>
      </c>
      <c r="D16">
        <v>42.785200000000003</v>
      </c>
      <c r="E16">
        <v>118.7646</v>
      </c>
      <c r="F16">
        <f>SUM(InMo_CF_GW!K$2:K$11)</f>
        <v>69799080.741747215</v>
      </c>
      <c r="G16">
        <f>SUM(InMo_CF_GW!L$2:L$11)</f>
        <v>6534960.1266260138</v>
      </c>
      <c r="H16" s="12">
        <f>InMo_CF_GW!$E$7</f>
        <v>876000.01697400049</v>
      </c>
      <c r="I16" s="12">
        <f>(F16+G16)/(H16/6.2)</f>
        <v>540.26374910214247</v>
      </c>
      <c r="J16" s="12">
        <f>SUM(InMo_CF_GW!$K$2:$K$3)/($H16/6.2)</f>
        <v>224.01874095840557</v>
      </c>
      <c r="K16" s="12">
        <f>SUM(InMo_CF_GW!$K$4)/($H16/6.2)</f>
        <v>100.61239134865905</v>
      </c>
      <c r="L16" s="12">
        <f>SUM(InMo_CF_GW!$K$9)/($H16/6.2)</f>
        <v>1.7494689755451798</v>
      </c>
      <c r="M16" s="12">
        <f>SUM(InMo_CF_GW!$K$11)/($H16/6.2)</f>
        <v>24.477985540047783</v>
      </c>
      <c r="N16" s="12">
        <f>SUM(InMo_CF_GW!$K$7)/($H16/6.2)</f>
        <v>105.30547678033174</v>
      </c>
      <c r="O16" s="12">
        <f>SUM(InMo_CF_GW!$L$7)/($H16/6.2)</f>
        <v>46.251999999999782</v>
      </c>
      <c r="P16" s="12">
        <f>I16-J16-K16-L16-M16-N16</f>
        <v>84.099685499153097</v>
      </c>
      <c r="Q16" s="4">
        <f>InMo_CF_GW!$I$2</f>
        <v>0.14534543907996911</v>
      </c>
      <c r="R16" s="4">
        <f>InMo_CF_GW!$I$3</f>
        <v>0.46207258791347861</v>
      </c>
    </row>
    <row r="17" spans="1:18">
      <c r="A17" t="s">
        <v>33</v>
      </c>
      <c r="B17" t="s">
        <v>34</v>
      </c>
      <c r="C17" t="s">
        <v>35</v>
      </c>
      <c r="D17">
        <v>41.680700000000002</v>
      </c>
      <c r="E17">
        <v>120.7899</v>
      </c>
      <c r="F17">
        <f>SUM(LiNi_CY_GW!K$2:K$11)</f>
        <v>69976158.348560005</v>
      </c>
      <c r="G17">
        <f>SUM(LiNi_CY_GW!L$2:L$11)</f>
        <v>6534960.0004300009</v>
      </c>
      <c r="H17" s="12">
        <f>LiNi_CY_GW!$E$7</f>
        <v>876000.00005999999</v>
      </c>
      <c r="I17" s="12">
        <f>(F17+G17)/(H17/6.2)</f>
        <v>541.51704763840985</v>
      </c>
      <c r="J17" s="12">
        <f>SUM(LiNi_CY_GW!$K$2:$K$3)/($H17/6.2)</f>
        <v>190.80702621055889</v>
      </c>
      <c r="K17" s="12">
        <f>SUM(LiNi_CY_GW!$K$4)/($H17/6.2)</f>
        <v>112.50091147671226</v>
      </c>
      <c r="L17" s="12">
        <f>SUM(LiNi_CY_GW!$K$9)/($H17/6.2)</f>
        <v>2.1392740683055291</v>
      </c>
      <c r="M17" s="12">
        <f>SUM(LiNi_CY_GW!$K$11)/($H17/6.2)</f>
        <v>4.0649172473425859</v>
      </c>
      <c r="N17" s="12">
        <f>SUM(LiNi_CY_GW!$K$7)/($H17/6.2)</f>
        <v>103.62985068796827</v>
      </c>
      <c r="O17" s="12">
        <f>SUM(LiNi_CY_GW!$L$7)/($H17/6.2)</f>
        <v>46.25199999987543</v>
      </c>
      <c r="P17" s="12">
        <f>I17-J17-K17-L17-M17-N17</f>
        <v>128.37506794752233</v>
      </c>
      <c r="Q17" s="4">
        <f>LiNi_CY_GW!$I$2</f>
        <v>0.15601578449504019</v>
      </c>
      <c r="R17" s="4">
        <f>LiNi_CY_GW!$I$3</f>
        <v>0.47148676370998183</v>
      </c>
    </row>
    <row r="18" spans="1:18">
      <c r="A18" t="s">
        <v>36</v>
      </c>
      <c r="B18" t="s">
        <v>37</v>
      </c>
      <c r="C18" t="s">
        <v>38</v>
      </c>
      <c r="D18">
        <v>45.3733</v>
      </c>
      <c r="E18">
        <v>122.9395</v>
      </c>
      <c r="F18">
        <f>SUM(JiLi_BC_GW!K$2:K$11)</f>
        <v>74781168.013610318</v>
      </c>
      <c r="G18">
        <f>SUM(JiLi_BC_GW!L$2:L$11)</f>
        <v>6534959.7884493014</v>
      </c>
      <c r="H18" s="12">
        <f>JiLi_BC_GW!$E$7</f>
        <v>875999.97164199571</v>
      </c>
      <c r="I18" s="12">
        <f>(F18+G18)/(H18/6.2)</f>
        <v>575.52512407935342</v>
      </c>
      <c r="J18" s="12">
        <f>SUM(JiLi_BC_GW!$K$2:$K$3)/($H18/6.2)</f>
        <v>261.65400640193968</v>
      </c>
      <c r="K18" s="12">
        <f>SUM(JiLi_BC_GW!$K$4)/($H18/6.2)</f>
        <v>103.81487955665865</v>
      </c>
      <c r="L18" s="12">
        <f>SUM(JiLi_BC_GW!$K$9)/($H18/6.2)</f>
        <v>1.9193151055250872</v>
      </c>
      <c r="M18" s="12">
        <f>SUM(JiLi_BC_GW!$K$11)/($H18/6.2)</f>
        <v>15.952438407988847</v>
      </c>
      <c r="N18" s="12">
        <f>SUM(JiLi_BC_GW!$K$7)/($H18/6.2)</f>
        <v>104.26910036605193</v>
      </c>
      <c r="O18" s="12">
        <f>SUM(JiLi_BC_GW!$L$7)/($H18/6.2)</f>
        <v>46.252000000000088</v>
      </c>
      <c r="P18" s="12">
        <f>I18-J18-K18-L18-M18-N18</f>
        <v>87.91538424118923</v>
      </c>
      <c r="Q18" s="4">
        <f>JiLi_BC_GW!$I$2</f>
        <v>0.1449060176507215</v>
      </c>
      <c r="R18" s="4">
        <f>JiLi_BC_GW!$I$3</f>
        <v>0.38840421014675708</v>
      </c>
    </row>
    <row r="21" spans="1:18">
      <c r="A21" s="10" t="s">
        <v>43</v>
      </c>
    </row>
    <row r="23" spans="1:18">
      <c r="A23" s="7" t="s">
        <v>5</v>
      </c>
      <c r="B23" s="7" t="s">
        <v>6</v>
      </c>
      <c r="C23" s="7" t="s">
        <v>7</v>
      </c>
      <c r="D23" s="7" t="s">
        <v>8</v>
      </c>
      <c r="E23" s="7" t="s">
        <v>9</v>
      </c>
      <c r="F23" s="7" t="s">
        <v>13</v>
      </c>
    </row>
    <row r="24" spans="1:18">
      <c r="A24" s="2" t="s">
        <v>18</v>
      </c>
      <c r="B24" s="2"/>
      <c r="C24" s="2"/>
      <c r="D24" s="2"/>
      <c r="E24" s="2"/>
      <c r="F24" s="2" t="s">
        <v>14</v>
      </c>
    </row>
    <row r="25" spans="1:18">
      <c r="A25" t="s">
        <v>28</v>
      </c>
      <c r="B25" t="s">
        <v>29</v>
      </c>
      <c r="C25" t="s">
        <v>30</v>
      </c>
      <c r="D25">
        <v>41.640099999999997</v>
      </c>
      <c r="E25">
        <v>109.8633</v>
      </c>
      <c r="F25" s="16">
        <f>AVERAGE(I6,I15)</f>
        <v>538.16792646631541</v>
      </c>
    </row>
    <row r="26" spans="1:18">
      <c r="A26" t="s">
        <v>28</v>
      </c>
      <c r="B26" t="s">
        <v>31</v>
      </c>
      <c r="C26" t="s">
        <v>32</v>
      </c>
      <c r="D26">
        <v>42.785200000000003</v>
      </c>
      <c r="E26">
        <v>118.7646</v>
      </c>
      <c r="F26" s="16">
        <f>AVERAGE(I7,I16)</f>
        <v>563.21212426905822</v>
      </c>
    </row>
    <row r="27" spans="1:18">
      <c r="A27" t="s">
        <v>33</v>
      </c>
      <c r="B27" t="s">
        <v>34</v>
      </c>
      <c r="C27" t="s">
        <v>35</v>
      </c>
      <c r="D27">
        <v>41.680700000000002</v>
      </c>
      <c r="E27">
        <v>120.7899</v>
      </c>
      <c r="F27" s="16">
        <f>AVERAGE(I8,I17)</f>
        <v>576.26212870779511</v>
      </c>
    </row>
    <row r="28" spans="1:18">
      <c r="A28" t="s">
        <v>36</v>
      </c>
      <c r="B28" t="s">
        <v>37</v>
      </c>
      <c r="C28" t="s">
        <v>38</v>
      </c>
      <c r="D28">
        <v>45.3733</v>
      </c>
      <c r="E28">
        <v>122.9395</v>
      </c>
      <c r="F28" s="16">
        <f>AVERAGE(I9,I18)</f>
        <v>601.9462694995002</v>
      </c>
    </row>
    <row r="29" spans="1:18">
      <c r="A29" s="9" t="s">
        <v>44</v>
      </c>
      <c r="B29" s="9" t="s">
        <v>45</v>
      </c>
      <c r="C29" s="9"/>
      <c r="D29" s="9"/>
      <c r="E29" s="9"/>
      <c r="F29" s="16">
        <f>AVERAGE(F25:F28)</f>
        <v>569.89711223566724</v>
      </c>
    </row>
  </sheetData>
  <mergeCells count="6">
    <mergeCell ref="Q3:R3"/>
    <mergeCell ref="J13:P13"/>
    <mergeCell ref="Q12:R12"/>
    <mergeCell ref="J3:P3"/>
    <mergeCell ref="J4:P4"/>
    <mergeCell ref="J12:P12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8"/>
  <sheetViews>
    <sheetView workbookViewId="0"/>
  </sheetViews>
  <sheetFormatPr baseColWidth="10" defaultColWidth="8.83203125" defaultRowHeight="16"/>
  <sheetData>
    <row r="1" spans="1:14">
      <c r="C1" s="17" t="s">
        <v>46</v>
      </c>
      <c r="D1" s="17" t="s">
        <v>47</v>
      </c>
      <c r="E1" s="17" t="s">
        <v>48</v>
      </c>
      <c r="F1" s="17" t="s">
        <v>49</v>
      </c>
      <c r="G1" s="17" t="s">
        <v>71</v>
      </c>
      <c r="H1" s="17" t="s">
        <v>51</v>
      </c>
      <c r="I1" s="17" t="s">
        <v>52</v>
      </c>
      <c r="J1" s="17" t="s">
        <v>53</v>
      </c>
      <c r="K1" s="17" t="s">
        <v>54</v>
      </c>
      <c r="L1" s="17" t="s">
        <v>55</v>
      </c>
      <c r="M1" s="17" t="s">
        <v>56</v>
      </c>
      <c r="N1" s="17" t="s">
        <v>57</v>
      </c>
    </row>
    <row r="2" spans="1:14">
      <c r="A2" s="28" t="s">
        <v>58</v>
      </c>
      <c r="B2" s="17" t="s">
        <v>59</v>
      </c>
      <c r="C2">
        <v>362.32258999999999</v>
      </c>
      <c r="D2">
        <v>0</v>
      </c>
      <c r="E2">
        <v>438379.99315072998</v>
      </c>
      <c r="F2">
        <v>0</v>
      </c>
      <c r="G2">
        <v>438379.99315072998</v>
      </c>
      <c r="H2">
        <v>0</v>
      </c>
      <c r="I2">
        <v>0.13811829456604849</v>
      </c>
      <c r="J2">
        <v>163440.69252359099</v>
      </c>
      <c r="K2">
        <v>17245392.55430229</v>
      </c>
      <c r="L2">
        <v>0</v>
      </c>
      <c r="M2">
        <v>17245392.544170439</v>
      </c>
      <c r="N2">
        <v>39.338913302644457</v>
      </c>
    </row>
    <row r="3" spans="1:14">
      <c r="A3" s="28"/>
      <c r="B3" s="17" t="s">
        <v>16</v>
      </c>
      <c r="C3">
        <v>363.28935999999999</v>
      </c>
      <c r="D3">
        <v>0</v>
      </c>
      <c r="E3">
        <v>1074921.7533864521</v>
      </c>
      <c r="F3">
        <v>0</v>
      </c>
      <c r="G3">
        <v>1074921.7533864521</v>
      </c>
      <c r="H3">
        <v>0</v>
      </c>
      <c r="I3">
        <v>0.3377692171203372</v>
      </c>
      <c r="J3">
        <v>286678.41564558999</v>
      </c>
      <c r="K3">
        <v>24157802.58481162</v>
      </c>
      <c r="L3">
        <v>0</v>
      </c>
      <c r="M3">
        <v>24157802.70140782</v>
      </c>
      <c r="N3">
        <v>22.474010434062489</v>
      </c>
    </row>
    <row r="4" spans="1:14">
      <c r="A4" s="28" t="s">
        <v>60</v>
      </c>
      <c r="B4" s="17" t="s">
        <v>61</v>
      </c>
      <c r="C4">
        <v>255.96007</v>
      </c>
      <c r="D4">
        <v>0</v>
      </c>
      <c r="E4">
        <v>876000.00688130769</v>
      </c>
      <c r="F4">
        <v>1484745.7743750969</v>
      </c>
      <c r="G4">
        <v>-608745.76749378967</v>
      </c>
      <c r="H4">
        <v>0</v>
      </c>
      <c r="I4">
        <v>0.66217956087895979</v>
      </c>
      <c r="J4">
        <v>0</v>
      </c>
      <c r="K4">
        <v>15403583.53446193</v>
      </c>
      <c r="L4">
        <v>0</v>
      </c>
      <c r="M4">
        <v>15403584.349426029</v>
      </c>
      <c r="N4">
        <v>17.58400026075936</v>
      </c>
    </row>
    <row r="5" spans="1:14">
      <c r="A5" s="28"/>
      <c r="B5" s="17" t="s">
        <v>62</v>
      </c>
      <c r="C5">
        <v>107.14181000000001</v>
      </c>
      <c r="D5">
        <v>0</v>
      </c>
      <c r="E5">
        <v>325803.55342145398</v>
      </c>
      <c r="F5">
        <v>325803.55342145398</v>
      </c>
      <c r="G5">
        <v>0</v>
      </c>
      <c r="H5">
        <v>1.125800134786914E-4</v>
      </c>
      <c r="I5">
        <v>0.34713046628236288</v>
      </c>
      <c r="J5">
        <v>0</v>
      </c>
      <c r="K5">
        <v>0</v>
      </c>
      <c r="L5">
        <v>1.125800155818979E-4</v>
      </c>
      <c r="M5">
        <v>1.125819981098175E-4</v>
      </c>
      <c r="N5">
        <v>3.4555985265179148E-10</v>
      </c>
    </row>
    <row r="6" spans="1:14">
      <c r="A6" s="28"/>
      <c r="B6" s="17" t="s">
        <v>63</v>
      </c>
      <c r="C6">
        <v>35.714917</v>
      </c>
      <c r="D6">
        <v>0</v>
      </c>
      <c r="E6">
        <v>85586.963391541824</v>
      </c>
      <c r="F6">
        <v>85586.963391541824</v>
      </c>
      <c r="G6">
        <v>0</v>
      </c>
      <c r="H6">
        <v>-1.6344377763743981E-4</v>
      </c>
      <c r="I6">
        <v>0.27356080095060359</v>
      </c>
      <c r="J6">
        <v>0</v>
      </c>
      <c r="K6">
        <v>0</v>
      </c>
      <c r="L6">
        <v>-1.634441587157198E-4</v>
      </c>
      <c r="M6">
        <v>-1.6343314200639719E-4</v>
      </c>
      <c r="N6">
        <v>-1.90933517243638E-9</v>
      </c>
    </row>
    <row r="7" spans="1:14">
      <c r="A7" s="28"/>
      <c r="B7" s="17" t="s">
        <v>64</v>
      </c>
      <c r="C7">
        <v>107.14181000000001</v>
      </c>
      <c r="D7">
        <v>0</v>
      </c>
      <c r="E7">
        <v>876000.02356800274</v>
      </c>
      <c r="F7">
        <v>904032.02432217891</v>
      </c>
      <c r="G7">
        <v>-28032.000754176181</v>
      </c>
      <c r="H7">
        <v>0</v>
      </c>
      <c r="I7">
        <v>0.93334248031101397</v>
      </c>
      <c r="J7">
        <v>0</v>
      </c>
      <c r="K7">
        <v>15010670.614324979</v>
      </c>
      <c r="L7">
        <v>6534960.1758173052</v>
      </c>
      <c r="M7">
        <v>21545631.183199339</v>
      </c>
      <c r="N7">
        <v>24.59546872549457</v>
      </c>
    </row>
    <row r="8" spans="1:14">
      <c r="A8" s="17" t="s">
        <v>65</v>
      </c>
      <c r="B8" s="17" t="s">
        <v>66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-86329407.912803292</v>
      </c>
    </row>
    <row r="9" spans="1:14">
      <c r="A9" s="17" t="s">
        <v>67</v>
      </c>
      <c r="B9" s="17" t="s">
        <v>66</v>
      </c>
      <c r="C9">
        <v>16.604626</v>
      </c>
      <c r="D9">
        <v>0</v>
      </c>
      <c r="E9">
        <v>7094.8525846729881</v>
      </c>
      <c r="F9">
        <v>7618.8381753839967</v>
      </c>
      <c r="G9">
        <v>-523.98559071099999</v>
      </c>
      <c r="H9">
        <v>0</v>
      </c>
      <c r="I9">
        <v>0.1011552481780347</v>
      </c>
      <c r="J9">
        <v>0</v>
      </c>
      <c r="K9">
        <v>341573.86352473038</v>
      </c>
      <c r="L9">
        <v>0</v>
      </c>
      <c r="M9">
        <v>341573.86710638611</v>
      </c>
      <c r="N9">
        <v>48.143899119805234</v>
      </c>
    </row>
    <row r="10" spans="1:14">
      <c r="A10" s="28" t="s">
        <v>68</v>
      </c>
      <c r="B10" s="17" t="s">
        <v>62</v>
      </c>
      <c r="C10">
        <v>2793.6511999999998</v>
      </c>
      <c r="D10">
        <v>0</v>
      </c>
      <c r="E10">
        <v>162901.77665443701</v>
      </c>
      <c r="F10">
        <v>162901.7767670165</v>
      </c>
      <c r="G10">
        <v>-1.1258001575242819E-4</v>
      </c>
      <c r="H10">
        <v>0</v>
      </c>
      <c r="I10">
        <v>0.33779710326947732</v>
      </c>
      <c r="J10">
        <v>0</v>
      </c>
      <c r="K10">
        <v>4469604.9096180601</v>
      </c>
      <c r="L10">
        <v>-1.1258001575242819E-4</v>
      </c>
      <c r="M10">
        <v>4469605.0341590298</v>
      </c>
      <c r="N10">
        <v>27.437423495020521</v>
      </c>
    </row>
    <row r="11" spans="1:14">
      <c r="A11" s="28"/>
      <c r="B11" s="17" t="s">
        <v>63</v>
      </c>
      <c r="C11">
        <v>27787.850999999999</v>
      </c>
      <c r="D11">
        <v>0</v>
      </c>
      <c r="E11">
        <v>42793.481777492852</v>
      </c>
      <c r="F11">
        <v>42793.481614049313</v>
      </c>
      <c r="G11">
        <v>1.6344377763743981E-4</v>
      </c>
      <c r="H11">
        <v>0</v>
      </c>
      <c r="I11">
        <v>0.40987630140605291</v>
      </c>
      <c r="J11">
        <v>0</v>
      </c>
      <c r="K11">
        <v>3165819.8542728652</v>
      </c>
      <c r="L11">
        <v>1.6344377763743981E-4</v>
      </c>
      <c r="M11">
        <v>3165819.9428275782</v>
      </c>
      <c r="N11">
        <v>73.979022302705246</v>
      </c>
    </row>
    <row r="14" spans="1:14">
      <c r="A14" s="17" t="s">
        <v>69</v>
      </c>
      <c r="B14" s="17" t="s">
        <v>70</v>
      </c>
    </row>
    <row r="15" spans="1:14">
      <c r="A15" t="s">
        <v>12</v>
      </c>
      <c r="B15">
        <v>876000.02356800274</v>
      </c>
    </row>
    <row r="16" spans="1:14">
      <c r="A16" t="s">
        <v>10</v>
      </c>
      <c r="B16">
        <v>79794447.915316492</v>
      </c>
    </row>
    <row r="17" spans="1:2">
      <c r="A17" t="s">
        <v>11</v>
      </c>
      <c r="B17">
        <v>6534960.1758173043</v>
      </c>
    </row>
    <row r="18" spans="1:2">
      <c r="A18" t="s">
        <v>13</v>
      </c>
      <c r="B18">
        <v>611.00720977718038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workbookViewId="0"/>
  </sheetViews>
  <sheetFormatPr baseColWidth="10" defaultRowHeight="16"/>
  <sheetData>
    <row r="1" spans="1:14"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</row>
    <row r="2" spans="1:14">
      <c r="A2" s="24" t="s">
        <v>58</v>
      </c>
      <c r="B2" s="3" t="s">
        <v>59</v>
      </c>
      <c r="C2">
        <v>75.575429999999997</v>
      </c>
      <c r="D2">
        <v>0</v>
      </c>
      <c r="E2">
        <v>103288.84832999999</v>
      </c>
      <c r="F2">
        <v>0</v>
      </c>
      <c r="G2">
        <v>103288.84832999999</v>
      </c>
      <c r="H2">
        <v>0</v>
      </c>
      <c r="I2">
        <v>0.15601578449504019</v>
      </c>
      <c r="J2">
        <v>22242.540150000001</v>
      </c>
      <c r="K2">
        <v>3208182.5260000001</v>
      </c>
      <c r="L2">
        <v>0</v>
      </c>
      <c r="M2">
        <v>3208182.5161799998</v>
      </c>
      <c r="N2">
        <v>31.060310610840851</v>
      </c>
    </row>
    <row r="3" spans="1:14">
      <c r="A3" s="25"/>
      <c r="B3" s="3" t="s">
        <v>16</v>
      </c>
      <c r="C3">
        <v>432.96611000000001</v>
      </c>
      <c r="D3">
        <v>0</v>
      </c>
      <c r="E3">
        <v>1788247.02593</v>
      </c>
      <c r="F3">
        <v>0</v>
      </c>
      <c r="G3">
        <v>1788247.02593</v>
      </c>
      <c r="H3">
        <v>0</v>
      </c>
      <c r="I3">
        <v>0.47148676370998183</v>
      </c>
      <c r="J3">
        <v>176597.7807</v>
      </c>
      <c r="K3">
        <v>23751003.75979</v>
      </c>
      <c r="L3">
        <v>0</v>
      </c>
      <c r="M3">
        <v>23751003.685989998</v>
      </c>
      <c r="N3">
        <v>13.28172402571812</v>
      </c>
    </row>
    <row r="4" spans="1:14">
      <c r="A4" s="24" t="s">
        <v>60</v>
      </c>
      <c r="B4" s="3" t="s">
        <v>61</v>
      </c>
      <c r="C4">
        <v>323.49389000000002</v>
      </c>
      <c r="D4">
        <v>0</v>
      </c>
      <c r="E4">
        <v>1094999.9942699999</v>
      </c>
      <c r="F4">
        <v>1855932.1936699999</v>
      </c>
      <c r="G4">
        <v>-760932.19940000004</v>
      </c>
      <c r="H4">
        <v>0</v>
      </c>
      <c r="I4">
        <v>0.65492553816085974</v>
      </c>
      <c r="J4">
        <v>0</v>
      </c>
      <c r="K4">
        <v>15895290.07425</v>
      </c>
      <c r="L4">
        <v>0</v>
      </c>
      <c r="M4">
        <v>15895290.184629999</v>
      </c>
      <c r="N4">
        <v>14.51624672</v>
      </c>
    </row>
    <row r="5" spans="1:14">
      <c r="A5" s="26"/>
      <c r="B5" s="3" t="s">
        <v>62</v>
      </c>
      <c r="C5">
        <v>158.35903999999999</v>
      </c>
      <c r="D5">
        <v>0</v>
      </c>
      <c r="E5">
        <v>381168.40603000001</v>
      </c>
      <c r="F5">
        <v>381168.40603000001</v>
      </c>
      <c r="G5">
        <v>0</v>
      </c>
      <c r="H5">
        <v>6.9999999999999999E-4</v>
      </c>
      <c r="I5">
        <v>0.2747704204319501</v>
      </c>
      <c r="J5">
        <v>0</v>
      </c>
      <c r="K5">
        <v>0</v>
      </c>
      <c r="L5">
        <v>6.9999999999999999E-4</v>
      </c>
      <c r="M5">
        <v>6.9999999999999999E-4</v>
      </c>
    </row>
    <row r="6" spans="1:14">
      <c r="A6" s="26"/>
      <c r="B6" s="3" t="s">
        <v>63</v>
      </c>
      <c r="C6">
        <v>89.824179999999998</v>
      </c>
      <c r="D6">
        <v>0</v>
      </c>
      <c r="E6">
        <v>196429.29068999999</v>
      </c>
      <c r="F6">
        <v>196429.29068999999</v>
      </c>
      <c r="G6">
        <v>0</v>
      </c>
      <c r="H6">
        <v>1.2999999999999999E-4</v>
      </c>
      <c r="I6">
        <v>0.2496370131071611</v>
      </c>
      <c r="J6">
        <v>0</v>
      </c>
      <c r="K6">
        <v>0</v>
      </c>
      <c r="L6">
        <v>1.2999999999999999E-4</v>
      </c>
      <c r="M6">
        <v>1.2999999999999999E-4</v>
      </c>
    </row>
    <row r="7" spans="1:14">
      <c r="A7" s="25"/>
      <c r="B7" s="3" t="s">
        <v>64</v>
      </c>
      <c r="C7">
        <v>5.0674900000000003</v>
      </c>
      <c r="D7">
        <v>0</v>
      </c>
      <c r="E7">
        <v>876000.00005999999</v>
      </c>
      <c r="F7">
        <v>1130040.0000700001</v>
      </c>
      <c r="G7">
        <v>-254040.00002000001</v>
      </c>
      <c r="H7">
        <v>0</v>
      </c>
      <c r="I7">
        <v>0.78934541558049443</v>
      </c>
      <c r="J7">
        <v>0</v>
      </c>
      <c r="K7">
        <v>14641895.03369</v>
      </c>
      <c r="L7">
        <v>6534960.00043</v>
      </c>
      <c r="M7">
        <v>21176854.922809999</v>
      </c>
      <c r="N7">
        <v>24.1744919</v>
      </c>
    </row>
    <row r="8" spans="1:14">
      <c r="A8" s="3" t="s">
        <v>65</v>
      </c>
      <c r="B8" s="3" t="s">
        <v>66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-76511118.563390002</v>
      </c>
    </row>
    <row r="9" spans="1:14">
      <c r="A9" s="3" t="s">
        <v>67</v>
      </c>
      <c r="B9" s="3" t="s">
        <v>66</v>
      </c>
      <c r="C9">
        <v>16.388300000000001</v>
      </c>
      <c r="D9">
        <v>0</v>
      </c>
      <c r="E9">
        <v>7632.2391500000003</v>
      </c>
      <c r="F9">
        <v>8195.91309</v>
      </c>
      <c r="G9">
        <v>-563.67394000000002</v>
      </c>
      <c r="H9">
        <v>0</v>
      </c>
      <c r="I9">
        <v>0.11025365657206659</v>
      </c>
      <c r="J9">
        <v>144125.15565999999</v>
      </c>
      <c r="K9">
        <v>302258.72321999999</v>
      </c>
      <c r="L9">
        <v>0</v>
      </c>
      <c r="M9">
        <v>302258.72237999999</v>
      </c>
      <c r="N9">
        <v>39.602896953836982</v>
      </c>
    </row>
    <row r="10" spans="1:14">
      <c r="A10" s="24" t="s">
        <v>68</v>
      </c>
      <c r="B10" s="3" t="s">
        <v>62</v>
      </c>
      <c r="C10">
        <v>2287.9717999999998</v>
      </c>
      <c r="D10">
        <v>0</v>
      </c>
      <c r="E10">
        <v>190584.20266000001</v>
      </c>
      <c r="F10">
        <v>190584.20337</v>
      </c>
      <c r="G10">
        <v>-6.9999999999999999E-4</v>
      </c>
      <c r="H10">
        <v>0</v>
      </c>
      <c r="I10">
        <v>0.40866922398256827</v>
      </c>
      <c r="J10">
        <v>0</v>
      </c>
      <c r="K10">
        <v>11603194.762429999</v>
      </c>
      <c r="L10">
        <v>-6.9999999999999999E-4</v>
      </c>
      <c r="M10">
        <v>11603194.905230001</v>
      </c>
      <c r="N10">
        <v>60.882242249217349</v>
      </c>
    </row>
    <row r="11" spans="1:14">
      <c r="A11" s="25"/>
      <c r="B11" s="3" t="s">
        <v>63</v>
      </c>
      <c r="C11">
        <v>59599.658000000003</v>
      </c>
      <c r="D11">
        <v>0</v>
      </c>
      <c r="E11">
        <v>98214.645279999997</v>
      </c>
      <c r="F11">
        <v>98214.645409999997</v>
      </c>
      <c r="G11">
        <v>-1.2999999999999999E-4</v>
      </c>
      <c r="H11">
        <v>0</v>
      </c>
      <c r="I11">
        <v>0.3360916821032765</v>
      </c>
      <c r="J11">
        <v>0</v>
      </c>
      <c r="K11">
        <v>574333.46918000001</v>
      </c>
      <c r="L11">
        <v>-1.2999999999999999E-4</v>
      </c>
      <c r="M11">
        <v>574333.46631000005</v>
      </c>
      <c r="N11">
        <v>5.8477361189897721</v>
      </c>
    </row>
    <row r="14" spans="1:14">
      <c r="A14" s="3" t="s">
        <v>69</v>
      </c>
      <c r="B14" s="3" t="s">
        <v>70</v>
      </c>
    </row>
    <row r="15" spans="1:14">
      <c r="A15" t="s">
        <v>10</v>
      </c>
      <c r="B15">
        <v>69976158.348560005</v>
      </c>
    </row>
    <row r="16" spans="1:14">
      <c r="A16" t="s">
        <v>11</v>
      </c>
      <c r="B16">
        <v>6534960.00043</v>
      </c>
    </row>
    <row r="17" spans="1:2">
      <c r="A17" t="s">
        <v>12</v>
      </c>
      <c r="B17">
        <v>876000.00005999999</v>
      </c>
    </row>
    <row r="18" spans="1:2">
      <c r="A18" t="s">
        <v>13</v>
      </c>
      <c r="B18">
        <v>541.51704763840985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workbookViewId="0"/>
  </sheetViews>
  <sheetFormatPr baseColWidth="10" defaultColWidth="8.83203125" defaultRowHeight="16"/>
  <sheetData>
    <row r="1" spans="1:14"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51</v>
      </c>
      <c r="I1" s="6" t="s">
        <v>52</v>
      </c>
      <c r="J1" s="6" t="s">
        <v>53</v>
      </c>
      <c r="K1" s="6" t="s">
        <v>54</v>
      </c>
      <c r="L1" s="6" t="s">
        <v>55</v>
      </c>
      <c r="M1" s="6" t="s">
        <v>56</v>
      </c>
      <c r="N1" s="6" t="s">
        <v>57</v>
      </c>
    </row>
    <row r="2" spans="1:14">
      <c r="A2" s="27" t="s">
        <v>58</v>
      </c>
      <c r="B2" s="6" t="s">
        <v>59</v>
      </c>
      <c r="C2">
        <v>597.66889000000003</v>
      </c>
      <c r="D2">
        <v>0</v>
      </c>
      <c r="E2">
        <v>748690.46573000005</v>
      </c>
      <c r="F2">
        <v>0</v>
      </c>
      <c r="G2">
        <v>748690.46573000005</v>
      </c>
      <c r="H2">
        <v>0</v>
      </c>
      <c r="I2">
        <v>0.14300049982524601</v>
      </c>
      <c r="J2">
        <v>238667.92725000001</v>
      </c>
      <c r="K2">
        <v>25371087.71807</v>
      </c>
      <c r="L2">
        <v>0</v>
      </c>
      <c r="M2">
        <v>25371087.837809999</v>
      </c>
      <c r="N2">
        <v>33.88728508505335</v>
      </c>
    </row>
    <row r="3" spans="1:14">
      <c r="A3" s="25"/>
      <c r="B3" s="6" t="s">
        <v>16</v>
      </c>
      <c r="C3">
        <v>400.471</v>
      </c>
      <c r="D3">
        <v>0</v>
      </c>
      <c r="E3">
        <v>1147076.54856</v>
      </c>
      <c r="F3">
        <v>0</v>
      </c>
      <c r="G3">
        <v>1147076.54856</v>
      </c>
      <c r="H3">
        <v>0</v>
      </c>
      <c r="I3">
        <v>0.32697700957122983</v>
      </c>
      <c r="J3">
        <v>204167.47313</v>
      </c>
      <c r="K3">
        <v>21968435.882169999</v>
      </c>
      <c r="L3">
        <v>0</v>
      </c>
      <c r="M3">
        <v>21968435.666839998</v>
      </c>
      <c r="N3">
        <v>19.151673823498619</v>
      </c>
    </row>
    <row r="4" spans="1:14">
      <c r="A4" s="27" t="s">
        <v>60</v>
      </c>
      <c r="B4" s="6" t="s">
        <v>61</v>
      </c>
      <c r="C4">
        <v>326.71201000000002</v>
      </c>
      <c r="D4">
        <v>0</v>
      </c>
      <c r="E4">
        <v>1095000.0019</v>
      </c>
      <c r="F4">
        <v>1855932.20661</v>
      </c>
      <c r="G4">
        <v>-760932.20470999996</v>
      </c>
      <c r="H4">
        <v>0</v>
      </c>
      <c r="I4">
        <v>0.64847450817617625</v>
      </c>
      <c r="J4">
        <v>0</v>
      </c>
      <c r="K4">
        <v>16053416.55662</v>
      </c>
      <c r="L4">
        <v>0</v>
      </c>
      <c r="M4">
        <v>16053416.98325</v>
      </c>
      <c r="N4">
        <v>14.6606548</v>
      </c>
    </row>
    <row r="5" spans="1:14">
      <c r="A5" s="26"/>
      <c r="B5" s="6" t="s">
        <v>62</v>
      </c>
      <c r="C5">
        <v>133.11658</v>
      </c>
      <c r="D5">
        <v>0</v>
      </c>
      <c r="E5">
        <v>411866.58081999997</v>
      </c>
      <c r="F5">
        <v>411866.58081999997</v>
      </c>
      <c r="G5">
        <v>0</v>
      </c>
      <c r="H5">
        <v>-2.5999999999999998E-4</v>
      </c>
      <c r="I5">
        <v>0.35319965401755371</v>
      </c>
      <c r="J5">
        <v>0</v>
      </c>
      <c r="K5">
        <v>0</v>
      </c>
      <c r="L5">
        <v>-2.5999999999999998E-4</v>
      </c>
      <c r="M5">
        <v>-2.5999999999999998E-4</v>
      </c>
    </row>
    <row r="6" spans="1:14">
      <c r="A6" s="26"/>
      <c r="B6" s="6" t="s">
        <v>63</v>
      </c>
      <c r="C6">
        <v>36.104039999999998</v>
      </c>
      <c r="D6">
        <v>0</v>
      </c>
      <c r="E6">
        <v>78958.506309999997</v>
      </c>
      <c r="F6">
        <v>78958.506309999997</v>
      </c>
      <c r="G6">
        <v>0</v>
      </c>
      <c r="H6">
        <v>-4.2000000000000002E-4</v>
      </c>
      <c r="I6">
        <v>0.2496543323129489</v>
      </c>
      <c r="J6">
        <v>0</v>
      </c>
      <c r="K6">
        <v>0</v>
      </c>
      <c r="L6">
        <v>-4.2000000000000002E-4</v>
      </c>
      <c r="M6">
        <v>-4.2000000000000002E-4</v>
      </c>
    </row>
    <row r="7" spans="1:14">
      <c r="A7" s="25"/>
      <c r="B7" s="6" t="s">
        <v>64</v>
      </c>
      <c r="C7">
        <v>4.2597300000000002</v>
      </c>
      <c r="D7">
        <v>0</v>
      </c>
      <c r="E7">
        <v>876000.0013</v>
      </c>
      <c r="F7">
        <v>1130040.00168</v>
      </c>
      <c r="G7">
        <v>-254040.00038000001</v>
      </c>
      <c r="H7">
        <v>0</v>
      </c>
      <c r="I7">
        <v>0.93902665192394819</v>
      </c>
      <c r="J7">
        <v>0</v>
      </c>
      <c r="K7">
        <v>12307974.39481</v>
      </c>
      <c r="L7">
        <v>6534960.0097000003</v>
      </c>
      <c r="M7">
        <v>18842934.721519999</v>
      </c>
      <c r="N7">
        <v>21.510199499999999</v>
      </c>
    </row>
    <row r="8" spans="1:14">
      <c r="A8" s="6" t="s">
        <v>65</v>
      </c>
      <c r="B8" s="6" t="s">
        <v>66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-99845052.147799999</v>
      </c>
    </row>
    <row r="9" spans="1:14">
      <c r="A9" s="6" t="s">
        <v>67</v>
      </c>
      <c r="B9" s="6" t="s">
        <v>66</v>
      </c>
      <c r="C9">
        <v>162.59814</v>
      </c>
      <c r="D9">
        <v>0</v>
      </c>
      <c r="E9">
        <v>64922.530980000003</v>
      </c>
      <c r="F9">
        <v>69717.341369999995</v>
      </c>
      <c r="G9">
        <v>-4794.8103899999996</v>
      </c>
      <c r="H9">
        <v>0</v>
      </c>
      <c r="I9">
        <v>9.4526604055864355E-2</v>
      </c>
      <c r="J9">
        <v>1429154.51679</v>
      </c>
      <c r="K9">
        <v>2998890.37855</v>
      </c>
      <c r="L9">
        <v>0</v>
      </c>
      <c r="M9">
        <v>2998890.24272</v>
      </c>
      <c r="N9">
        <v>46.191812447292968</v>
      </c>
    </row>
    <row r="10" spans="1:14">
      <c r="A10" s="27" t="s">
        <v>68</v>
      </c>
      <c r="B10" s="6" t="s">
        <v>62</v>
      </c>
      <c r="C10">
        <v>2842.5075000000002</v>
      </c>
      <c r="D10">
        <v>0</v>
      </c>
      <c r="E10">
        <v>205933.29053999999</v>
      </c>
      <c r="F10">
        <v>205933.29027999999</v>
      </c>
      <c r="G10">
        <v>2.5999999999999998E-4</v>
      </c>
      <c r="H10">
        <v>0</v>
      </c>
      <c r="I10">
        <v>0.36109558901779498</v>
      </c>
      <c r="J10">
        <v>0</v>
      </c>
      <c r="K10">
        <v>14415460.949370001</v>
      </c>
      <c r="L10">
        <v>2.5999999999999998E-4</v>
      </c>
      <c r="M10">
        <v>14415461.39127</v>
      </c>
      <c r="N10">
        <v>70.000626159959197</v>
      </c>
    </row>
    <row r="11" spans="1:14">
      <c r="A11" s="25"/>
      <c r="B11" s="6" t="s">
        <v>63</v>
      </c>
      <c r="C11">
        <v>20217.436000000002</v>
      </c>
      <c r="D11">
        <v>0</v>
      </c>
      <c r="E11">
        <v>39479.253360000002</v>
      </c>
      <c r="F11">
        <v>39479.252939999998</v>
      </c>
      <c r="G11">
        <v>4.2000000000000002E-4</v>
      </c>
      <c r="H11">
        <v>0</v>
      </c>
      <c r="I11">
        <v>0.43633853175051468</v>
      </c>
      <c r="J11">
        <v>0</v>
      </c>
      <c r="K11">
        <v>194825.785</v>
      </c>
      <c r="L11">
        <v>4.2000000000000002E-4</v>
      </c>
      <c r="M11">
        <v>194825.81617999999</v>
      </c>
      <c r="N11">
        <v>4.9348955790856408</v>
      </c>
    </row>
    <row r="14" spans="1:14">
      <c r="A14" s="6" t="s">
        <v>69</v>
      </c>
      <c r="B14" s="6" t="s">
        <v>70</v>
      </c>
    </row>
    <row r="15" spans="1:14">
      <c r="A15" t="s">
        <v>10</v>
      </c>
      <c r="B15">
        <v>93310091.664590001</v>
      </c>
    </row>
    <row r="16" spans="1:14">
      <c r="A16" t="s">
        <v>11</v>
      </c>
      <c r="B16">
        <v>6534960.0097000003</v>
      </c>
    </row>
    <row r="17" spans="1:2">
      <c r="A17" t="s">
        <v>12</v>
      </c>
      <c r="B17">
        <v>876000.0013</v>
      </c>
    </row>
    <row r="18" spans="1:2">
      <c r="A18" t="s">
        <v>13</v>
      </c>
      <c r="B18">
        <v>706.66588979672645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"/>
  <sheetViews>
    <sheetView workbookViewId="0"/>
  </sheetViews>
  <sheetFormatPr baseColWidth="10" defaultColWidth="8.83203125" defaultRowHeight="16"/>
  <sheetData>
    <row r="1" spans="1:14">
      <c r="C1" s="17" t="s">
        <v>46</v>
      </c>
      <c r="D1" s="17" t="s">
        <v>47</v>
      </c>
      <c r="E1" s="17" t="s">
        <v>48</v>
      </c>
      <c r="F1" s="17" t="s">
        <v>49</v>
      </c>
      <c r="G1" s="17" t="s">
        <v>71</v>
      </c>
      <c r="H1" s="17" t="s">
        <v>51</v>
      </c>
      <c r="I1" s="17" t="s">
        <v>52</v>
      </c>
      <c r="J1" s="17" t="s">
        <v>53</v>
      </c>
      <c r="K1" s="17" t="s">
        <v>54</v>
      </c>
      <c r="L1" s="17" t="s">
        <v>55</v>
      </c>
      <c r="M1" s="17" t="s">
        <v>56</v>
      </c>
      <c r="N1" s="17" t="s">
        <v>57</v>
      </c>
    </row>
    <row r="2" spans="1:14">
      <c r="A2" s="28" t="s">
        <v>58</v>
      </c>
      <c r="B2" s="17" t="s">
        <v>59</v>
      </c>
      <c r="C2">
        <v>324.45375999999999</v>
      </c>
      <c r="D2">
        <v>0</v>
      </c>
      <c r="E2">
        <v>411854.04791500972</v>
      </c>
      <c r="F2">
        <v>0</v>
      </c>
      <c r="G2">
        <v>411854.04791500972</v>
      </c>
      <c r="H2">
        <v>0</v>
      </c>
      <c r="I2">
        <v>0.1449060176507215</v>
      </c>
      <c r="J2">
        <v>124148.6585024019</v>
      </c>
      <c r="K2">
        <v>15442957.771193299</v>
      </c>
      <c r="L2">
        <v>0</v>
      </c>
      <c r="M2">
        <v>15442957.57803699</v>
      </c>
      <c r="N2">
        <v>37.496189866813687</v>
      </c>
    </row>
    <row r="3" spans="1:14">
      <c r="A3" s="29"/>
      <c r="B3" s="17" t="s">
        <v>16</v>
      </c>
      <c r="C3">
        <v>323.71514999999999</v>
      </c>
      <c r="D3">
        <v>0</v>
      </c>
      <c r="E3">
        <v>1101415.1858190109</v>
      </c>
      <c r="F3">
        <v>0</v>
      </c>
      <c r="G3">
        <v>1101415.1858190109</v>
      </c>
      <c r="H3">
        <v>0</v>
      </c>
      <c r="I3">
        <v>0.38840421014675708</v>
      </c>
      <c r="J3">
        <v>246062.72388649001</v>
      </c>
      <c r="K3">
        <v>21526220.00108311</v>
      </c>
      <c r="L3">
        <v>0</v>
      </c>
      <c r="M3">
        <v>21526219.70066122</v>
      </c>
      <c r="N3">
        <v>19.544146456137991</v>
      </c>
    </row>
    <row r="4" spans="1:14">
      <c r="A4" s="28" t="s">
        <v>60</v>
      </c>
      <c r="B4" s="17" t="s">
        <v>61</v>
      </c>
      <c r="C4">
        <v>243.73756</v>
      </c>
      <c r="D4">
        <v>0</v>
      </c>
      <c r="E4">
        <v>876000.00292664964</v>
      </c>
      <c r="F4">
        <v>1484745.7676722871</v>
      </c>
      <c r="G4">
        <v>-608745.76474563743</v>
      </c>
      <c r="H4">
        <v>0</v>
      </c>
      <c r="I4">
        <v>0.69538533983021389</v>
      </c>
      <c r="J4">
        <v>0</v>
      </c>
      <c r="K4">
        <v>14668037.346395191</v>
      </c>
      <c r="L4">
        <v>0</v>
      </c>
      <c r="M4">
        <v>14668036.70734537</v>
      </c>
      <c r="N4">
        <v>16.74433408486361</v>
      </c>
    </row>
    <row r="5" spans="1:14">
      <c r="A5" s="30"/>
      <c r="B5" s="17" t="s">
        <v>62</v>
      </c>
      <c r="C5">
        <v>105.15427</v>
      </c>
      <c r="D5">
        <v>0</v>
      </c>
      <c r="E5">
        <v>298716.43888094253</v>
      </c>
      <c r="F5">
        <v>298716.43888094253</v>
      </c>
      <c r="G5">
        <v>0</v>
      </c>
      <c r="H5">
        <v>-4.2734919998110849E-4</v>
      </c>
      <c r="I5">
        <v>0.32428592866998468</v>
      </c>
      <c r="J5">
        <v>0</v>
      </c>
      <c r="K5">
        <v>0</v>
      </c>
      <c r="L5">
        <v>-4.2734918793030369E-4</v>
      </c>
      <c r="M5">
        <v>-4.2737089097499847E-4</v>
      </c>
      <c r="N5">
        <v>-1.430605059039623E-9</v>
      </c>
    </row>
    <row r="6" spans="1:14">
      <c r="A6" s="30"/>
      <c r="B6" s="17" t="s">
        <v>63</v>
      </c>
      <c r="C6">
        <v>36.907435</v>
      </c>
      <c r="D6">
        <v>0</v>
      </c>
      <c r="E6">
        <v>66580.831026434054</v>
      </c>
      <c r="F6">
        <v>66580.831026434054</v>
      </c>
      <c r="G6">
        <v>0</v>
      </c>
      <c r="H6">
        <v>2.3325946131080851E-5</v>
      </c>
      <c r="I6">
        <v>0.2059355110165699</v>
      </c>
      <c r="J6">
        <v>0</v>
      </c>
      <c r="K6">
        <v>0</v>
      </c>
      <c r="L6">
        <v>2.3326130758505311E-5</v>
      </c>
      <c r="M6">
        <v>2.332963049411774E-5</v>
      </c>
      <c r="N6">
        <v>3.5045164406055438E-10</v>
      </c>
    </row>
    <row r="7" spans="1:14">
      <c r="A7" s="29"/>
      <c r="B7" s="17" t="s">
        <v>64</v>
      </c>
      <c r="C7">
        <v>105.15427</v>
      </c>
      <c r="D7">
        <v>0</v>
      </c>
      <c r="E7">
        <v>875999.97164199571</v>
      </c>
      <c r="F7">
        <v>904031.97073453967</v>
      </c>
      <c r="G7">
        <v>-28031.999092543982</v>
      </c>
      <c r="H7">
        <v>0</v>
      </c>
      <c r="I7">
        <v>0.95098370007023825</v>
      </c>
      <c r="J7">
        <v>0</v>
      </c>
      <c r="K7">
        <v>14732214.34899966</v>
      </c>
      <c r="L7">
        <v>6534959.7884493005</v>
      </c>
      <c r="M7">
        <v>21267174.687260911</v>
      </c>
      <c r="N7">
        <v>24.277597460873348</v>
      </c>
    </row>
    <row r="8" spans="1:14">
      <c r="A8" s="17" t="s">
        <v>65</v>
      </c>
      <c r="B8" s="17" t="s">
        <v>66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-81316128.662902057</v>
      </c>
    </row>
    <row r="9" spans="1:14">
      <c r="A9" s="17" t="s">
        <v>67</v>
      </c>
      <c r="B9" s="17" t="s">
        <v>66</v>
      </c>
      <c r="C9">
        <v>13.182663</v>
      </c>
      <c r="D9">
        <v>0</v>
      </c>
      <c r="E9">
        <v>6654.6513447251155</v>
      </c>
      <c r="F9">
        <v>7146.1262372680176</v>
      </c>
      <c r="G9">
        <v>-491.47489254290048</v>
      </c>
      <c r="H9">
        <v>0</v>
      </c>
      <c r="I9">
        <v>0.1195078134684268</v>
      </c>
      <c r="J9">
        <v>0</v>
      </c>
      <c r="K9">
        <v>271180.64161484363</v>
      </c>
      <c r="L9">
        <v>0</v>
      </c>
      <c r="M9">
        <v>271180.63705460518</v>
      </c>
      <c r="N9">
        <v>40.750540187136963</v>
      </c>
    </row>
    <row r="10" spans="1:14">
      <c r="A10" s="28" t="s">
        <v>68</v>
      </c>
      <c r="B10" s="17" t="s">
        <v>62</v>
      </c>
      <c r="C10">
        <v>3679.3406</v>
      </c>
      <c r="D10">
        <v>0</v>
      </c>
      <c r="E10">
        <v>149358.21965414591</v>
      </c>
      <c r="F10">
        <v>149358.21922679711</v>
      </c>
      <c r="G10">
        <v>4.2734919998110849E-4</v>
      </c>
      <c r="H10">
        <v>0</v>
      </c>
      <c r="I10">
        <v>0.30776377387445181</v>
      </c>
      <c r="J10">
        <v>0</v>
      </c>
      <c r="K10">
        <v>5886632.8086759932</v>
      </c>
      <c r="L10">
        <v>4.2734919998110849E-4</v>
      </c>
      <c r="M10">
        <v>5886632.7027052455</v>
      </c>
      <c r="N10">
        <v>39.412847289800027</v>
      </c>
    </row>
    <row r="11" spans="1:14">
      <c r="A11" s="29"/>
      <c r="B11" s="17" t="s">
        <v>63</v>
      </c>
      <c r="C11">
        <v>19783.733</v>
      </c>
      <c r="D11">
        <v>0</v>
      </c>
      <c r="E11">
        <v>33290.415501554002</v>
      </c>
      <c r="F11">
        <v>33290.415524880031</v>
      </c>
      <c r="G11">
        <v>-2.3325946131080851E-5</v>
      </c>
      <c r="H11">
        <v>0</v>
      </c>
      <c r="I11">
        <v>0.45269730514981688</v>
      </c>
      <c r="J11">
        <v>0</v>
      </c>
      <c r="K11">
        <v>2253925.0956482119</v>
      </c>
      <c r="L11">
        <v>-2.3325946131080851E-5</v>
      </c>
      <c r="M11">
        <v>2253925.1515488192</v>
      </c>
      <c r="N11">
        <v>67.704927006502658</v>
      </c>
    </row>
    <row r="14" spans="1:14">
      <c r="A14" s="17" t="s">
        <v>69</v>
      </c>
      <c r="B14" s="17" t="s">
        <v>70</v>
      </c>
    </row>
    <row r="15" spans="1:14">
      <c r="A15" t="s">
        <v>12</v>
      </c>
      <c r="B15">
        <v>875999.97164199571</v>
      </c>
    </row>
    <row r="16" spans="1:14">
      <c r="A16" t="s">
        <v>10</v>
      </c>
      <c r="B16">
        <v>74781168.013610303</v>
      </c>
    </row>
    <row r="17" spans="1:2">
      <c r="A17" t="s">
        <v>11</v>
      </c>
      <c r="B17">
        <v>6534959.7884493005</v>
      </c>
    </row>
    <row r="18" spans="1:2">
      <c r="A18" t="s">
        <v>13</v>
      </c>
      <c r="B18">
        <v>575.5251240793533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"/>
  <sheetViews>
    <sheetView workbookViewId="0"/>
  </sheetViews>
  <sheetFormatPr baseColWidth="10" defaultColWidth="8.83203125" defaultRowHeight="16"/>
  <sheetData>
    <row r="1" spans="1:14">
      <c r="C1" s="17" t="s">
        <v>46</v>
      </c>
      <c r="D1" s="17" t="s">
        <v>47</v>
      </c>
      <c r="E1" s="17" t="s">
        <v>48</v>
      </c>
      <c r="F1" s="17" t="s">
        <v>49</v>
      </c>
      <c r="G1" s="17" t="s">
        <v>71</v>
      </c>
      <c r="H1" s="17" t="s">
        <v>51</v>
      </c>
      <c r="I1" s="17" t="s">
        <v>52</v>
      </c>
      <c r="J1" s="17" t="s">
        <v>53</v>
      </c>
      <c r="K1" s="17" t="s">
        <v>54</v>
      </c>
      <c r="L1" s="17" t="s">
        <v>55</v>
      </c>
      <c r="M1" s="17" t="s">
        <v>56</v>
      </c>
      <c r="N1" s="17" t="s">
        <v>57</v>
      </c>
    </row>
    <row r="2" spans="1:14">
      <c r="A2" s="28" t="s">
        <v>58</v>
      </c>
      <c r="B2" s="17" t="s">
        <v>59</v>
      </c>
      <c r="C2">
        <v>411.56783999999999</v>
      </c>
      <c r="D2">
        <v>0</v>
      </c>
      <c r="E2">
        <v>523383.35978327668</v>
      </c>
      <c r="F2">
        <v>0</v>
      </c>
      <c r="G2">
        <v>523383.35978327668</v>
      </c>
      <c r="H2">
        <v>0</v>
      </c>
      <c r="I2">
        <v>0.14516916307010169</v>
      </c>
      <c r="J2">
        <v>156533.17456585099</v>
      </c>
      <c r="K2">
        <v>19589308.421333261</v>
      </c>
      <c r="L2">
        <v>0</v>
      </c>
      <c r="M2">
        <v>19589308.16137081</v>
      </c>
      <c r="N2">
        <v>37.428221198095351</v>
      </c>
    </row>
    <row r="3" spans="1:14">
      <c r="A3" s="29"/>
      <c r="B3" s="17" t="s">
        <v>16</v>
      </c>
      <c r="C3">
        <v>350.21564000000001</v>
      </c>
      <c r="D3">
        <v>0</v>
      </c>
      <c r="E3">
        <v>990633.54667690059</v>
      </c>
      <c r="F3">
        <v>0</v>
      </c>
      <c r="G3">
        <v>990633.54667690059</v>
      </c>
      <c r="H3">
        <v>0</v>
      </c>
      <c r="I3">
        <v>0.32290397227876089</v>
      </c>
      <c r="J3">
        <v>191042.00833474009</v>
      </c>
      <c r="K3">
        <v>23288434.02744703</v>
      </c>
      <c r="L3">
        <v>0</v>
      </c>
      <c r="M3">
        <v>23288433.895957839</v>
      </c>
      <c r="N3">
        <v>23.508626347330271</v>
      </c>
    </row>
    <row r="4" spans="1:14">
      <c r="A4" s="28" t="s">
        <v>60</v>
      </c>
      <c r="B4" s="17" t="s">
        <v>61</v>
      </c>
      <c r="C4">
        <v>263.81785000000002</v>
      </c>
      <c r="D4">
        <v>0</v>
      </c>
      <c r="E4">
        <v>875999.99830223608</v>
      </c>
      <c r="F4">
        <v>1484745.7598342979</v>
      </c>
      <c r="G4">
        <v>-608745.76153206185</v>
      </c>
      <c r="H4">
        <v>0</v>
      </c>
      <c r="I4">
        <v>0.64245662336812792</v>
      </c>
      <c r="J4">
        <v>0</v>
      </c>
      <c r="K4">
        <v>15876461.865154</v>
      </c>
      <c r="L4">
        <v>0</v>
      </c>
      <c r="M4">
        <v>15876462.28913907</v>
      </c>
      <c r="N4">
        <v>18.123815433686239</v>
      </c>
    </row>
    <row r="5" spans="1:14">
      <c r="A5" s="30"/>
      <c r="B5" s="17" t="s">
        <v>62</v>
      </c>
      <c r="C5">
        <v>106.57264000000001</v>
      </c>
      <c r="D5">
        <v>0</v>
      </c>
      <c r="E5">
        <v>339957.22446697811</v>
      </c>
      <c r="F5">
        <v>339957.22446697811</v>
      </c>
      <c r="G5">
        <v>0</v>
      </c>
      <c r="H5">
        <v>7.5243587161821779E-4</v>
      </c>
      <c r="I5">
        <v>0.36414507829038562</v>
      </c>
      <c r="J5">
        <v>0</v>
      </c>
      <c r="K5">
        <v>0</v>
      </c>
      <c r="L5">
        <v>7.5243587502882292E-4</v>
      </c>
      <c r="M5">
        <v>7.5243599712848663E-4</v>
      </c>
      <c r="N5">
        <v>2.2133015174474959E-9</v>
      </c>
    </row>
    <row r="6" spans="1:14">
      <c r="A6" s="30"/>
      <c r="B6" s="17" t="s">
        <v>63</v>
      </c>
      <c r="C6">
        <v>36.056412999999999</v>
      </c>
      <c r="D6">
        <v>0</v>
      </c>
      <c r="E6">
        <v>78453.182114255877</v>
      </c>
      <c r="F6">
        <v>78453.182114255877</v>
      </c>
      <c r="G6">
        <v>0</v>
      </c>
      <c r="H6">
        <v>-1.274180649488699E-4</v>
      </c>
      <c r="I6">
        <v>0.2483841836154583</v>
      </c>
      <c r="J6">
        <v>0</v>
      </c>
      <c r="K6">
        <v>0</v>
      </c>
      <c r="L6">
        <v>-1.2741784485115201E-4</v>
      </c>
      <c r="M6">
        <v>-1.2741843238472941E-4</v>
      </c>
      <c r="N6">
        <v>-1.6238233598018871E-9</v>
      </c>
    </row>
    <row r="7" spans="1:14">
      <c r="A7" s="29"/>
      <c r="B7" s="17" t="s">
        <v>64</v>
      </c>
      <c r="C7">
        <v>106.57264000000001</v>
      </c>
      <c r="D7">
        <v>0</v>
      </c>
      <c r="E7">
        <v>875999.97488799482</v>
      </c>
      <c r="F7">
        <v>904031.97408441105</v>
      </c>
      <c r="G7">
        <v>-28031.9991964162</v>
      </c>
      <c r="H7">
        <v>0</v>
      </c>
      <c r="I7">
        <v>0.93832710847111889</v>
      </c>
      <c r="J7">
        <v>0</v>
      </c>
      <c r="K7">
        <v>14930929.349980511</v>
      </c>
      <c r="L7">
        <v>6534959.8126644921</v>
      </c>
      <c r="M7">
        <v>21465886.807046872</v>
      </c>
      <c r="N7">
        <v>24.50443769680626</v>
      </c>
    </row>
    <row r="8" spans="1:14">
      <c r="A8" s="17" t="s">
        <v>65</v>
      </c>
      <c r="B8" s="17" t="s">
        <v>66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-88782231.742202431</v>
      </c>
    </row>
    <row r="9" spans="1:14">
      <c r="A9" s="17" t="s">
        <v>67</v>
      </c>
      <c r="B9" s="17" t="s">
        <v>66</v>
      </c>
      <c r="C9">
        <v>35.747611999999997</v>
      </c>
      <c r="D9">
        <v>0</v>
      </c>
      <c r="E9">
        <v>16778.173275475008</v>
      </c>
      <c r="F9">
        <v>18017.314038424989</v>
      </c>
      <c r="G9">
        <v>-1239.140762949999</v>
      </c>
      <c r="H9">
        <v>0</v>
      </c>
      <c r="I9">
        <v>0.1111147674119031</v>
      </c>
      <c r="J9">
        <v>0</v>
      </c>
      <c r="K9">
        <v>735364.34621430282</v>
      </c>
      <c r="L9">
        <v>0</v>
      </c>
      <c r="M9">
        <v>735364.34140132158</v>
      </c>
      <c r="N9">
        <v>43.828629572935597</v>
      </c>
    </row>
    <row r="10" spans="1:14">
      <c r="A10" s="28" t="s">
        <v>68</v>
      </c>
      <c r="B10" s="17" t="s">
        <v>62</v>
      </c>
      <c r="C10">
        <v>3341.5846999999999</v>
      </c>
      <c r="D10">
        <v>0</v>
      </c>
      <c r="E10">
        <v>169978.61185727091</v>
      </c>
      <c r="F10">
        <v>169978.61260970711</v>
      </c>
      <c r="G10">
        <v>-7.5243587252771249E-4</v>
      </c>
      <c r="H10">
        <v>0</v>
      </c>
      <c r="I10">
        <v>0.35790427459048529</v>
      </c>
      <c r="J10">
        <v>0</v>
      </c>
      <c r="K10">
        <v>5346252.0235255547</v>
      </c>
      <c r="L10">
        <v>-7.5243587252771249E-4</v>
      </c>
      <c r="M10">
        <v>5346252.1126395669</v>
      </c>
      <c r="N10">
        <v>31.452498959861771</v>
      </c>
    </row>
    <row r="11" spans="1:14">
      <c r="A11" s="29"/>
      <c r="B11" s="17" t="s">
        <v>63</v>
      </c>
      <c r="C11">
        <v>21772.681</v>
      </c>
      <c r="D11">
        <v>0</v>
      </c>
      <c r="E11">
        <v>39226.591120836907</v>
      </c>
      <c r="F11">
        <v>39226.590993418708</v>
      </c>
      <c r="G11">
        <v>1.274180649488699E-4</v>
      </c>
      <c r="H11">
        <v>0</v>
      </c>
      <c r="I11">
        <v>0.41863813658606952</v>
      </c>
      <c r="J11">
        <v>0</v>
      </c>
      <c r="K11">
        <v>2480522.3617526079</v>
      </c>
      <c r="L11">
        <v>1.274180649488699E-4</v>
      </c>
      <c r="M11">
        <v>2480522.4371749549</v>
      </c>
      <c r="N11">
        <v>63.235737959837692</v>
      </c>
    </row>
    <row r="14" spans="1:14">
      <c r="A14" s="17" t="s">
        <v>69</v>
      </c>
      <c r="B14" s="17" t="s">
        <v>70</v>
      </c>
    </row>
    <row r="15" spans="1:14">
      <c r="A15" t="s">
        <v>12</v>
      </c>
      <c r="B15">
        <v>875999.97488799482</v>
      </c>
    </row>
    <row r="16" spans="1:14">
      <c r="A16" t="s">
        <v>10</v>
      </c>
      <c r="B16">
        <v>82247272.395407259</v>
      </c>
    </row>
    <row r="17" spans="1:2">
      <c r="A17" t="s">
        <v>11</v>
      </c>
      <c r="B17">
        <v>6534959.8126644921</v>
      </c>
    </row>
    <row r="18" spans="1:2">
      <c r="A18" t="s">
        <v>13</v>
      </c>
      <c r="B18">
        <v>628.36741491964688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8"/>
  <sheetViews>
    <sheetView workbookViewId="0"/>
  </sheetViews>
  <sheetFormatPr baseColWidth="10" defaultColWidth="8.83203125" defaultRowHeight="16"/>
  <sheetData>
    <row r="1" spans="1:14">
      <c r="C1" s="17" t="s">
        <v>46</v>
      </c>
      <c r="D1" s="17" t="s">
        <v>47</v>
      </c>
      <c r="E1" s="17" t="s">
        <v>48</v>
      </c>
      <c r="F1" s="17" t="s">
        <v>49</v>
      </c>
      <c r="G1" s="17" t="s">
        <v>71</v>
      </c>
      <c r="H1" s="17" t="s">
        <v>51</v>
      </c>
      <c r="I1" s="17" t="s">
        <v>52</v>
      </c>
      <c r="J1" s="17" t="s">
        <v>53</v>
      </c>
      <c r="K1" s="17" t="s">
        <v>54</v>
      </c>
      <c r="L1" s="17" t="s">
        <v>55</v>
      </c>
      <c r="M1" s="17" t="s">
        <v>56</v>
      </c>
      <c r="N1" s="17" t="s">
        <v>57</v>
      </c>
    </row>
    <row r="2" spans="1:14">
      <c r="A2" s="28" t="s">
        <v>58</v>
      </c>
      <c r="B2" s="17" t="s">
        <v>59</v>
      </c>
      <c r="C2">
        <v>280.94648000000001</v>
      </c>
      <c r="D2">
        <v>0</v>
      </c>
      <c r="E2">
        <v>418524.43915177177</v>
      </c>
      <c r="F2">
        <v>0</v>
      </c>
      <c r="G2">
        <v>418524.43915177177</v>
      </c>
      <c r="H2">
        <v>0</v>
      </c>
      <c r="I2">
        <v>0.17005645509510539</v>
      </c>
      <c r="J2">
        <v>105451.984876888</v>
      </c>
      <c r="K2">
        <v>13372150.862438461</v>
      </c>
      <c r="L2">
        <v>0</v>
      </c>
      <c r="M2">
        <v>13372150.77054082</v>
      </c>
      <c r="N2">
        <v>31.950704713068379</v>
      </c>
    </row>
    <row r="3" spans="1:14">
      <c r="A3" s="29"/>
      <c r="B3" s="17" t="s">
        <v>16</v>
      </c>
      <c r="C3">
        <v>328.55772000000002</v>
      </c>
      <c r="D3">
        <v>0</v>
      </c>
      <c r="E3">
        <v>1094884.606281142</v>
      </c>
      <c r="F3">
        <v>0</v>
      </c>
      <c r="G3">
        <v>1094884.606281142</v>
      </c>
      <c r="H3">
        <v>0</v>
      </c>
      <c r="I3">
        <v>0.38041056287170327</v>
      </c>
      <c r="J3">
        <v>185080.99086245999</v>
      </c>
      <c r="K3">
        <v>21848238.378013089</v>
      </c>
      <c r="L3">
        <v>0</v>
      </c>
      <c r="M3">
        <v>21848238.221087661</v>
      </c>
      <c r="N3">
        <v>19.954831856935922</v>
      </c>
    </row>
    <row r="4" spans="1:14">
      <c r="A4" s="28" t="s">
        <v>60</v>
      </c>
      <c r="B4" s="17" t="s">
        <v>61</v>
      </c>
      <c r="C4">
        <v>245.01490000000001</v>
      </c>
      <c r="D4">
        <v>0</v>
      </c>
      <c r="E4">
        <v>876000.00370052853</v>
      </c>
      <c r="F4">
        <v>1484745.7689839411</v>
      </c>
      <c r="G4">
        <v>-608745.76528341207</v>
      </c>
      <c r="H4">
        <v>0</v>
      </c>
      <c r="I4">
        <v>0.6917600772023218</v>
      </c>
      <c r="J4">
        <v>0</v>
      </c>
      <c r="K4">
        <v>14744907.201103039</v>
      </c>
      <c r="L4">
        <v>0</v>
      </c>
      <c r="M4">
        <v>14744907.17190217</v>
      </c>
      <c r="N4">
        <v>16.832085741569109</v>
      </c>
    </row>
    <row r="5" spans="1:14">
      <c r="A5" s="30"/>
      <c r="B5" s="17" t="s">
        <v>62</v>
      </c>
      <c r="C5">
        <v>108.02865</v>
      </c>
      <c r="D5">
        <v>0</v>
      </c>
      <c r="E5">
        <v>310696.36606349418</v>
      </c>
      <c r="F5">
        <v>310696.36606349418</v>
      </c>
      <c r="G5">
        <v>0</v>
      </c>
      <c r="H5">
        <v>6.3943794611986959E-4</v>
      </c>
      <c r="I5">
        <v>0.32831680944588221</v>
      </c>
      <c r="J5">
        <v>0</v>
      </c>
      <c r="K5">
        <v>0</v>
      </c>
      <c r="L5">
        <v>6.3943796749299509E-4</v>
      </c>
      <c r="M5">
        <v>6.3942279666662216E-4</v>
      </c>
      <c r="N5">
        <v>2.0580748888909259E-9</v>
      </c>
    </row>
    <row r="6" spans="1:14">
      <c r="A6" s="30"/>
      <c r="B6" s="17" t="s">
        <v>63</v>
      </c>
      <c r="C6">
        <v>35.182806999999997</v>
      </c>
      <c r="D6">
        <v>0</v>
      </c>
      <c r="E6">
        <v>91787.992498194566</v>
      </c>
      <c r="F6">
        <v>91787.992498194566</v>
      </c>
      <c r="G6">
        <v>0</v>
      </c>
      <c r="H6">
        <v>2.8759594715666031E-4</v>
      </c>
      <c r="I6">
        <v>0.29781823080262743</v>
      </c>
      <c r="J6">
        <v>0</v>
      </c>
      <c r="K6">
        <v>0</v>
      </c>
      <c r="L6">
        <v>2.8759645738318801E-4</v>
      </c>
      <c r="M6">
        <v>2.8760917484760279E-4</v>
      </c>
      <c r="N6">
        <v>3.1335030473143602E-9</v>
      </c>
    </row>
    <row r="7" spans="1:14">
      <c r="A7" s="29"/>
      <c r="B7" s="17" t="s">
        <v>64</v>
      </c>
      <c r="C7">
        <v>108.02865</v>
      </c>
      <c r="D7">
        <v>0</v>
      </c>
      <c r="E7">
        <v>875999.97700600058</v>
      </c>
      <c r="F7">
        <v>904031.97627019265</v>
      </c>
      <c r="G7">
        <v>-28031.99926419212</v>
      </c>
      <c r="H7">
        <v>0</v>
      </c>
      <c r="I7">
        <v>0.9256803391981161</v>
      </c>
      <c r="J7">
        <v>0</v>
      </c>
      <c r="K7">
        <v>15134917.75115801</v>
      </c>
      <c r="L7">
        <v>6534959.8284647726</v>
      </c>
      <c r="M7">
        <v>21669876.569111489</v>
      </c>
      <c r="N7">
        <v>24.73730266885957</v>
      </c>
    </row>
    <row r="8" spans="1:14">
      <c r="A8" s="17" t="s">
        <v>65</v>
      </c>
      <c r="B8" s="17" t="s">
        <v>66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-80375625.247996926</v>
      </c>
    </row>
    <row r="9" spans="1:14">
      <c r="A9" s="17" t="s">
        <v>67</v>
      </c>
      <c r="B9" s="17" t="s">
        <v>66</v>
      </c>
      <c r="C9">
        <v>18.004394999999999</v>
      </c>
      <c r="D9">
        <v>0</v>
      </c>
      <c r="E9">
        <v>8547.7210886479934</v>
      </c>
      <c r="F9">
        <v>9179.0073588659798</v>
      </c>
      <c r="G9">
        <v>-631.28627021800048</v>
      </c>
      <c r="H9">
        <v>0</v>
      </c>
      <c r="I9">
        <v>0.1123947312777832</v>
      </c>
      <c r="J9">
        <v>0</v>
      </c>
      <c r="K9">
        <v>370368.52022896142</v>
      </c>
      <c r="L9">
        <v>0</v>
      </c>
      <c r="M9">
        <v>370368.51887525897</v>
      </c>
      <c r="N9">
        <v>43.329504441497953</v>
      </c>
    </row>
    <row r="10" spans="1:14">
      <c r="A10" s="28" t="s">
        <v>68</v>
      </c>
      <c r="B10" s="17" t="s">
        <v>62</v>
      </c>
      <c r="C10">
        <v>3886.4962999999998</v>
      </c>
      <c r="D10">
        <v>0</v>
      </c>
      <c r="E10">
        <v>155348.18271202801</v>
      </c>
      <c r="F10">
        <v>155348.18335146681</v>
      </c>
      <c r="G10">
        <v>-6.3943794611986959E-4</v>
      </c>
      <c r="H10">
        <v>0</v>
      </c>
      <c r="I10">
        <v>0.4269152158810246</v>
      </c>
      <c r="J10">
        <v>0</v>
      </c>
      <c r="K10">
        <v>6218064.3538078144</v>
      </c>
      <c r="L10">
        <v>-6.3943794611986959E-4</v>
      </c>
      <c r="M10">
        <v>6218064.4158397513</v>
      </c>
      <c r="N10">
        <v>40.026631192502123</v>
      </c>
    </row>
    <row r="11" spans="1:14">
      <c r="A11" s="29"/>
      <c r="B11" s="17" t="s">
        <v>63</v>
      </c>
      <c r="C11">
        <v>18889.25</v>
      </c>
      <c r="D11">
        <v>0</v>
      </c>
      <c r="E11">
        <v>45893.996105299033</v>
      </c>
      <c r="F11">
        <v>45893.996392895016</v>
      </c>
      <c r="G11">
        <v>-2.8759594715666031E-4</v>
      </c>
      <c r="H11">
        <v>0</v>
      </c>
      <c r="I11">
        <v>0.51117883626240601</v>
      </c>
      <c r="J11">
        <v>0</v>
      </c>
      <c r="K11">
        <v>2152018.2572709098</v>
      </c>
      <c r="L11">
        <v>-2.8759594715666031E-4</v>
      </c>
      <c r="M11">
        <v>2152018.196886159</v>
      </c>
      <c r="N11">
        <v>46.891061566061673</v>
      </c>
    </row>
    <row r="14" spans="1:14">
      <c r="A14" s="17" t="s">
        <v>69</v>
      </c>
      <c r="B14" s="17" t="s">
        <v>70</v>
      </c>
    </row>
    <row r="15" spans="1:14">
      <c r="A15" t="s">
        <v>12</v>
      </c>
      <c r="B15">
        <v>875999.97700600058</v>
      </c>
    </row>
    <row r="16" spans="1:14">
      <c r="A16" t="s">
        <v>10</v>
      </c>
      <c r="B16">
        <v>73840665.324020267</v>
      </c>
    </row>
    <row r="17" spans="1:2">
      <c r="A17" t="s">
        <v>11</v>
      </c>
      <c r="B17">
        <v>6534959.8284647726</v>
      </c>
    </row>
    <row r="18" spans="1:2">
      <c r="A18" t="s">
        <v>13</v>
      </c>
      <c r="B18">
        <v>568.86859477850624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8"/>
  <sheetViews>
    <sheetView workbookViewId="0"/>
  </sheetViews>
  <sheetFormatPr baseColWidth="10" defaultColWidth="8.83203125" defaultRowHeight="16"/>
  <sheetData>
    <row r="1" spans="1:14">
      <c r="C1" s="17" t="s">
        <v>46</v>
      </c>
      <c r="D1" s="17" t="s">
        <v>47</v>
      </c>
      <c r="E1" s="17" t="s">
        <v>48</v>
      </c>
      <c r="F1" s="17" t="s">
        <v>49</v>
      </c>
      <c r="G1" s="17" t="s">
        <v>71</v>
      </c>
      <c r="H1" s="17" t="s">
        <v>51</v>
      </c>
      <c r="I1" s="17" t="s">
        <v>52</v>
      </c>
      <c r="J1" s="17" t="s">
        <v>53</v>
      </c>
      <c r="K1" s="17" t="s">
        <v>54</v>
      </c>
      <c r="L1" s="17" t="s">
        <v>55</v>
      </c>
      <c r="M1" s="17" t="s">
        <v>56</v>
      </c>
      <c r="N1" s="17" t="s">
        <v>57</v>
      </c>
    </row>
    <row r="2" spans="1:14">
      <c r="A2" s="28" t="s">
        <v>58</v>
      </c>
      <c r="B2" s="17" t="s">
        <v>59</v>
      </c>
      <c r="C2">
        <v>193.02328</v>
      </c>
      <c r="D2">
        <v>0</v>
      </c>
      <c r="E2">
        <v>273783.56961791997</v>
      </c>
      <c r="F2">
        <v>0</v>
      </c>
      <c r="G2">
        <v>273783.56961791997</v>
      </c>
      <c r="H2">
        <v>0</v>
      </c>
      <c r="I2">
        <v>0.16191742337071671</v>
      </c>
      <c r="J2">
        <v>86212.569083859969</v>
      </c>
      <c r="K2">
        <v>9187288.6968461089</v>
      </c>
      <c r="L2">
        <v>0</v>
      </c>
      <c r="M2">
        <v>9187288.5772999339</v>
      </c>
      <c r="N2">
        <v>33.556756492441473</v>
      </c>
    </row>
    <row r="3" spans="1:14">
      <c r="A3" s="29"/>
      <c r="B3" s="17" t="s">
        <v>16</v>
      </c>
      <c r="C3">
        <v>292.50110999999998</v>
      </c>
      <c r="D3">
        <v>0</v>
      </c>
      <c r="E3">
        <v>1239295.858630318</v>
      </c>
      <c r="F3">
        <v>0</v>
      </c>
      <c r="G3">
        <v>1239295.858630318</v>
      </c>
      <c r="H3">
        <v>0</v>
      </c>
      <c r="I3">
        <v>0.48366356620195561</v>
      </c>
      <c r="J3">
        <v>203032.96601549</v>
      </c>
      <c r="K3">
        <v>19450567.094005361</v>
      </c>
      <c r="L3">
        <v>0</v>
      </c>
      <c r="M3">
        <v>19450566.913555909</v>
      </c>
      <c r="N3">
        <v>15.694853475144191</v>
      </c>
    </row>
    <row r="4" spans="1:14">
      <c r="A4" s="28" t="s">
        <v>60</v>
      </c>
      <c r="B4" s="17" t="s">
        <v>61</v>
      </c>
      <c r="C4">
        <v>224.03440000000001</v>
      </c>
      <c r="D4">
        <v>0</v>
      </c>
      <c r="E4">
        <v>876000.00660653692</v>
      </c>
      <c r="F4">
        <v>1484745.7739093909</v>
      </c>
      <c r="G4">
        <v>-608745.76730285375</v>
      </c>
      <c r="H4">
        <v>0</v>
      </c>
      <c r="I4">
        <v>0.75654241804823175</v>
      </c>
      <c r="J4">
        <v>0</v>
      </c>
      <c r="K4">
        <v>13482308.373306271</v>
      </c>
      <c r="L4">
        <v>0</v>
      </c>
      <c r="M4">
        <v>13482308.392364601</v>
      </c>
      <c r="N4">
        <v>15.3907628889097</v>
      </c>
    </row>
    <row r="5" spans="1:14">
      <c r="A5" s="30"/>
      <c r="B5" s="17" t="s">
        <v>62</v>
      </c>
      <c r="C5">
        <v>106.79644</v>
      </c>
      <c r="D5">
        <v>0</v>
      </c>
      <c r="E5">
        <v>251965.37841551629</v>
      </c>
      <c r="F5">
        <v>251965.37841551629</v>
      </c>
      <c r="G5">
        <v>0</v>
      </c>
      <c r="H5">
        <v>4.4936799713468639E-4</v>
      </c>
      <c r="I5">
        <v>0.26932705857985029</v>
      </c>
      <c r="J5">
        <v>0</v>
      </c>
      <c r="K5">
        <v>0</v>
      </c>
      <c r="L5">
        <v>4.4936803442396922E-4</v>
      </c>
      <c r="M5">
        <v>4.4939294457435608E-4</v>
      </c>
      <c r="N5">
        <v>1.783524535145448E-9</v>
      </c>
    </row>
    <row r="6" spans="1:14">
      <c r="A6" s="30"/>
      <c r="B6" s="17" t="s">
        <v>63</v>
      </c>
      <c r="C6">
        <v>35.922134</v>
      </c>
      <c r="D6">
        <v>0</v>
      </c>
      <c r="E6">
        <v>81861.279452870163</v>
      </c>
      <c r="F6">
        <v>81861.279452870163</v>
      </c>
      <c r="G6">
        <v>0</v>
      </c>
      <c r="H6">
        <v>-6.7891608523495961E-5</v>
      </c>
      <c r="I6">
        <v>0.26014308934739733</v>
      </c>
      <c r="J6">
        <v>0</v>
      </c>
      <c r="K6">
        <v>0</v>
      </c>
      <c r="L6">
        <v>-6.7891758135374403E-5</v>
      </c>
      <c r="M6">
        <v>-6.7883636802434921E-5</v>
      </c>
      <c r="N6">
        <v>-8.2923588799075122E-10</v>
      </c>
    </row>
    <row r="7" spans="1:14">
      <c r="A7" s="29"/>
      <c r="B7" s="17" t="s">
        <v>64</v>
      </c>
      <c r="C7">
        <v>106.79644</v>
      </c>
      <c r="D7">
        <v>0</v>
      </c>
      <c r="E7">
        <v>875999.97758199403</v>
      </c>
      <c r="F7">
        <v>904031.9768646179</v>
      </c>
      <c r="G7">
        <v>-28031.999282623841</v>
      </c>
      <c r="H7">
        <v>0</v>
      </c>
      <c r="I7">
        <v>0.93636077607894019</v>
      </c>
      <c r="J7">
        <v>0</v>
      </c>
      <c r="K7">
        <v>14962283.94519862</v>
      </c>
      <c r="L7">
        <v>6534959.8327617012</v>
      </c>
      <c r="M7">
        <v>21497243.440455891</v>
      </c>
      <c r="N7">
        <v>24.54023286598045</v>
      </c>
    </row>
    <row r="8" spans="1:14">
      <c r="A8" s="17" t="s">
        <v>65</v>
      </c>
      <c r="B8" s="17" t="s">
        <v>66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-71700211.359002858</v>
      </c>
    </row>
    <row r="9" spans="1:14">
      <c r="A9" s="17" t="s">
        <v>67</v>
      </c>
      <c r="B9" s="17" t="s">
        <v>66</v>
      </c>
      <c r="C9">
        <v>8.2590924999999995</v>
      </c>
      <c r="D9">
        <v>0</v>
      </c>
      <c r="E9">
        <v>4084.6481735551911</v>
      </c>
      <c r="F9">
        <v>4386.3171385869873</v>
      </c>
      <c r="G9">
        <v>-301.66896503179942</v>
      </c>
      <c r="H9">
        <v>0</v>
      </c>
      <c r="I9">
        <v>0.1170837077583249</v>
      </c>
      <c r="J9">
        <v>0</v>
      </c>
      <c r="K9">
        <v>169897.84259116251</v>
      </c>
      <c r="L9">
        <v>0</v>
      </c>
      <c r="M9">
        <v>169897.84286981891</v>
      </c>
      <c r="N9">
        <v>41.594241572571718</v>
      </c>
    </row>
    <row r="10" spans="1:14">
      <c r="A10" s="28" t="s">
        <v>68</v>
      </c>
      <c r="B10" s="17" t="s">
        <v>62</v>
      </c>
      <c r="C10">
        <v>3652.5333000000001</v>
      </c>
      <c r="D10">
        <v>0</v>
      </c>
      <c r="E10">
        <v>125982.688983074</v>
      </c>
      <c r="F10">
        <v>125982.6894324423</v>
      </c>
      <c r="G10">
        <v>-4.4936799713468639E-4</v>
      </c>
      <c r="H10">
        <v>0</v>
      </c>
      <c r="I10">
        <v>0.41873955572302213</v>
      </c>
      <c r="J10">
        <v>0</v>
      </c>
      <c r="K10">
        <v>5843743.4029786736</v>
      </c>
      <c r="L10">
        <v>-4.4936799713468639E-4</v>
      </c>
      <c r="M10">
        <v>5843743.4438920887</v>
      </c>
      <c r="N10">
        <v>46.385289050920463</v>
      </c>
    </row>
    <row r="11" spans="1:14">
      <c r="A11" s="29"/>
      <c r="B11" s="17" t="s">
        <v>63</v>
      </c>
      <c r="C11">
        <v>18161.978999999999</v>
      </c>
      <c r="D11">
        <v>0</v>
      </c>
      <c r="E11">
        <v>40930.639760381113</v>
      </c>
      <c r="F11">
        <v>40930.639692489567</v>
      </c>
      <c r="G11">
        <v>6.7891608523495961E-5</v>
      </c>
      <c r="H11">
        <v>0</v>
      </c>
      <c r="I11">
        <v>0.48074739571877839</v>
      </c>
      <c r="J11">
        <v>0</v>
      </c>
      <c r="K11">
        <v>2069161.5811199951</v>
      </c>
      <c r="L11">
        <v>6.7891608523495961E-5</v>
      </c>
      <c r="M11">
        <v>2069161.7494261621</v>
      </c>
      <c r="N11">
        <v>50.552880715756501</v>
      </c>
    </row>
    <row r="14" spans="1:14">
      <c r="A14" s="17" t="s">
        <v>69</v>
      </c>
      <c r="B14" s="17" t="s">
        <v>70</v>
      </c>
    </row>
    <row r="15" spans="1:14">
      <c r="A15" t="s">
        <v>12</v>
      </c>
      <c r="B15">
        <v>875999.97758199403</v>
      </c>
    </row>
    <row r="16" spans="1:14">
      <c r="A16" t="s">
        <v>10</v>
      </c>
      <c r="B16">
        <v>65165250.936046191</v>
      </c>
    </row>
    <row r="17" spans="1:2">
      <c r="A17" t="s">
        <v>11</v>
      </c>
      <c r="B17">
        <v>6534959.8327617012</v>
      </c>
    </row>
    <row r="18" spans="1:2">
      <c r="A18" t="s">
        <v>13</v>
      </c>
      <c r="B18">
        <v>507.46725815412441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workbookViewId="0"/>
  </sheetViews>
  <sheetFormatPr baseColWidth="10" defaultColWidth="8.83203125" defaultRowHeight="16"/>
  <sheetData>
    <row r="1" spans="1:14">
      <c r="C1" s="17" t="s">
        <v>46</v>
      </c>
      <c r="D1" s="17" t="s">
        <v>47</v>
      </c>
      <c r="E1" s="17" t="s">
        <v>48</v>
      </c>
      <c r="F1" s="17" t="s">
        <v>49</v>
      </c>
      <c r="G1" s="17" t="s">
        <v>71</v>
      </c>
      <c r="H1" s="17" t="s">
        <v>51</v>
      </c>
      <c r="I1" s="17" t="s">
        <v>52</v>
      </c>
      <c r="J1" s="17" t="s">
        <v>53</v>
      </c>
      <c r="K1" s="17" t="s">
        <v>54</v>
      </c>
      <c r="L1" s="17" t="s">
        <v>55</v>
      </c>
      <c r="M1" s="17" t="s">
        <v>56</v>
      </c>
      <c r="N1" s="17" t="s">
        <v>57</v>
      </c>
    </row>
    <row r="2" spans="1:14">
      <c r="A2" s="28" t="s">
        <v>58</v>
      </c>
      <c r="B2" s="17" t="s">
        <v>59</v>
      </c>
      <c r="C2">
        <v>254.63283000000001</v>
      </c>
      <c r="D2">
        <v>0</v>
      </c>
      <c r="E2">
        <v>324205.15140939993</v>
      </c>
      <c r="F2">
        <v>0</v>
      </c>
      <c r="G2">
        <v>324205.15140939993</v>
      </c>
      <c r="H2">
        <v>0</v>
      </c>
      <c r="I2">
        <v>0.14534543907996911</v>
      </c>
      <c r="J2">
        <v>121569.85008513001</v>
      </c>
      <c r="K2">
        <v>12119705.565592591</v>
      </c>
      <c r="L2">
        <v>0</v>
      </c>
      <c r="M2">
        <v>12119705.441790501</v>
      </c>
      <c r="N2">
        <v>37.382828092345669</v>
      </c>
    </row>
    <row r="3" spans="1:14">
      <c r="A3" s="29"/>
      <c r="B3" s="17" t="s">
        <v>16</v>
      </c>
      <c r="C3">
        <v>293.72534000000002</v>
      </c>
      <c r="D3">
        <v>0</v>
      </c>
      <c r="E3">
        <v>1188928.469188601</v>
      </c>
      <c r="F3">
        <v>0</v>
      </c>
      <c r="G3">
        <v>1188928.469188601</v>
      </c>
      <c r="H3">
        <v>0</v>
      </c>
      <c r="I3">
        <v>0.46207258791347861</v>
      </c>
      <c r="J3">
        <v>242597.49915831001</v>
      </c>
      <c r="K3">
        <v>19531975.221836042</v>
      </c>
      <c r="L3">
        <v>0</v>
      </c>
      <c r="M3">
        <v>19531975.612870172</v>
      </c>
      <c r="N3">
        <v>16.42821760858331</v>
      </c>
    </row>
    <row r="4" spans="1:14">
      <c r="A4" s="28" t="s">
        <v>60</v>
      </c>
      <c r="B4" s="17" t="s">
        <v>61</v>
      </c>
      <c r="C4">
        <v>236.21874</v>
      </c>
      <c r="D4">
        <v>0</v>
      </c>
      <c r="E4">
        <v>876000.00268242159</v>
      </c>
      <c r="F4">
        <v>1484745.7672583349</v>
      </c>
      <c r="G4">
        <v>-608745.76457591332</v>
      </c>
      <c r="H4">
        <v>0</v>
      </c>
      <c r="I4">
        <v>0.71751938877810018</v>
      </c>
      <c r="J4">
        <v>0</v>
      </c>
      <c r="K4">
        <v>14215557.504712921</v>
      </c>
      <c r="L4">
        <v>0</v>
      </c>
      <c r="M4">
        <v>14215556.712205449</v>
      </c>
      <c r="N4">
        <v>16.227804416296191</v>
      </c>
    </row>
    <row r="5" spans="1:14">
      <c r="A5" s="30"/>
      <c r="B5" s="17" t="s">
        <v>62</v>
      </c>
      <c r="C5">
        <v>106.19945</v>
      </c>
      <c r="D5">
        <v>0</v>
      </c>
      <c r="E5">
        <v>289302.22639092762</v>
      </c>
      <c r="F5">
        <v>289302.22639092762</v>
      </c>
      <c r="G5">
        <v>0</v>
      </c>
      <c r="H5">
        <v>-1.1082713015184711E-3</v>
      </c>
      <c r="I5">
        <v>0.31097494675788317</v>
      </c>
      <c r="J5">
        <v>0</v>
      </c>
      <c r="K5">
        <v>0</v>
      </c>
      <c r="L5">
        <v>-1.1082713174346279E-3</v>
      </c>
      <c r="M5">
        <v>-1.108274795114994E-3</v>
      </c>
      <c r="N5">
        <v>-3.8308233176965602E-9</v>
      </c>
    </row>
    <row r="6" spans="1:14">
      <c r="A6" s="30"/>
      <c r="B6" s="17" t="s">
        <v>63</v>
      </c>
      <c r="C6">
        <v>36.280332000000001</v>
      </c>
      <c r="D6">
        <v>0</v>
      </c>
      <c r="E6">
        <v>77760.903711309889</v>
      </c>
      <c r="F6">
        <v>77760.903711309889</v>
      </c>
      <c r="G6">
        <v>0</v>
      </c>
      <c r="H6">
        <v>1.388094059393552E-4</v>
      </c>
      <c r="I6">
        <v>0.2446729399322661</v>
      </c>
      <c r="J6">
        <v>0</v>
      </c>
      <c r="K6">
        <v>0</v>
      </c>
      <c r="L6">
        <v>1.3880987927450411E-4</v>
      </c>
      <c r="M6">
        <v>1.3883411884307861E-4</v>
      </c>
      <c r="N6">
        <v>1.7851074362837079E-9</v>
      </c>
    </row>
    <row r="7" spans="1:14">
      <c r="A7" s="29"/>
      <c r="B7" s="17" t="s">
        <v>64</v>
      </c>
      <c r="C7">
        <v>106.19945</v>
      </c>
      <c r="D7">
        <v>0</v>
      </c>
      <c r="E7">
        <v>876000.01697400049</v>
      </c>
      <c r="F7">
        <v>904032.01751716831</v>
      </c>
      <c r="G7">
        <v>-28032.000543167789</v>
      </c>
      <c r="H7">
        <v>0</v>
      </c>
      <c r="I7">
        <v>0.94162448051917225</v>
      </c>
      <c r="J7">
        <v>0</v>
      </c>
      <c r="K7">
        <v>14878645.072100939</v>
      </c>
      <c r="L7">
        <v>6534960.1266260128</v>
      </c>
      <c r="M7">
        <v>21413606.18804371</v>
      </c>
      <c r="N7">
        <v>24.444755448765289</v>
      </c>
    </row>
    <row r="8" spans="1:14">
      <c r="A8" s="17" t="s">
        <v>65</v>
      </c>
      <c r="B8" s="17" t="s">
        <v>66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-76334040.298001975</v>
      </c>
    </row>
    <row r="9" spans="1:14">
      <c r="A9" s="17" t="s">
        <v>67</v>
      </c>
      <c r="B9" s="17" t="s">
        <v>66</v>
      </c>
      <c r="C9">
        <v>12.016088999999999</v>
      </c>
      <c r="D9">
        <v>0</v>
      </c>
      <c r="E9">
        <v>4818.3650580019967</v>
      </c>
      <c r="F9">
        <v>5174.2221727710039</v>
      </c>
      <c r="G9">
        <v>-355.85711476900019</v>
      </c>
      <c r="H9">
        <v>0</v>
      </c>
      <c r="I9">
        <v>9.4931579225383783E-2</v>
      </c>
      <c r="J9">
        <v>0</v>
      </c>
      <c r="K9">
        <v>247183.040689204</v>
      </c>
      <c r="L9">
        <v>0</v>
      </c>
      <c r="M9">
        <v>247183.04101878591</v>
      </c>
      <c r="N9">
        <v>51.300189596112403</v>
      </c>
    </row>
    <row r="10" spans="1:14">
      <c r="A10" s="28" t="s">
        <v>68</v>
      </c>
      <c r="B10" s="17" t="s">
        <v>62</v>
      </c>
      <c r="C10">
        <v>3342.3721</v>
      </c>
      <c r="D10">
        <v>0</v>
      </c>
      <c r="E10">
        <v>144651.11374959929</v>
      </c>
      <c r="F10">
        <v>144651.11264132831</v>
      </c>
      <c r="G10">
        <v>1.108271301973218E-3</v>
      </c>
      <c r="H10">
        <v>0</v>
      </c>
      <c r="I10">
        <v>0.36099248855737159</v>
      </c>
      <c r="J10">
        <v>0</v>
      </c>
      <c r="K10">
        <v>5347511.7967233798</v>
      </c>
      <c r="L10">
        <v>1.108271301973218E-3</v>
      </c>
      <c r="M10">
        <v>5347511.7433085898</v>
      </c>
      <c r="N10">
        <v>36.968341305449563</v>
      </c>
    </row>
    <row r="11" spans="1:14">
      <c r="A11" s="29"/>
      <c r="B11" s="17" t="s">
        <v>63</v>
      </c>
      <c r="C11">
        <v>30356.861000000001</v>
      </c>
      <c r="D11">
        <v>0</v>
      </c>
      <c r="E11">
        <v>38880.451786250087</v>
      </c>
      <c r="F11">
        <v>38880.451925059519</v>
      </c>
      <c r="G11">
        <v>-1.388094059393552E-4</v>
      </c>
      <c r="H11">
        <v>0</v>
      </c>
      <c r="I11">
        <v>0.46331676434599928</v>
      </c>
      <c r="J11">
        <v>0</v>
      </c>
      <c r="K11">
        <v>3458502.5400921288</v>
      </c>
      <c r="L11">
        <v>-1.388094059393552E-4</v>
      </c>
      <c r="M11">
        <v>3458502.568898946</v>
      </c>
      <c r="N11">
        <v>88.952221746611301</v>
      </c>
    </row>
    <row r="14" spans="1:14">
      <c r="A14" s="17" t="s">
        <v>69</v>
      </c>
      <c r="B14" s="17" t="s">
        <v>70</v>
      </c>
    </row>
    <row r="15" spans="1:14">
      <c r="A15" t="s">
        <v>12</v>
      </c>
      <c r="B15">
        <v>876000.01697400049</v>
      </c>
    </row>
    <row r="16" spans="1:14">
      <c r="A16" t="s">
        <v>10</v>
      </c>
      <c r="B16">
        <v>69799080.7417472</v>
      </c>
    </row>
    <row r="17" spans="1:2">
      <c r="A17" t="s">
        <v>11</v>
      </c>
      <c r="B17">
        <v>6534960.1266260138</v>
      </c>
    </row>
    <row r="18" spans="1:2">
      <c r="A18" t="s">
        <v>13</v>
      </c>
      <c r="B18">
        <v>540.26374910214247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8"/>
  <sheetViews>
    <sheetView workbookViewId="0"/>
  </sheetViews>
  <sheetFormatPr baseColWidth="10" defaultColWidth="8.83203125" defaultRowHeight="16"/>
  <sheetData>
    <row r="1" spans="1:14">
      <c r="C1" s="17" t="s">
        <v>46</v>
      </c>
      <c r="D1" s="17" t="s">
        <v>47</v>
      </c>
      <c r="E1" s="17" t="s">
        <v>48</v>
      </c>
      <c r="F1" s="17" t="s">
        <v>49</v>
      </c>
      <c r="G1" s="17" t="s">
        <v>71</v>
      </c>
      <c r="H1" s="17" t="s">
        <v>51</v>
      </c>
      <c r="I1" s="17" t="s">
        <v>52</v>
      </c>
      <c r="J1" s="17" t="s">
        <v>53</v>
      </c>
      <c r="K1" s="17" t="s">
        <v>54</v>
      </c>
      <c r="L1" s="17" t="s">
        <v>55</v>
      </c>
      <c r="M1" s="17" t="s">
        <v>56</v>
      </c>
      <c r="N1" s="17" t="s">
        <v>57</v>
      </c>
    </row>
    <row r="2" spans="1:14">
      <c r="A2" s="28" t="s">
        <v>58</v>
      </c>
      <c r="B2" s="17" t="s">
        <v>59</v>
      </c>
      <c r="C2">
        <v>318.69371999999998</v>
      </c>
      <c r="D2">
        <v>0</v>
      </c>
      <c r="E2">
        <v>418545.11133016407</v>
      </c>
      <c r="F2">
        <v>0</v>
      </c>
      <c r="G2">
        <v>418545.11133016407</v>
      </c>
      <c r="H2">
        <v>0</v>
      </c>
      <c r="I2">
        <v>0.14992175653151851</v>
      </c>
      <c r="J2">
        <v>139378.60053387599</v>
      </c>
      <c r="K2">
        <v>15168798.35174202</v>
      </c>
      <c r="L2">
        <v>0</v>
      </c>
      <c r="M2">
        <v>15168798.23579918</v>
      </c>
      <c r="N2">
        <v>36.241728370907829</v>
      </c>
    </row>
    <row r="3" spans="1:14">
      <c r="A3" s="29"/>
      <c r="B3" s="17" t="s">
        <v>16</v>
      </c>
      <c r="C3">
        <v>324.88409999999999</v>
      </c>
      <c r="D3">
        <v>0</v>
      </c>
      <c r="E3">
        <v>1094791.6143239399</v>
      </c>
      <c r="F3">
        <v>0</v>
      </c>
      <c r="G3">
        <v>1094791.6143239399</v>
      </c>
      <c r="H3">
        <v>0</v>
      </c>
      <c r="I3">
        <v>0.3846793723694556</v>
      </c>
      <c r="J3">
        <v>259462.09152265801</v>
      </c>
      <c r="K3">
        <v>21603952.151927039</v>
      </c>
      <c r="L3">
        <v>0</v>
      </c>
      <c r="M3">
        <v>21603951.81317478</v>
      </c>
      <c r="N3">
        <v>19.733391752836631</v>
      </c>
    </row>
    <row r="4" spans="1:14">
      <c r="A4" s="28" t="s">
        <v>60</v>
      </c>
      <c r="B4" s="17" t="s">
        <v>61</v>
      </c>
      <c r="C4">
        <v>249.03976</v>
      </c>
      <c r="D4">
        <v>0</v>
      </c>
      <c r="E4">
        <v>876000.00544603344</v>
      </c>
      <c r="F4">
        <v>1484745.771942426</v>
      </c>
      <c r="G4">
        <v>-608745.76649639255</v>
      </c>
      <c r="H4">
        <v>0</v>
      </c>
      <c r="I4">
        <v>0.68058018718555646</v>
      </c>
      <c r="J4">
        <v>0</v>
      </c>
      <c r="K4">
        <v>14987121.806000261</v>
      </c>
      <c r="L4">
        <v>0</v>
      </c>
      <c r="M4">
        <v>14987122.19829556</v>
      </c>
      <c r="N4">
        <v>17.10858687799287</v>
      </c>
    </row>
    <row r="5" spans="1:14">
      <c r="A5" s="30"/>
      <c r="B5" s="17" t="s">
        <v>62</v>
      </c>
      <c r="C5">
        <v>107.08745</v>
      </c>
      <c r="D5">
        <v>0</v>
      </c>
      <c r="E5">
        <v>323013.21545790602</v>
      </c>
      <c r="F5">
        <v>323013.21545790602</v>
      </c>
      <c r="G5">
        <v>0</v>
      </c>
      <c r="H5">
        <v>-1.6842800619087939E-4</v>
      </c>
      <c r="I5">
        <v>0.34433217648414999</v>
      </c>
      <c r="J5">
        <v>0</v>
      </c>
      <c r="K5">
        <v>0</v>
      </c>
      <c r="L5">
        <v>-1.6842801824168421E-4</v>
      </c>
      <c r="M5">
        <v>-1.684287562966347E-4</v>
      </c>
      <c r="N5">
        <v>-5.214431263393336E-10</v>
      </c>
    </row>
    <row r="6" spans="1:14">
      <c r="A6" s="30"/>
      <c r="B6" s="17" t="s">
        <v>63</v>
      </c>
      <c r="C6">
        <v>35.747529</v>
      </c>
      <c r="D6">
        <v>0</v>
      </c>
      <c r="E6">
        <v>85091.412461791188</v>
      </c>
      <c r="F6">
        <v>85091.412461791188</v>
      </c>
      <c r="G6">
        <v>0</v>
      </c>
      <c r="H6">
        <v>1.4957458768094509E-4</v>
      </c>
      <c r="I6">
        <v>0.27172875528166462</v>
      </c>
      <c r="J6">
        <v>0</v>
      </c>
      <c r="K6">
        <v>0</v>
      </c>
      <c r="L6">
        <v>1.4957488997424659E-4</v>
      </c>
      <c r="M6">
        <v>1.495704054832458E-4</v>
      </c>
      <c r="N6">
        <v>1.7580345506668889E-9</v>
      </c>
    </row>
    <row r="7" spans="1:14">
      <c r="A7" s="29"/>
      <c r="B7" s="17" t="s">
        <v>64</v>
      </c>
      <c r="C7">
        <v>107.08745</v>
      </c>
      <c r="D7">
        <v>0</v>
      </c>
      <c r="E7">
        <v>875999.99327099766</v>
      </c>
      <c r="F7">
        <v>904031.99305566982</v>
      </c>
      <c r="G7">
        <v>-28031.999784672189</v>
      </c>
      <c r="H7">
        <v>0</v>
      </c>
      <c r="I7">
        <v>0.9338162336655681</v>
      </c>
      <c r="J7">
        <v>0</v>
      </c>
      <c r="K7">
        <v>15003054.726049479</v>
      </c>
      <c r="L7">
        <v>6534959.9498016443</v>
      </c>
      <c r="M7">
        <v>21538013.696676221</v>
      </c>
      <c r="N7">
        <v>24.586773815205689</v>
      </c>
    </row>
    <row r="8" spans="1:14">
      <c r="A8" s="17" t="s">
        <v>65</v>
      </c>
      <c r="B8" s="17" t="s">
        <v>66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-82818804.602502674</v>
      </c>
    </row>
    <row r="9" spans="1:14">
      <c r="A9" s="17" t="s">
        <v>67</v>
      </c>
      <c r="B9" s="17" t="s">
        <v>66</v>
      </c>
      <c r="C9">
        <v>18.328185000000001</v>
      </c>
      <c r="D9">
        <v>0</v>
      </c>
      <c r="E9">
        <v>7568.5012822229901</v>
      </c>
      <c r="F9">
        <v>8127.4679002040912</v>
      </c>
      <c r="G9">
        <v>-558.96661798110199</v>
      </c>
      <c r="H9">
        <v>0</v>
      </c>
      <c r="I9">
        <v>9.7760760486105713E-2</v>
      </c>
      <c r="J9">
        <v>0</v>
      </c>
      <c r="K9">
        <v>377029.20630949538</v>
      </c>
      <c r="L9">
        <v>0</v>
      </c>
      <c r="M9">
        <v>377029.20870504598</v>
      </c>
      <c r="N9">
        <v>49.815570434085437</v>
      </c>
    </row>
    <row r="10" spans="1:14">
      <c r="A10" s="28" t="s">
        <v>68</v>
      </c>
      <c r="B10" s="17" t="s">
        <v>62</v>
      </c>
      <c r="C10">
        <v>3409.1316999999999</v>
      </c>
      <c r="D10">
        <v>0</v>
      </c>
      <c r="E10">
        <v>161506.60781316701</v>
      </c>
      <c r="F10">
        <v>161506.6076447384</v>
      </c>
      <c r="G10">
        <v>1.6842800596350571E-4</v>
      </c>
      <c r="H10">
        <v>0</v>
      </c>
      <c r="I10">
        <v>0.37745218813355341</v>
      </c>
      <c r="J10">
        <v>0</v>
      </c>
      <c r="K10">
        <v>5454321.4929102687</v>
      </c>
      <c r="L10">
        <v>1.6842800596350571E-4</v>
      </c>
      <c r="M10">
        <v>5454321.6797991572</v>
      </c>
      <c r="N10">
        <v>33.771507888449833</v>
      </c>
    </row>
    <row r="11" spans="1:14">
      <c r="A11" s="29"/>
      <c r="B11" s="17" t="s">
        <v>63</v>
      </c>
      <c r="C11">
        <v>32385.026000000002</v>
      </c>
      <c r="D11">
        <v>0</v>
      </c>
      <c r="E11">
        <v>42545.706156108106</v>
      </c>
      <c r="F11">
        <v>42545.706305682412</v>
      </c>
      <c r="G11">
        <v>-1.4957458768094509E-4</v>
      </c>
      <c r="H11">
        <v>0</v>
      </c>
      <c r="I11">
        <v>0.46279174399440981</v>
      </c>
      <c r="J11">
        <v>0</v>
      </c>
      <c r="K11">
        <v>3689567.7284271801</v>
      </c>
      <c r="L11">
        <v>-1.4957458768094509E-4</v>
      </c>
      <c r="M11">
        <v>3689567.671609519</v>
      </c>
      <c r="N11">
        <v>86.720094809847666</v>
      </c>
    </row>
    <row r="14" spans="1:14">
      <c r="A14" s="17" t="s">
        <v>69</v>
      </c>
      <c r="B14" s="17" t="s">
        <v>70</v>
      </c>
    </row>
    <row r="15" spans="1:14">
      <c r="A15" t="s">
        <v>12</v>
      </c>
      <c r="B15">
        <v>875999.99327099766</v>
      </c>
    </row>
    <row r="16" spans="1:14">
      <c r="A16" t="s">
        <v>10</v>
      </c>
      <c r="B16">
        <v>76283845.463365749</v>
      </c>
    </row>
    <row r="17" spans="1:2">
      <c r="A17" t="s">
        <v>11</v>
      </c>
      <c r="B17">
        <v>6534959.9498016452</v>
      </c>
    </row>
    <row r="18" spans="1:2">
      <c r="A18" t="s">
        <v>13</v>
      </c>
      <c r="B18">
        <v>586.16049943597397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LCOM_Overview</vt:lpstr>
      <vt:lpstr>LiNi_CY_GW</vt:lpstr>
      <vt:lpstr>JiLi_BC_VE2</vt:lpstr>
      <vt:lpstr>JiLi_BC_GW</vt:lpstr>
      <vt:lpstr>JiLi_BC_VE</vt:lpstr>
      <vt:lpstr>InMo_BT_VE</vt:lpstr>
      <vt:lpstr>InMo_BT_GW</vt:lpstr>
      <vt:lpstr>InMo_CF_GW</vt:lpstr>
      <vt:lpstr>InMo_CF_VE</vt:lpstr>
      <vt:lpstr>LiNi_CY_VE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Horster</dc:creator>
  <cp:lastModifiedBy>Philip Horster</cp:lastModifiedBy>
  <dcterms:created xsi:type="dcterms:W3CDTF">2025-02-18T03:00:34Z</dcterms:created>
  <dcterms:modified xsi:type="dcterms:W3CDTF">2025-03-07T15:12:51Z</dcterms:modified>
</cp:coreProperties>
</file>