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philip/Documents/GitHub/PyPSA-China-Green-LCOX-Model/"/>
    </mc:Choice>
  </mc:AlternateContent>
  <xr:revisionPtr revIDLastSave="0" documentId="8_{47F9F04E-7984-CE43-8EE9-83A1AA3E2FA6}" xr6:coauthVersionLast="47" xr6:coauthVersionMax="47" xr10:uidLastSave="{00000000-0000-0000-0000-000000000000}"/>
  <bookViews>
    <workbookView xWindow="560" yWindow="500" windowWidth="28240" windowHeight="16840" activeTab="1" xr2:uid="{00000000-000D-0000-FFFF-FFFF00000000}"/>
  </bookViews>
  <sheets>
    <sheet name="LCOX_Overview" sheetId="1" r:id="rId1"/>
    <sheet name="LCOM_Overview" sheetId="2" r:id="rId2"/>
    <sheet name="InMo_BT_VE" sheetId="3" r:id="rId3"/>
    <sheet name="InMo_BT_GW" sheetId="4" r:id="rId4"/>
    <sheet name="InMo_CF_VE" sheetId="5" r:id="rId5"/>
    <sheet name="InMo_CF_GW" sheetId="6" r:id="rId6"/>
    <sheet name="JiLi_BC_VE" sheetId="7" r:id="rId7"/>
    <sheet name="JiLi_BC_GW" sheetId="8" r:id="rId8"/>
    <sheet name="LiNi_CY_VE" sheetId="9" r:id="rId9"/>
    <sheet name="LiNi_CY_GW" sheetId="10" r:id="rId10"/>
    <sheet name="JiLi_BC_VE2" sheetId="11" r:id="rId1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2" l="1"/>
  <c r="Q18" i="2"/>
  <c r="M18" i="2"/>
  <c r="I18" i="2"/>
  <c r="H18" i="2"/>
  <c r="O18" i="2" s="1"/>
  <c r="G18" i="2"/>
  <c r="F18" i="2"/>
  <c r="R17" i="2"/>
  <c r="Q17" i="2"/>
  <c r="O17" i="2"/>
  <c r="N17" i="2"/>
  <c r="M17" i="2"/>
  <c r="K17" i="2"/>
  <c r="J17" i="2"/>
  <c r="H17" i="2"/>
  <c r="L17" i="2" s="1"/>
  <c r="G17" i="2"/>
  <c r="F17" i="2"/>
  <c r="I17" i="2" s="1"/>
  <c r="P17" i="2" s="1"/>
  <c r="R16" i="2"/>
  <c r="Q16" i="2"/>
  <c r="O16" i="2"/>
  <c r="N16" i="2"/>
  <c r="K16" i="2"/>
  <c r="J16" i="2"/>
  <c r="H16" i="2"/>
  <c r="M16" i="2" s="1"/>
  <c r="G16" i="2"/>
  <c r="F16" i="2"/>
  <c r="I16" i="2" s="1"/>
  <c r="R15" i="2"/>
  <c r="Q15" i="2"/>
  <c r="H15" i="2"/>
  <c r="N15" i="2" s="1"/>
  <c r="G15" i="2"/>
  <c r="I15" i="2" s="1"/>
  <c r="F15" i="2"/>
  <c r="R10" i="2"/>
  <c r="Q10" i="2"/>
  <c r="M10" i="2"/>
  <c r="I10" i="2"/>
  <c r="H10" i="2"/>
  <c r="O10" i="2" s="1"/>
  <c r="G10" i="2"/>
  <c r="F10" i="2"/>
  <c r="R9" i="2"/>
  <c r="Q9" i="2"/>
  <c r="O9" i="2"/>
  <c r="N9" i="2"/>
  <c r="M9" i="2"/>
  <c r="K9" i="2"/>
  <c r="J9" i="2"/>
  <c r="H9" i="2"/>
  <c r="L9" i="2" s="1"/>
  <c r="G9" i="2"/>
  <c r="F9" i="2"/>
  <c r="I9" i="2" s="1"/>
  <c r="R8" i="2"/>
  <c r="Q8" i="2"/>
  <c r="O8" i="2"/>
  <c r="N8" i="2"/>
  <c r="K8" i="2"/>
  <c r="J8" i="2"/>
  <c r="H8" i="2"/>
  <c r="M8" i="2" s="1"/>
  <c r="G8" i="2"/>
  <c r="F8" i="2"/>
  <c r="I8" i="2" s="1"/>
  <c r="R7" i="2"/>
  <c r="Q7" i="2"/>
  <c r="H7" i="2"/>
  <c r="N7" i="2" s="1"/>
  <c r="G7" i="2"/>
  <c r="I7" i="2" s="1"/>
  <c r="F7" i="2"/>
  <c r="R6" i="2"/>
  <c r="Q6" i="2"/>
  <c r="O6" i="2"/>
  <c r="N6" i="2"/>
  <c r="M6" i="2"/>
  <c r="K6" i="2"/>
  <c r="J6" i="2"/>
  <c r="H6" i="2"/>
  <c r="L6" i="2" s="1"/>
  <c r="G6" i="2"/>
  <c r="F6" i="2"/>
  <c r="T6" i="2" s="1"/>
  <c r="L13" i="1"/>
  <c r="L12" i="1"/>
  <c r="L11" i="1"/>
  <c r="L10" i="1"/>
  <c r="E10" i="1"/>
  <c r="E8" i="1"/>
  <c r="E7" i="1"/>
  <c r="L6" i="1"/>
  <c r="E6" i="1"/>
  <c r="L5" i="1"/>
  <c r="E5" i="1"/>
  <c r="L4" i="1"/>
  <c r="E4" i="1"/>
  <c r="L3" i="1"/>
  <c r="E3" i="1"/>
  <c r="P9" i="2" l="1"/>
  <c r="F28" i="2"/>
  <c r="P16" i="2"/>
  <c r="F26" i="2"/>
  <c r="F27" i="2"/>
  <c r="I6" i="2"/>
  <c r="K7" i="2"/>
  <c r="O7" i="2"/>
  <c r="L10" i="2"/>
  <c r="K15" i="2"/>
  <c r="O15" i="2"/>
  <c r="L18" i="2"/>
  <c r="J10" i="2"/>
  <c r="P10" i="2" s="1"/>
  <c r="N10" i="2"/>
  <c r="M15" i="2"/>
  <c r="L16" i="2"/>
  <c r="J18" i="2"/>
  <c r="P18" i="2" s="1"/>
  <c r="N18" i="2"/>
  <c r="L7" i="2"/>
  <c r="L15" i="2"/>
  <c r="M7" i="2"/>
  <c r="L8" i="2"/>
  <c r="P8" i="2" s="1"/>
  <c r="J7" i="2"/>
  <c r="P7" i="2" s="1"/>
  <c r="K10" i="2"/>
  <c r="J15" i="2"/>
  <c r="P15" i="2" s="1"/>
  <c r="K18" i="2"/>
  <c r="F25" i="2" l="1"/>
  <c r="F29" i="2" s="1"/>
  <c r="P6" i="2"/>
</calcChain>
</file>

<file path=xl/sharedStrings.xml><?xml version="1.0" encoding="utf-8"?>
<sst xmlns="http://schemas.openxmlformats.org/spreadsheetml/2006/main" count="449" uniqueCount="97">
  <si>
    <t>Province</t>
  </si>
  <si>
    <t>Prefecture</t>
  </si>
  <si>
    <t>Latitude</t>
  </si>
  <si>
    <t>Longitude</t>
  </si>
  <si>
    <t>LCOA (USD/t)</t>
  </si>
  <si>
    <t>LCOM (USD/t)</t>
  </si>
  <si>
    <t>Methodology</t>
  </si>
  <si>
    <t>all models*</t>
  </si>
  <si>
    <t>PyPSA</t>
  </si>
  <si>
    <t>LCOX-real-projects</t>
  </si>
  <si>
    <t>LCOX-China</t>
  </si>
  <si>
    <t>LCOX-Sichuan (hydro)</t>
  </si>
  <si>
    <t>PTX-BOA Germany (2030)</t>
  </si>
  <si>
    <t>grey prices China ('22-'24)</t>
  </si>
  <si>
    <t>PyPSA*</t>
  </si>
  <si>
    <t>LCOX-real-projects*</t>
  </si>
  <si>
    <t>LCOX-China*</t>
  </si>
  <si>
    <t>biomethanol**</t>
  </si>
  <si>
    <t>bio e-methanol***</t>
  </si>
  <si>
    <t>grey methanol (2022-2024)</t>
  </si>
  <si>
    <t>Inner Mongolia</t>
  </si>
  <si>
    <t>Baotou</t>
  </si>
  <si>
    <t>Chifeng</t>
  </si>
  <si>
    <t>Liaoning</t>
  </si>
  <si>
    <t>Changchun</t>
  </si>
  <si>
    <t>Jilin</t>
  </si>
  <si>
    <t>Baicheng</t>
  </si>
  <si>
    <t>Bayannur</t>
  </si>
  <si>
    <t>Sichuan</t>
  </si>
  <si>
    <t>China</t>
  </si>
  <si>
    <t>Tongnan</t>
  </si>
  <si>
    <t>Heilongjiang</t>
  </si>
  <si>
    <t>Shuangyashan</t>
  </si>
  <si>
    <t>LCOA Notes: all models assume a PV/wind hybrid as RES (except the AgMe-Sichuan hydropower case and grey ammonia).</t>
  </si>
  <si>
    <t>LCOM Notes: Notes: all models assume a PV/wind hybrid as RES (except grey ammonia) *with CCS from coal-fired power generation; **depending on biomass costs (42-113 USD/t); ***depending on biomass (42-113 USD/t) and LCOH (2.09-2.73 USD/kg) costs.</t>
  </si>
  <si>
    <t>LCOM Results from PyPSA Optimization</t>
  </si>
  <si>
    <t>Wind turbine</t>
  </si>
  <si>
    <t>Vestas_V90_2000</t>
  </si>
  <si>
    <t>Cost Components</t>
  </si>
  <si>
    <t>capacity factor</t>
  </si>
  <si>
    <t>City</t>
  </si>
  <si>
    <t>Sheet_Code</t>
  </si>
  <si>
    <t>Total CAPEX</t>
  </si>
  <si>
    <t>Total OPEX</t>
  </si>
  <si>
    <t>Total Methanol Output</t>
  </si>
  <si>
    <t>Total LCOM (USD/t)</t>
  </si>
  <si>
    <t>USD/t</t>
  </si>
  <si>
    <t>PV</t>
  </si>
  <si>
    <t>wind</t>
  </si>
  <si>
    <t>Notes</t>
  </si>
  <si>
    <t>Unit</t>
  </si>
  <si>
    <t>USD</t>
  </si>
  <si>
    <t>MWh</t>
  </si>
  <si>
    <t>Electricity generation</t>
  </si>
  <si>
    <t>Electrolysis</t>
  </si>
  <si>
    <t xml:space="preserve">Electricity storage </t>
  </si>
  <si>
    <t>H2 storage</t>
  </si>
  <si>
    <t>Methanol Production</t>
  </si>
  <si>
    <t>CO2 costs</t>
  </si>
  <si>
    <t>Other</t>
  </si>
  <si>
    <t>InMo_BT_VE</t>
  </si>
  <si>
    <t>InMo_CF_VE</t>
  </si>
  <si>
    <t>Chaoyang</t>
  </si>
  <si>
    <t>LiNi_CY_VE</t>
  </si>
  <si>
    <t>JiLi_BC_VE</t>
  </si>
  <si>
    <t>JiLi_BC_VE2</t>
  </si>
  <si>
    <t>with a p_min=0.6 for methanol synthesis</t>
  </si>
  <si>
    <t xml:space="preserve">Wind turbine </t>
  </si>
  <si>
    <t>Goldwind_140_3000</t>
  </si>
  <si>
    <t>LCOM Averages built from different wind turbines</t>
  </si>
  <si>
    <t>Average</t>
  </si>
  <si>
    <t>Optimal Capacity</t>
  </si>
  <si>
    <t>Installed Capacity</t>
  </si>
  <si>
    <t>Supply</t>
  </si>
  <si>
    <t>Withdrawal</t>
  </si>
  <si>
    <t>Energy Balance</t>
  </si>
  <si>
    <t>Transmission</t>
  </si>
  <si>
    <t>Capacity Factor</t>
  </si>
  <si>
    <t>Curtailment</t>
  </si>
  <si>
    <t>Capital Expenditure</t>
  </si>
  <si>
    <t>Operational Expenditure</t>
  </si>
  <si>
    <t>Revenue</t>
  </si>
  <si>
    <t>Market Value</t>
  </si>
  <si>
    <t>Generator</t>
  </si>
  <si>
    <t>solar</t>
  </si>
  <si>
    <t>Link</t>
  </si>
  <si>
    <t>Electrolyser</t>
  </si>
  <si>
    <t>hydrogen</t>
  </si>
  <si>
    <t>methanol</t>
  </si>
  <si>
    <t>methanol_synthesis</t>
  </si>
  <si>
    <t>Load</t>
  </si>
  <si>
    <t>-</t>
  </si>
  <si>
    <t>StorageUnit</t>
  </si>
  <si>
    <t>Store</t>
  </si>
  <si>
    <t>Description</t>
  </si>
  <si>
    <t>Value</t>
  </si>
  <si>
    <t>Dispatch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</si>
</sst>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b/>
      <sz val="12"/>
      <name val="Aptos Narrow"/>
    </font>
    <font>
      <b/>
      <sz val="12"/>
      <name val="Aptos Narrow"/>
    </font>
    <font>
      <sz val="12"/>
      <color theme="1"/>
      <name val="Aptos Narrow"/>
      <family val="2"/>
      <scheme val="minor"/>
    </font>
    <font>
      <b/>
      <sz val="12"/>
      <name val="Aptos Narrow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b/>
      <u/>
      <sz val="16"/>
      <color theme="1"/>
      <name val="Aptos Narrow"/>
      <scheme val="minor"/>
    </font>
    <font>
      <b/>
      <sz val="1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dashDot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9" fontId="0" fillId="0" borderId="0" xfId="1" applyFont="1"/>
    <xf numFmtId="0" fontId="1" fillId="0" borderId="7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2" fontId="1" fillId="0" borderId="10" xfId="0" applyNumberFormat="1" applyFont="1" applyBorder="1" applyAlignment="1">
      <alignment horizontal="center" vertical="top"/>
    </xf>
    <xf numFmtId="2" fontId="5" fillId="0" borderId="0" xfId="0" applyNumberFormat="1" applyFont="1"/>
    <xf numFmtId="1" fontId="0" fillId="0" borderId="0" xfId="0" applyNumberFormat="1"/>
    <xf numFmtId="0" fontId="0" fillId="0" borderId="11" xfId="0" applyBorder="1"/>
    <xf numFmtId="2" fontId="0" fillId="0" borderId="11" xfId="0" applyNumberFormat="1" applyBorder="1"/>
    <xf numFmtId="0" fontId="0" fillId="0" borderId="12" xfId="0" applyBorder="1"/>
    <xf numFmtId="2" fontId="0" fillId="0" borderId="12" xfId="0" applyNumberFormat="1" applyBorder="1"/>
    <xf numFmtId="0" fontId="0" fillId="0" borderId="13" xfId="0" applyBorder="1"/>
    <xf numFmtId="2" fontId="0" fillId="0" borderId="13" xfId="0" applyNumberFormat="1" applyBorder="1"/>
    <xf numFmtId="0" fontId="8" fillId="0" borderId="18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2" xfId="0" applyBorder="1"/>
    <xf numFmtId="0" fontId="0" fillId="0" borderId="14" xfId="0" applyBorder="1"/>
    <xf numFmtId="0" fontId="1" fillId="0" borderId="17" xfId="0" applyFont="1" applyBorder="1" applyAlignment="1">
      <alignment horizontal="center" vertical="top"/>
    </xf>
    <xf numFmtId="0" fontId="0" fillId="0" borderId="15" xfId="0" applyBorder="1"/>
    <xf numFmtId="0" fontId="1" fillId="0" borderId="8" xfId="0" applyFont="1" applyBorder="1" applyAlignment="1">
      <alignment horizontal="center" vertical="top"/>
    </xf>
    <xf numFmtId="0" fontId="0" fillId="0" borderId="9" xfId="0" applyBorder="1"/>
    <xf numFmtId="2" fontId="1" fillId="0" borderId="10" xfId="0" applyNumberFormat="1" applyFont="1" applyBorder="1" applyAlignment="1">
      <alignment horizontal="center" vertical="top"/>
    </xf>
    <xf numFmtId="0" fontId="0" fillId="0" borderId="3" xfId="0" applyBorder="1"/>
    <xf numFmtId="0" fontId="1" fillId="0" borderId="10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0" fillId="0" borderId="6" xfId="0" applyBorder="1"/>
    <xf numFmtId="0" fontId="0" fillId="0" borderId="5" xfId="0" applyBorder="1"/>
    <xf numFmtId="0" fontId="8" fillId="0" borderId="19" xfId="0" applyFont="1" applyBorder="1" applyAlignment="1">
      <alignment horizontal="center" vertical="top"/>
    </xf>
    <xf numFmtId="0" fontId="0" fillId="0" borderId="21" xfId="0" applyBorder="1"/>
    <xf numFmtId="0" fontId="0" fillId="0" borderId="20" xfId="0" applyBorder="1"/>
    <xf numFmtId="0" fontId="8" fillId="0" borderId="22" xfId="0" applyFont="1" applyBorder="1" applyAlignment="1">
      <alignment horizontal="center" vertical="top"/>
    </xf>
    <xf numFmtId="0" fontId="8" fillId="0" borderId="18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opLeftCell="C1" workbookViewId="0">
      <selection activeCell="K24" sqref="K24"/>
    </sheetView>
  </sheetViews>
  <sheetFormatPr baseColWidth="10" defaultRowHeight="16"/>
  <cols>
    <col min="5" max="5" width="12" customWidth="1"/>
    <col min="6" max="6" width="12.5" customWidth="1"/>
    <col min="7" max="7" width="15.1640625" customWidth="1"/>
    <col min="8" max="13" width="12.5" customWidth="1"/>
    <col min="14" max="14" width="15.1640625" customWidth="1"/>
    <col min="15" max="15" width="12.5" customWidth="1"/>
  </cols>
  <sheetData>
    <row r="1" spans="1:19">
      <c r="A1" s="7" t="s">
        <v>0</v>
      </c>
      <c r="B1" s="7" t="s">
        <v>1</v>
      </c>
      <c r="C1" s="7" t="s">
        <v>2</v>
      </c>
      <c r="D1" s="7" t="s">
        <v>3</v>
      </c>
      <c r="E1" s="28" t="s">
        <v>4</v>
      </c>
      <c r="F1" s="26"/>
      <c r="G1" s="26"/>
      <c r="H1" s="26"/>
      <c r="I1" s="26"/>
      <c r="J1" s="26"/>
      <c r="K1" s="29"/>
      <c r="L1" s="25" t="s">
        <v>5</v>
      </c>
      <c r="M1" s="26"/>
      <c r="N1" s="26"/>
      <c r="O1" s="26"/>
      <c r="P1" s="26"/>
      <c r="Q1" s="26"/>
      <c r="R1" s="26"/>
      <c r="S1" s="27"/>
    </row>
    <row r="2" spans="1:19">
      <c r="A2" t="s">
        <v>6</v>
      </c>
      <c r="E2" s="22" t="s">
        <v>7</v>
      </c>
      <c r="F2" s="22" t="s">
        <v>8</v>
      </c>
      <c r="G2" s="22" t="s">
        <v>9</v>
      </c>
      <c r="H2" s="22" t="s">
        <v>10</v>
      </c>
      <c r="I2" s="18" t="s">
        <v>11</v>
      </c>
      <c r="J2" t="s">
        <v>12</v>
      </c>
      <c r="K2" s="20" t="s">
        <v>13</v>
      </c>
      <c r="L2" s="22" t="s">
        <v>7</v>
      </c>
      <c r="M2" s="22" t="s">
        <v>14</v>
      </c>
      <c r="N2" s="22" t="s">
        <v>15</v>
      </c>
      <c r="O2" s="18" t="s">
        <v>16</v>
      </c>
      <c r="P2" s="22" t="s">
        <v>17</v>
      </c>
      <c r="Q2" s="22" t="s">
        <v>18</v>
      </c>
      <c r="R2" s="22" t="s">
        <v>12</v>
      </c>
      <c r="S2" s="22" t="s">
        <v>19</v>
      </c>
    </row>
    <row r="3" spans="1:19">
      <c r="A3" t="s">
        <v>20</v>
      </c>
      <c r="B3" t="s">
        <v>21</v>
      </c>
      <c r="C3">
        <v>41.640099999999997</v>
      </c>
      <c r="D3">
        <v>109.8633</v>
      </c>
      <c r="E3" s="23">
        <f>F3</f>
        <v>520.77669433999745</v>
      </c>
      <c r="F3" s="23">
        <v>520.77669433999745</v>
      </c>
      <c r="G3" s="22"/>
      <c r="H3" s="23"/>
      <c r="I3" s="19"/>
      <c r="J3" s="12">
        <v>512</v>
      </c>
      <c r="K3" s="20">
        <v>420</v>
      </c>
      <c r="L3" s="23">
        <f>M3</f>
        <v>559.59579056617872</v>
      </c>
      <c r="M3" s="22">
        <v>559.59579056617872</v>
      </c>
      <c r="N3" s="22"/>
      <c r="O3" s="19"/>
      <c r="P3" s="22">
        <v>353.23706445869948</v>
      </c>
      <c r="Q3" s="22">
        <v>454.12540635609167</v>
      </c>
      <c r="R3" s="22">
        <v>684</v>
      </c>
      <c r="S3" s="22">
        <v>280</v>
      </c>
    </row>
    <row r="4" spans="1:19">
      <c r="A4" t="s">
        <v>20</v>
      </c>
      <c r="B4" t="s">
        <v>22</v>
      </c>
      <c r="C4">
        <v>42.785200000000003</v>
      </c>
      <c r="D4">
        <v>118.7646</v>
      </c>
      <c r="E4" s="23">
        <f>F4</f>
        <v>520.37161288929826</v>
      </c>
      <c r="F4" s="23">
        <v>520.37161288929826</v>
      </c>
      <c r="G4" s="22"/>
      <c r="H4" s="23"/>
      <c r="I4" s="19"/>
      <c r="J4" s="12">
        <v>536</v>
      </c>
      <c r="K4" s="20">
        <v>570</v>
      </c>
      <c r="L4" s="23">
        <f>M4</f>
        <v>543.57801571134166</v>
      </c>
      <c r="M4" s="22">
        <v>543.57801571134166</v>
      </c>
      <c r="N4" s="22"/>
      <c r="O4" s="19"/>
      <c r="P4" s="22">
        <v>393.36479498120781</v>
      </c>
      <c r="Q4" s="22">
        <v>480.25051851152028</v>
      </c>
      <c r="R4" s="22">
        <v>693</v>
      </c>
      <c r="S4" s="22">
        <v>394</v>
      </c>
    </row>
    <row r="5" spans="1:19">
      <c r="A5" t="s">
        <v>23</v>
      </c>
      <c r="B5" t="s">
        <v>24</v>
      </c>
      <c r="C5">
        <v>41.680700000000002</v>
      </c>
      <c r="D5">
        <v>120.7899</v>
      </c>
      <c r="E5" s="23">
        <f>F5</f>
        <v>572.84896836661562</v>
      </c>
      <c r="F5" s="23">
        <v>572.84896836661562</v>
      </c>
      <c r="G5" s="22"/>
      <c r="H5" s="23"/>
      <c r="I5" s="19"/>
      <c r="J5" s="12">
        <v>631</v>
      </c>
      <c r="K5" s="20">
        <v>455</v>
      </c>
      <c r="L5" s="23">
        <f>M5</f>
        <v>541.51704763840985</v>
      </c>
      <c r="M5" s="22">
        <v>541.51704763840985</v>
      </c>
      <c r="N5" s="22"/>
      <c r="O5" s="19"/>
      <c r="P5" s="22">
        <v>436.60101167095257</v>
      </c>
      <c r="Q5" s="22">
        <v>506.37563066694878</v>
      </c>
      <c r="R5" s="22">
        <v>794</v>
      </c>
      <c r="S5" s="22">
        <v>400</v>
      </c>
    </row>
    <row r="6" spans="1:19">
      <c r="A6" t="s">
        <v>25</v>
      </c>
      <c r="B6" t="s">
        <v>26</v>
      </c>
      <c r="C6">
        <v>45.3733</v>
      </c>
      <c r="D6">
        <v>122.9395</v>
      </c>
      <c r="E6" s="23">
        <f>F6</f>
        <v>558.7651397557737</v>
      </c>
      <c r="F6" s="23">
        <v>558.7651397557737</v>
      </c>
      <c r="G6" s="22"/>
      <c r="H6" s="23"/>
      <c r="I6" s="19"/>
      <c r="J6" s="12">
        <v>647</v>
      </c>
      <c r="K6" s="20">
        <v>518</v>
      </c>
      <c r="L6" s="23">
        <f>M6</f>
        <v>616.4826755068425</v>
      </c>
      <c r="M6" s="22">
        <v>616.4826755068425</v>
      </c>
      <c r="N6" s="22"/>
      <c r="O6" s="19"/>
      <c r="P6" s="22">
        <v>479.83722836069751</v>
      </c>
      <c r="Q6" s="22">
        <v>532.50074282237745</v>
      </c>
      <c r="R6" s="22">
        <v>800</v>
      </c>
      <c r="S6" s="22">
        <v>294</v>
      </c>
    </row>
    <row r="7" spans="1:19">
      <c r="A7" t="s">
        <v>20</v>
      </c>
      <c r="B7" t="s">
        <v>27</v>
      </c>
      <c r="E7" s="23">
        <f>G7</f>
        <v>693.12907968171191</v>
      </c>
      <c r="F7" s="22"/>
      <c r="G7" s="23">
        <v>693.12907968171191</v>
      </c>
      <c r="H7" s="23"/>
      <c r="I7" s="19"/>
      <c r="J7" s="12">
        <v>659</v>
      </c>
      <c r="K7" s="20">
        <v>589</v>
      </c>
      <c r="L7" s="22"/>
      <c r="M7" s="23"/>
      <c r="N7" s="23"/>
      <c r="O7" s="19"/>
      <c r="P7" s="23">
        <v>523.07344505044227</v>
      </c>
      <c r="Q7" s="23">
        <v>558.62585497780606</v>
      </c>
      <c r="R7" s="23">
        <v>838</v>
      </c>
      <c r="S7" s="23">
        <v>320</v>
      </c>
    </row>
    <row r="8" spans="1:19">
      <c r="A8" t="s">
        <v>25</v>
      </c>
      <c r="B8" t="s">
        <v>26</v>
      </c>
      <c r="E8" s="23">
        <f>G8</f>
        <v>610.45899674050804</v>
      </c>
      <c r="F8" s="22"/>
      <c r="G8" s="23">
        <v>610.45899674050804</v>
      </c>
      <c r="H8" s="23"/>
      <c r="I8" s="19"/>
      <c r="J8" s="12">
        <v>666</v>
      </c>
      <c r="K8" s="21">
        <v>415</v>
      </c>
      <c r="L8" s="22"/>
      <c r="M8" s="23"/>
      <c r="N8" s="23"/>
      <c r="O8" s="19"/>
      <c r="P8" s="23">
        <v>566.30966174018704</v>
      </c>
      <c r="Q8" s="23">
        <v>584.75096713323455</v>
      </c>
      <c r="R8" s="23">
        <v>842</v>
      </c>
      <c r="S8" s="23">
        <v>348</v>
      </c>
    </row>
    <row r="9" spans="1:19">
      <c r="A9" t="s">
        <v>28</v>
      </c>
      <c r="E9" s="23">
        <v>335.48017627422809</v>
      </c>
      <c r="F9" s="22"/>
      <c r="G9" s="23"/>
      <c r="H9" s="22"/>
      <c r="I9" s="19">
        <v>335.48017627422809</v>
      </c>
      <c r="J9" s="12">
        <v>671</v>
      </c>
      <c r="K9" s="21">
        <v>430</v>
      </c>
      <c r="L9" s="22"/>
      <c r="M9" s="23"/>
      <c r="N9" s="23"/>
      <c r="O9" s="19"/>
      <c r="P9" s="23"/>
      <c r="Q9" s="23">
        <v>458.37650413733672</v>
      </c>
      <c r="R9" s="23">
        <v>855</v>
      </c>
      <c r="S9" s="23">
        <v>330</v>
      </c>
    </row>
    <row r="10" spans="1:19">
      <c r="A10" t="s">
        <v>29</v>
      </c>
      <c r="E10" s="23">
        <f>H10</f>
        <v>564</v>
      </c>
      <c r="F10" s="22"/>
      <c r="G10" s="22"/>
      <c r="H10" s="22">
        <v>564</v>
      </c>
      <c r="I10" s="18"/>
      <c r="J10" s="12">
        <v>713</v>
      </c>
      <c r="K10" s="20">
        <v>350</v>
      </c>
      <c r="L10" s="22">
        <f>O10</f>
        <v>697</v>
      </c>
      <c r="M10" s="22"/>
      <c r="N10" s="22"/>
      <c r="O10" s="18">
        <v>697</v>
      </c>
      <c r="P10" s="22"/>
      <c r="Q10" s="22">
        <v>484.7461751850102</v>
      </c>
      <c r="R10" s="22">
        <v>875</v>
      </c>
      <c r="S10" s="22">
        <v>360</v>
      </c>
    </row>
    <row r="11" spans="1:19">
      <c r="A11" t="s">
        <v>20</v>
      </c>
      <c r="B11" t="s">
        <v>27</v>
      </c>
      <c r="E11" s="22"/>
      <c r="F11" s="22"/>
      <c r="G11" s="23"/>
      <c r="H11" s="23"/>
      <c r="I11" s="19"/>
      <c r="J11" s="12">
        <v>717</v>
      </c>
      <c r="K11" s="21">
        <v>407</v>
      </c>
      <c r="L11" s="22">
        <f>N11</f>
        <v>748</v>
      </c>
      <c r="M11" s="23"/>
      <c r="N11" s="23">
        <v>748</v>
      </c>
      <c r="O11" s="19"/>
      <c r="P11" s="23"/>
      <c r="Q11" s="23">
        <v>511.11584623268368</v>
      </c>
      <c r="R11" s="23">
        <v>914</v>
      </c>
      <c r="S11" s="23"/>
    </row>
    <row r="12" spans="1:19">
      <c r="A12" t="s">
        <v>25</v>
      </c>
      <c r="B12" t="s">
        <v>30</v>
      </c>
      <c r="E12" s="22"/>
      <c r="F12" s="22"/>
      <c r="G12" s="22"/>
      <c r="H12" s="22"/>
      <c r="I12" s="18"/>
      <c r="J12" s="12">
        <v>744</v>
      </c>
      <c r="K12" s="21">
        <v>335</v>
      </c>
      <c r="L12" s="22">
        <f>N12</f>
        <v>645</v>
      </c>
      <c r="M12" s="22"/>
      <c r="N12" s="22">
        <v>645</v>
      </c>
      <c r="O12" s="18"/>
      <c r="P12" s="22"/>
      <c r="Q12" s="22">
        <v>537.48551728035716</v>
      </c>
      <c r="R12" s="22">
        <v>920</v>
      </c>
      <c r="S12" s="22"/>
    </row>
    <row r="13" spans="1:19">
      <c r="A13" t="s">
        <v>31</v>
      </c>
      <c r="B13" t="s">
        <v>32</v>
      </c>
      <c r="E13" s="22"/>
      <c r="F13" s="22"/>
      <c r="G13" s="22"/>
      <c r="H13" s="22"/>
      <c r="I13" s="18"/>
      <c r="J13" s="12">
        <v>749</v>
      </c>
      <c r="K13" s="21">
        <v>518</v>
      </c>
      <c r="L13" s="22">
        <f>N13</f>
        <v>715</v>
      </c>
      <c r="M13" s="22"/>
      <c r="N13" s="22">
        <v>715</v>
      </c>
      <c r="O13" s="18"/>
      <c r="P13" s="22"/>
      <c r="Q13" s="22">
        <v>563.85518832803075</v>
      </c>
      <c r="R13" s="22">
        <v>924</v>
      </c>
      <c r="S13" s="22"/>
    </row>
    <row r="14" spans="1:19">
      <c r="E14" s="22"/>
      <c r="F14" s="22"/>
      <c r="G14" s="22"/>
      <c r="H14" s="22"/>
      <c r="I14" s="18"/>
      <c r="J14" s="12">
        <v>765</v>
      </c>
      <c r="K14" s="20"/>
      <c r="L14" s="22"/>
      <c r="M14" s="22"/>
      <c r="N14" s="22"/>
      <c r="O14" s="18"/>
      <c r="P14" s="22"/>
      <c r="Q14" s="22">
        <v>590.22485937570423</v>
      </c>
      <c r="R14" s="22">
        <v>971</v>
      </c>
      <c r="S14" s="22"/>
    </row>
    <row r="15" spans="1:19">
      <c r="E15" s="22"/>
      <c r="F15" s="22"/>
      <c r="G15" s="22"/>
      <c r="H15" s="22"/>
      <c r="I15" s="18"/>
      <c r="J15" s="12">
        <v>781</v>
      </c>
      <c r="K15" s="20"/>
      <c r="L15" s="22"/>
      <c r="M15" s="22"/>
      <c r="N15" s="22"/>
      <c r="O15" s="18"/>
      <c r="P15" s="22"/>
      <c r="Q15" s="22">
        <v>486.77632877601388</v>
      </c>
      <c r="R15" s="22">
        <v>993</v>
      </c>
      <c r="S15" s="22"/>
    </row>
    <row r="16" spans="1:19">
      <c r="E16" s="22"/>
      <c r="F16" s="22"/>
      <c r="G16" s="22"/>
      <c r="H16" s="22"/>
      <c r="I16" s="18"/>
      <c r="J16" s="12">
        <v>803</v>
      </c>
      <c r="K16" s="20"/>
      <c r="L16" s="22"/>
      <c r="M16" s="22"/>
      <c r="N16" s="22"/>
      <c r="O16" s="18"/>
      <c r="P16" s="22"/>
      <c r="Q16" s="22">
        <v>514.77979655361139</v>
      </c>
      <c r="R16" s="22">
        <v>993</v>
      </c>
      <c r="S16" s="22"/>
    </row>
    <row r="17" spans="1:23">
      <c r="E17" s="22"/>
      <c r="F17" s="22"/>
      <c r="G17" s="22"/>
      <c r="H17" s="22"/>
      <c r="I17" s="18"/>
      <c r="J17" s="12">
        <v>809</v>
      </c>
      <c r="K17" s="20"/>
      <c r="L17" s="22"/>
      <c r="M17" s="22"/>
      <c r="N17" s="22"/>
      <c r="O17" s="18"/>
      <c r="P17" s="22"/>
      <c r="Q17" s="22">
        <v>542.78326433120878</v>
      </c>
      <c r="R17" s="22"/>
      <c r="S17" s="22"/>
    </row>
    <row r="18" spans="1:23">
      <c r="A18" t="s">
        <v>33</v>
      </c>
      <c r="E18" s="22"/>
      <c r="F18" s="22"/>
      <c r="G18" s="22"/>
      <c r="H18" s="22"/>
      <c r="I18" s="18"/>
      <c r="K18" s="20"/>
      <c r="L18" s="22"/>
      <c r="M18" s="22"/>
      <c r="N18" s="22"/>
      <c r="O18" s="18"/>
      <c r="P18" s="22"/>
      <c r="Q18" s="22">
        <v>570.78673210880606</v>
      </c>
      <c r="R18" s="22"/>
      <c r="S18" s="22"/>
    </row>
    <row r="19" spans="1:23">
      <c r="A19" t="s">
        <v>34</v>
      </c>
      <c r="E19" s="22"/>
      <c r="F19" s="22"/>
      <c r="G19" s="22"/>
      <c r="H19" s="22"/>
      <c r="I19" s="18"/>
      <c r="K19" s="20"/>
      <c r="L19" s="22"/>
      <c r="M19" s="22"/>
      <c r="N19" s="22"/>
      <c r="O19" s="18"/>
      <c r="P19" s="22"/>
      <c r="Q19" s="22">
        <v>598.79019988640357</v>
      </c>
      <c r="R19" s="22"/>
      <c r="S19" s="22"/>
      <c r="T19" s="17"/>
      <c r="U19" s="17"/>
      <c r="V19" s="17"/>
      <c r="W19" s="17"/>
    </row>
    <row r="20" spans="1:23">
      <c r="E20" s="22"/>
      <c r="F20" s="22"/>
      <c r="G20" s="22"/>
      <c r="H20" s="22"/>
      <c r="K20" s="20"/>
      <c r="L20" s="22"/>
      <c r="M20" s="22"/>
      <c r="N20" s="22"/>
      <c r="O20" s="18"/>
      <c r="P20" s="22"/>
      <c r="Q20" s="22">
        <v>626.79366766400096</v>
      </c>
      <c r="R20" s="22"/>
      <c r="S20" s="22"/>
      <c r="T20" s="17"/>
      <c r="U20" s="17"/>
      <c r="V20" s="17"/>
      <c r="W20" s="17"/>
    </row>
    <row r="21" spans="1:23">
      <c r="R21" s="17"/>
      <c r="S21" s="17"/>
      <c r="T21" s="17"/>
      <c r="U21" s="17"/>
      <c r="V21" s="17"/>
      <c r="W21" s="17"/>
    </row>
  </sheetData>
  <mergeCells count="2">
    <mergeCell ref="L1:S1"/>
    <mergeCell ref="E1:K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8"/>
  <sheetViews>
    <sheetView workbookViewId="0"/>
  </sheetViews>
  <sheetFormatPr baseColWidth="10" defaultRowHeight="16"/>
  <sheetData>
    <row r="1" spans="1:14"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</row>
    <row r="2" spans="1:14">
      <c r="A2" s="35" t="s">
        <v>83</v>
      </c>
      <c r="B2" s="3" t="s">
        <v>84</v>
      </c>
      <c r="C2">
        <v>75.575429999999997</v>
      </c>
      <c r="D2">
        <v>0</v>
      </c>
      <c r="E2">
        <v>103288.84832999999</v>
      </c>
      <c r="F2">
        <v>0</v>
      </c>
      <c r="G2">
        <v>103288.84832999999</v>
      </c>
      <c r="H2">
        <v>0</v>
      </c>
      <c r="I2">
        <v>0.15601578449504019</v>
      </c>
      <c r="J2">
        <v>22242.540150000001</v>
      </c>
      <c r="K2">
        <v>3208182.5260000001</v>
      </c>
      <c r="L2">
        <v>0</v>
      </c>
      <c r="M2">
        <v>3208182.5161799998</v>
      </c>
      <c r="N2">
        <v>31.060310610840851</v>
      </c>
    </row>
    <row r="3" spans="1:14">
      <c r="A3" s="36"/>
      <c r="B3" s="3" t="s">
        <v>48</v>
      </c>
      <c r="C3">
        <v>432.96611000000001</v>
      </c>
      <c r="D3">
        <v>0</v>
      </c>
      <c r="E3">
        <v>1788247.02593</v>
      </c>
      <c r="F3">
        <v>0</v>
      </c>
      <c r="G3">
        <v>1788247.02593</v>
      </c>
      <c r="H3">
        <v>0</v>
      </c>
      <c r="I3">
        <v>0.47148676370998183</v>
      </c>
      <c r="J3">
        <v>176597.7807</v>
      </c>
      <c r="K3">
        <v>23751003.75979</v>
      </c>
      <c r="L3">
        <v>0</v>
      </c>
      <c r="M3">
        <v>23751003.685989998</v>
      </c>
      <c r="N3">
        <v>13.28172402571812</v>
      </c>
    </row>
    <row r="4" spans="1:14">
      <c r="A4" s="35" t="s">
        <v>85</v>
      </c>
      <c r="B4" s="3" t="s">
        <v>86</v>
      </c>
      <c r="C4">
        <v>323.49389000000002</v>
      </c>
      <c r="D4">
        <v>0</v>
      </c>
      <c r="E4">
        <v>1094999.9942699999</v>
      </c>
      <c r="F4">
        <v>1855932.1936699999</v>
      </c>
      <c r="G4">
        <v>-760932.19940000004</v>
      </c>
      <c r="H4">
        <v>0</v>
      </c>
      <c r="I4">
        <v>0.65492553816085974</v>
      </c>
      <c r="J4">
        <v>0</v>
      </c>
      <c r="K4">
        <v>15895290.07425</v>
      </c>
      <c r="L4">
        <v>0</v>
      </c>
      <c r="M4">
        <v>15895290.184629999</v>
      </c>
      <c r="N4">
        <v>14.51624672</v>
      </c>
    </row>
    <row r="5" spans="1:14">
      <c r="A5" s="37"/>
      <c r="B5" s="3" t="s">
        <v>87</v>
      </c>
      <c r="C5">
        <v>158.35903999999999</v>
      </c>
      <c r="D5">
        <v>0</v>
      </c>
      <c r="E5">
        <v>381168.40603000001</v>
      </c>
      <c r="F5">
        <v>381168.40603000001</v>
      </c>
      <c r="G5">
        <v>0</v>
      </c>
      <c r="H5">
        <v>6.9999999999999999E-4</v>
      </c>
      <c r="I5">
        <v>0.2747704204319501</v>
      </c>
      <c r="J5">
        <v>0</v>
      </c>
      <c r="K5">
        <v>0</v>
      </c>
      <c r="L5">
        <v>6.9999999999999999E-4</v>
      </c>
      <c r="M5">
        <v>6.9999999999999999E-4</v>
      </c>
    </row>
    <row r="6" spans="1:14">
      <c r="A6" s="37"/>
      <c r="B6" s="3" t="s">
        <v>88</v>
      </c>
      <c r="C6">
        <v>89.824179999999998</v>
      </c>
      <c r="D6">
        <v>0</v>
      </c>
      <c r="E6">
        <v>196429.29068999999</v>
      </c>
      <c r="F6">
        <v>196429.29068999999</v>
      </c>
      <c r="G6">
        <v>0</v>
      </c>
      <c r="H6">
        <v>1.2999999999999999E-4</v>
      </c>
      <c r="I6">
        <v>0.2496370131071611</v>
      </c>
      <c r="J6">
        <v>0</v>
      </c>
      <c r="K6">
        <v>0</v>
      </c>
      <c r="L6">
        <v>1.2999999999999999E-4</v>
      </c>
      <c r="M6">
        <v>1.2999999999999999E-4</v>
      </c>
    </row>
    <row r="7" spans="1:14">
      <c r="A7" s="36"/>
      <c r="B7" s="3" t="s">
        <v>89</v>
      </c>
      <c r="C7">
        <v>5.0674900000000003</v>
      </c>
      <c r="D7">
        <v>0</v>
      </c>
      <c r="E7">
        <v>876000.00005999999</v>
      </c>
      <c r="F7">
        <v>1130040.0000700001</v>
      </c>
      <c r="G7">
        <v>-254040.00002000001</v>
      </c>
      <c r="H7">
        <v>0</v>
      </c>
      <c r="I7">
        <v>0.78934541558049443</v>
      </c>
      <c r="J7">
        <v>0</v>
      </c>
      <c r="K7">
        <v>14641895.03369</v>
      </c>
      <c r="L7">
        <v>6534960.00043</v>
      </c>
      <c r="M7">
        <v>21176854.922809999</v>
      </c>
      <c r="N7">
        <v>24.1744919</v>
      </c>
    </row>
    <row r="8" spans="1:14">
      <c r="A8" s="3" t="s">
        <v>90</v>
      </c>
      <c r="B8" s="3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-76511118.563390002</v>
      </c>
    </row>
    <row r="9" spans="1:14">
      <c r="A9" s="3" t="s">
        <v>92</v>
      </c>
      <c r="B9" s="3" t="s">
        <v>91</v>
      </c>
      <c r="C9">
        <v>16.388300000000001</v>
      </c>
      <c r="D9">
        <v>0</v>
      </c>
      <c r="E9">
        <v>7632.2391500000003</v>
      </c>
      <c r="F9">
        <v>8195.91309</v>
      </c>
      <c r="G9">
        <v>-563.67394000000002</v>
      </c>
      <c r="H9">
        <v>0</v>
      </c>
      <c r="I9">
        <v>0.11025365657206659</v>
      </c>
      <c r="J9">
        <v>144125.15565999999</v>
      </c>
      <c r="K9">
        <v>302258.72321999999</v>
      </c>
      <c r="L9">
        <v>0</v>
      </c>
      <c r="M9">
        <v>302258.72237999999</v>
      </c>
      <c r="N9">
        <v>39.602896953836982</v>
      </c>
    </row>
    <row r="10" spans="1:14">
      <c r="A10" s="35" t="s">
        <v>93</v>
      </c>
      <c r="B10" s="3" t="s">
        <v>87</v>
      </c>
      <c r="C10">
        <v>2287.9717999999998</v>
      </c>
      <c r="D10">
        <v>0</v>
      </c>
      <c r="E10">
        <v>190584.20266000001</v>
      </c>
      <c r="F10">
        <v>190584.20337</v>
      </c>
      <c r="G10">
        <v>-6.9999999999999999E-4</v>
      </c>
      <c r="H10">
        <v>0</v>
      </c>
      <c r="I10">
        <v>0.40866922398256827</v>
      </c>
      <c r="J10">
        <v>0</v>
      </c>
      <c r="K10">
        <v>11603194.762429999</v>
      </c>
      <c r="L10">
        <v>-6.9999999999999999E-4</v>
      </c>
      <c r="M10">
        <v>11603194.905230001</v>
      </c>
      <c r="N10">
        <v>60.882242249217349</v>
      </c>
    </row>
    <row r="11" spans="1:14">
      <c r="A11" s="36"/>
      <c r="B11" s="3" t="s">
        <v>88</v>
      </c>
      <c r="C11">
        <v>59599.658000000003</v>
      </c>
      <c r="D11">
        <v>0</v>
      </c>
      <c r="E11">
        <v>98214.645279999997</v>
      </c>
      <c r="F11">
        <v>98214.645409999997</v>
      </c>
      <c r="G11">
        <v>-1.2999999999999999E-4</v>
      </c>
      <c r="H11">
        <v>0</v>
      </c>
      <c r="I11">
        <v>0.3360916821032765</v>
      </c>
      <c r="J11">
        <v>0</v>
      </c>
      <c r="K11">
        <v>574333.46918000001</v>
      </c>
      <c r="L11">
        <v>-1.2999999999999999E-4</v>
      </c>
      <c r="M11">
        <v>574333.46631000005</v>
      </c>
      <c r="N11">
        <v>5.8477361189897721</v>
      </c>
    </row>
    <row r="14" spans="1:14">
      <c r="A14" s="3" t="s">
        <v>94</v>
      </c>
      <c r="B14" s="3" t="s">
        <v>95</v>
      </c>
    </row>
    <row r="15" spans="1:14">
      <c r="A15" t="s">
        <v>42</v>
      </c>
      <c r="B15">
        <v>69976158.348560005</v>
      </c>
    </row>
    <row r="16" spans="1:14">
      <c r="A16" t="s">
        <v>43</v>
      </c>
      <c r="B16">
        <v>6534960.00043</v>
      </c>
    </row>
    <row r="17" spans="1:2">
      <c r="A17" t="s">
        <v>44</v>
      </c>
      <c r="B17">
        <v>876000.00005999999</v>
      </c>
    </row>
    <row r="18" spans="1:2">
      <c r="A18" t="s">
        <v>45</v>
      </c>
      <c r="B18">
        <v>541.51704763840985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8"/>
  <sheetViews>
    <sheetView workbookViewId="0"/>
  </sheetViews>
  <sheetFormatPr baseColWidth="10" defaultColWidth="8.83203125" defaultRowHeight="16"/>
  <sheetData>
    <row r="1" spans="1:14">
      <c r="C1" s="6" t="s">
        <v>71</v>
      </c>
      <c r="D1" s="6" t="s">
        <v>72</v>
      </c>
      <c r="E1" s="6" t="s">
        <v>73</v>
      </c>
      <c r="F1" s="6" t="s">
        <v>74</v>
      </c>
      <c r="G1" s="6" t="s">
        <v>75</v>
      </c>
      <c r="H1" s="6" t="s">
        <v>76</v>
      </c>
      <c r="I1" s="6" t="s">
        <v>77</v>
      </c>
      <c r="J1" s="6" t="s">
        <v>78</v>
      </c>
      <c r="K1" s="6" t="s">
        <v>79</v>
      </c>
      <c r="L1" s="6" t="s">
        <v>80</v>
      </c>
      <c r="M1" s="6" t="s">
        <v>81</v>
      </c>
      <c r="N1" s="6" t="s">
        <v>82</v>
      </c>
    </row>
    <row r="2" spans="1:14">
      <c r="A2" s="43" t="s">
        <v>83</v>
      </c>
      <c r="B2" s="6" t="s">
        <v>84</v>
      </c>
      <c r="C2">
        <v>597.66889000000003</v>
      </c>
      <c r="D2">
        <v>0</v>
      </c>
      <c r="E2">
        <v>748690.46573000005</v>
      </c>
      <c r="F2">
        <v>0</v>
      </c>
      <c r="G2">
        <v>748690.46573000005</v>
      </c>
      <c r="H2">
        <v>0</v>
      </c>
      <c r="I2">
        <v>0.14300049982524601</v>
      </c>
      <c r="J2">
        <v>238667.92725000001</v>
      </c>
      <c r="K2">
        <v>25371087.71807</v>
      </c>
      <c r="L2">
        <v>0</v>
      </c>
      <c r="M2">
        <v>25371087.837809999</v>
      </c>
      <c r="N2">
        <v>33.88728508505335</v>
      </c>
    </row>
    <row r="3" spans="1:14">
      <c r="A3" s="36"/>
      <c r="B3" s="6" t="s">
        <v>48</v>
      </c>
      <c r="C3">
        <v>400.471</v>
      </c>
      <c r="D3">
        <v>0</v>
      </c>
      <c r="E3">
        <v>1147076.54856</v>
      </c>
      <c r="F3">
        <v>0</v>
      </c>
      <c r="G3">
        <v>1147076.54856</v>
      </c>
      <c r="H3">
        <v>0</v>
      </c>
      <c r="I3">
        <v>0.32697700957122983</v>
      </c>
      <c r="J3">
        <v>204167.47313</v>
      </c>
      <c r="K3">
        <v>21968435.882169999</v>
      </c>
      <c r="L3">
        <v>0</v>
      </c>
      <c r="M3">
        <v>21968435.666839998</v>
      </c>
      <c r="N3">
        <v>19.151673823498619</v>
      </c>
    </row>
    <row r="4" spans="1:14">
      <c r="A4" s="43" t="s">
        <v>85</v>
      </c>
      <c r="B4" s="6" t="s">
        <v>86</v>
      </c>
      <c r="C4">
        <v>326.71201000000002</v>
      </c>
      <c r="D4">
        <v>0</v>
      </c>
      <c r="E4">
        <v>1095000.0019</v>
      </c>
      <c r="F4">
        <v>1855932.20661</v>
      </c>
      <c r="G4">
        <v>-760932.20470999996</v>
      </c>
      <c r="H4">
        <v>0</v>
      </c>
      <c r="I4">
        <v>0.64847450817617625</v>
      </c>
      <c r="J4">
        <v>0</v>
      </c>
      <c r="K4">
        <v>16053416.55662</v>
      </c>
      <c r="L4">
        <v>0</v>
      </c>
      <c r="M4">
        <v>16053416.98325</v>
      </c>
      <c r="N4">
        <v>14.6606548</v>
      </c>
    </row>
    <row r="5" spans="1:14">
      <c r="A5" s="37"/>
      <c r="B5" s="6" t="s">
        <v>87</v>
      </c>
      <c r="C5">
        <v>133.11658</v>
      </c>
      <c r="D5">
        <v>0</v>
      </c>
      <c r="E5">
        <v>411866.58081999997</v>
      </c>
      <c r="F5">
        <v>411866.58081999997</v>
      </c>
      <c r="G5">
        <v>0</v>
      </c>
      <c r="H5">
        <v>-2.5999999999999998E-4</v>
      </c>
      <c r="I5">
        <v>0.35319965401755371</v>
      </c>
      <c r="J5">
        <v>0</v>
      </c>
      <c r="K5">
        <v>0</v>
      </c>
      <c r="L5">
        <v>-2.5999999999999998E-4</v>
      </c>
      <c r="M5">
        <v>-2.5999999999999998E-4</v>
      </c>
    </row>
    <row r="6" spans="1:14">
      <c r="A6" s="37"/>
      <c r="B6" s="6" t="s">
        <v>88</v>
      </c>
      <c r="C6">
        <v>36.104039999999998</v>
      </c>
      <c r="D6">
        <v>0</v>
      </c>
      <c r="E6">
        <v>78958.506309999997</v>
      </c>
      <c r="F6">
        <v>78958.506309999997</v>
      </c>
      <c r="G6">
        <v>0</v>
      </c>
      <c r="H6">
        <v>-4.2000000000000002E-4</v>
      </c>
      <c r="I6">
        <v>0.2496543323129489</v>
      </c>
      <c r="J6">
        <v>0</v>
      </c>
      <c r="K6">
        <v>0</v>
      </c>
      <c r="L6">
        <v>-4.2000000000000002E-4</v>
      </c>
      <c r="M6">
        <v>-4.2000000000000002E-4</v>
      </c>
    </row>
    <row r="7" spans="1:14">
      <c r="A7" s="36"/>
      <c r="B7" s="6" t="s">
        <v>89</v>
      </c>
      <c r="C7">
        <v>4.2597300000000002</v>
      </c>
      <c r="D7">
        <v>0</v>
      </c>
      <c r="E7">
        <v>876000.0013</v>
      </c>
      <c r="F7">
        <v>1130040.00168</v>
      </c>
      <c r="G7">
        <v>-254040.00038000001</v>
      </c>
      <c r="H7">
        <v>0</v>
      </c>
      <c r="I7">
        <v>0.93902665192394819</v>
      </c>
      <c r="J7">
        <v>0</v>
      </c>
      <c r="K7">
        <v>12307974.39481</v>
      </c>
      <c r="L7">
        <v>6534960.0097000003</v>
      </c>
      <c r="M7">
        <v>18842934.721519999</v>
      </c>
      <c r="N7">
        <v>21.510199499999999</v>
      </c>
    </row>
    <row r="8" spans="1:14">
      <c r="A8" s="6" t="s">
        <v>90</v>
      </c>
      <c r="B8" s="6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-99845052.147799999</v>
      </c>
    </row>
    <row r="9" spans="1:14">
      <c r="A9" s="6" t="s">
        <v>92</v>
      </c>
      <c r="B9" s="6" t="s">
        <v>91</v>
      </c>
      <c r="C9">
        <v>162.59814</v>
      </c>
      <c r="D9">
        <v>0</v>
      </c>
      <c r="E9">
        <v>64922.530980000003</v>
      </c>
      <c r="F9">
        <v>69717.341369999995</v>
      </c>
      <c r="G9">
        <v>-4794.8103899999996</v>
      </c>
      <c r="H9">
        <v>0</v>
      </c>
      <c r="I9">
        <v>9.4526604055864355E-2</v>
      </c>
      <c r="J9">
        <v>1429154.51679</v>
      </c>
      <c r="K9">
        <v>2998890.37855</v>
      </c>
      <c r="L9">
        <v>0</v>
      </c>
      <c r="M9">
        <v>2998890.24272</v>
      </c>
      <c r="N9">
        <v>46.191812447292968</v>
      </c>
    </row>
    <row r="10" spans="1:14">
      <c r="A10" s="43" t="s">
        <v>93</v>
      </c>
      <c r="B10" s="6" t="s">
        <v>87</v>
      </c>
      <c r="C10">
        <v>2842.5075000000002</v>
      </c>
      <c r="D10">
        <v>0</v>
      </c>
      <c r="E10">
        <v>205933.29053999999</v>
      </c>
      <c r="F10">
        <v>205933.29027999999</v>
      </c>
      <c r="G10">
        <v>2.5999999999999998E-4</v>
      </c>
      <c r="H10">
        <v>0</v>
      </c>
      <c r="I10">
        <v>0.36109558901779498</v>
      </c>
      <c r="J10">
        <v>0</v>
      </c>
      <c r="K10">
        <v>14415460.949370001</v>
      </c>
      <c r="L10">
        <v>2.5999999999999998E-4</v>
      </c>
      <c r="M10">
        <v>14415461.39127</v>
      </c>
      <c r="N10">
        <v>70.000626159959197</v>
      </c>
    </row>
    <row r="11" spans="1:14">
      <c r="A11" s="36"/>
      <c r="B11" s="6" t="s">
        <v>88</v>
      </c>
      <c r="C11">
        <v>20217.436000000002</v>
      </c>
      <c r="D11">
        <v>0</v>
      </c>
      <c r="E11">
        <v>39479.253360000002</v>
      </c>
      <c r="F11">
        <v>39479.252939999998</v>
      </c>
      <c r="G11">
        <v>4.2000000000000002E-4</v>
      </c>
      <c r="H11">
        <v>0</v>
      </c>
      <c r="I11">
        <v>0.43633853175051468</v>
      </c>
      <c r="J11">
        <v>0</v>
      </c>
      <c r="K11">
        <v>194825.785</v>
      </c>
      <c r="L11">
        <v>4.2000000000000002E-4</v>
      </c>
      <c r="M11">
        <v>194825.81617999999</v>
      </c>
      <c r="N11">
        <v>4.9348955790856408</v>
      </c>
    </row>
    <row r="14" spans="1:14">
      <c r="A14" s="6" t="s">
        <v>94</v>
      </c>
      <c r="B14" s="6" t="s">
        <v>95</v>
      </c>
    </row>
    <row r="15" spans="1:14">
      <c r="A15" t="s">
        <v>42</v>
      </c>
      <c r="B15">
        <v>93310091.664590001</v>
      </c>
    </row>
    <row r="16" spans="1:14">
      <c r="A16" t="s">
        <v>43</v>
      </c>
      <c r="B16">
        <v>6534960.0097000003</v>
      </c>
    </row>
    <row r="17" spans="1:2">
      <c r="A17" t="s">
        <v>44</v>
      </c>
      <c r="B17">
        <v>876000.0013</v>
      </c>
    </row>
    <row r="18" spans="1:2">
      <c r="A18" t="s">
        <v>45</v>
      </c>
      <c r="B18">
        <v>706.66588979672645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"/>
  <sheetViews>
    <sheetView tabSelected="1" workbookViewId="0">
      <selection activeCell="I30" sqref="I30"/>
    </sheetView>
  </sheetViews>
  <sheetFormatPr baseColWidth="10" defaultRowHeight="16"/>
  <cols>
    <col min="8" max="8" width="19.6640625" customWidth="1"/>
    <col min="14" max="15" width="17.6640625" customWidth="1"/>
  </cols>
  <sheetData>
    <row r="1" spans="1:25" ht="22" customHeight="1">
      <c r="A1" s="11" t="s">
        <v>35</v>
      </c>
    </row>
    <row r="3" spans="1:25">
      <c r="A3" t="s">
        <v>36</v>
      </c>
      <c r="B3" t="s">
        <v>37</v>
      </c>
      <c r="J3" s="34" t="s">
        <v>38</v>
      </c>
      <c r="K3" s="26"/>
      <c r="L3" s="26"/>
      <c r="M3" s="26"/>
      <c r="N3" s="26"/>
      <c r="O3" s="26"/>
      <c r="P3" s="33"/>
      <c r="Q3" s="30" t="s">
        <v>39</v>
      </c>
      <c r="R3" s="31"/>
    </row>
    <row r="4" spans="1:25">
      <c r="A4" s="1" t="s">
        <v>0</v>
      </c>
      <c r="B4" s="1" t="s">
        <v>40</v>
      </c>
      <c r="C4" s="7" t="s">
        <v>41</v>
      </c>
      <c r="D4" s="1" t="s">
        <v>3</v>
      </c>
      <c r="E4" s="1" t="s">
        <v>2</v>
      </c>
      <c r="F4" s="1" t="s">
        <v>42</v>
      </c>
      <c r="G4" s="1" t="s">
        <v>43</v>
      </c>
      <c r="H4" s="1" t="s">
        <v>44</v>
      </c>
      <c r="I4" s="1" t="s">
        <v>45</v>
      </c>
      <c r="J4" s="34" t="s">
        <v>46</v>
      </c>
      <c r="K4" s="26"/>
      <c r="L4" s="26"/>
      <c r="M4" s="26"/>
      <c r="N4" s="26"/>
      <c r="O4" s="26"/>
      <c r="P4" s="33"/>
      <c r="Q4" s="5" t="s">
        <v>47</v>
      </c>
      <c r="R4" s="5" t="s">
        <v>48</v>
      </c>
      <c r="S4" s="1" t="s">
        <v>49</v>
      </c>
      <c r="T4" s="1"/>
      <c r="U4" s="1"/>
      <c r="V4" s="1"/>
      <c r="W4" s="1"/>
      <c r="X4" s="1"/>
      <c r="Y4" s="1"/>
    </row>
    <row r="5" spans="1:25">
      <c r="A5" s="2" t="s">
        <v>50</v>
      </c>
      <c r="B5" s="2"/>
      <c r="C5" s="2"/>
      <c r="D5" s="2"/>
      <c r="E5" s="2"/>
      <c r="F5" s="2" t="s">
        <v>51</v>
      </c>
      <c r="G5" s="2" t="s">
        <v>51</v>
      </c>
      <c r="H5" s="2" t="s">
        <v>52</v>
      </c>
      <c r="I5" s="2" t="s">
        <v>46</v>
      </c>
      <c r="J5" s="1" t="s">
        <v>53</v>
      </c>
      <c r="K5" s="1" t="s">
        <v>54</v>
      </c>
      <c r="L5" s="1" t="s">
        <v>55</v>
      </c>
      <c r="M5" s="1" t="s">
        <v>56</v>
      </c>
      <c r="N5" s="1" t="s">
        <v>57</v>
      </c>
      <c r="O5" s="7" t="s">
        <v>58</v>
      </c>
      <c r="P5" s="1" t="s">
        <v>59</v>
      </c>
      <c r="Q5" s="2"/>
      <c r="R5" s="2"/>
      <c r="S5" s="2"/>
      <c r="T5" s="2"/>
      <c r="U5" s="2"/>
      <c r="V5" s="2"/>
      <c r="W5" s="2"/>
      <c r="X5" s="2"/>
      <c r="Y5" s="2"/>
    </row>
    <row r="6" spans="1:25">
      <c r="A6" t="s">
        <v>20</v>
      </c>
      <c r="B6" t="s">
        <v>21</v>
      </c>
      <c r="C6" t="s">
        <v>60</v>
      </c>
      <c r="D6">
        <v>41.640099999999997</v>
      </c>
      <c r="E6">
        <v>109.8633</v>
      </c>
      <c r="F6">
        <f>SUM(InMo_BT_VE!K$2:K$11)</f>
        <v>84580794.667790011</v>
      </c>
      <c r="G6">
        <f>SUM(InMo_BT_VE!L$2:L$11)</f>
        <v>6534960.0007600002</v>
      </c>
      <c r="H6" s="12">
        <f>InMo_BT_VE!$E$7</f>
        <v>876000.00009999995</v>
      </c>
      <c r="I6" s="12">
        <f>(F6+G6)/(H6/6.2)</f>
        <v>644.88319506908886</v>
      </c>
      <c r="J6" s="12">
        <f>SUM(InMo_BT_VE!$K$2:$K$3)/($H6/6.2)</f>
        <v>321.91407274406237</v>
      </c>
      <c r="K6" s="12">
        <f>SUM(InMo_BT_VE!$K$4)/($H6/6.2)</f>
        <v>106.64116213316656</v>
      </c>
      <c r="L6" s="12">
        <f>SUM(InMo_BT_VE!$K$9)/($H6/6.2)</f>
        <v>9.2268488381225087</v>
      </c>
      <c r="M6" s="12">
        <f>SUM(InMo_BT_VE!$K$11)/($H6/6.2)</f>
        <v>1.02724615332794</v>
      </c>
      <c r="N6" s="12">
        <f>SUM(InMo_BT_VE!$K$7)/($H6/6.2)</f>
        <v>100.70039892211869</v>
      </c>
      <c r="O6" s="12">
        <f>SUM(InMo_BT_VE!$L$7)/($H6/6.2)</f>
        <v>46.252000000099095</v>
      </c>
      <c r="P6" s="12">
        <f>I6-J6-K6-L6-M6-N6</f>
        <v>105.37346627829075</v>
      </c>
      <c r="Q6" s="4">
        <f>InMo_BT_VE!$I$2</f>
        <v>0.14972487655380351</v>
      </c>
      <c r="R6" s="4">
        <f>InMo_BT_VE!$I$3</f>
        <v>0.29633858073421132</v>
      </c>
      <c r="T6">
        <f>(F6+G6-InMo_BT_VE!K11)/(H6/6.2)</f>
        <v>643.85594891576091</v>
      </c>
    </row>
    <row r="7" spans="1:25">
      <c r="A7" t="s">
        <v>20</v>
      </c>
      <c r="B7" t="s">
        <v>22</v>
      </c>
      <c r="C7" t="s">
        <v>61</v>
      </c>
      <c r="D7">
        <v>42.785200000000003</v>
      </c>
      <c r="E7">
        <v>118.7646</v>
      </c>
      <c r="F7">
        <f>SUM(InMo_CF_VE!K$2:K$11)</f>
        <v>77849584.846719995</v>
      </c>
      <c r="G7">
        <f>SUM(InMo_CF_VE!L$2:L$11)</f>
        <v>6534960.0006000008</v>
      </c>
      <c r="H7" s="12">
        <f>InMo_CF_VE!$E$7</f>
        <v>876000.00008000003</v>
      </c>
      <c r="I7" s="12">
        <f>(F7+G7)/(H7/6.2)</f>
        <v>597.24221233516505</v>
      </c>
      <c r="J7" s="12">
        <f>SUM(InMo_CF_VE!$K$2:$K$3)/($H7/6.2)</f>
        <v>231.05795000082119</v>
      </c>
      <c r="K7" s="12">
        <f>SUM(InMo_CF_VE!$K$4)/($H7/6.2)</f>
        <v>113.2135130094919</v>
      </c>
      <c r="L7" s="12">
        <f>SUM(InMo_CF_VE!$K$9)/($H7/6.2)</f>
        <v>2.5481528414065613</v>
      </c>
      <c r="M7" s="12">
        <f>SUM(InMo_CF_VE!$K$11)/($H7/6.2)</f>
        <v>4.062771013208879</v>
      </c>
      <c r="N7" s="12">
        <f>SUM(InMo_CF_VE!$K$7)/($H7/6.2)</f>
        <v>111.4491487850777</v>
      </c>
      <c r="O7" s="12">
        <f>SUM(InMo_CF_VE!$L$7)/($H7/6.2)</f>
        <v>46.252000000022647</v>
      </c>
      <c r="P7" s="12">
        <f>I7-J7-K7-L7-M7-N7</f>
        <v>134.91067668515882</v>
      </c>
      <c r="Q7" s="4">
        <f>InMo_CF_VE!$I$2</f>
        <v>0.1616318073490936</v>
      </c>
      <c r="R7" s="4">
        <f>InMo_CF_VE!$I$3</f>
        <v>0.41958716683274278</v>
      </c>
    </row>
    <row r="8" spans="1:25">
      <c r="A8" t="s">
        <v>23</v>
      </c>
      <c r="B8" t="s">
        <v>62</v>
      </c>
      <c r="C8" t="s">
        <v>63</v>
      </c>
      <c r="D8">
        <v>41.680700000000002</v>
      </c>
      <c r="E8">
        <v>120.7899</v>
      </c>
      <c r="F8">
        <f>SUM(LiNi_CY_VE!K$2:K$11)</f>
        <v>78506626.294570014</v>
      </c>
      <c r="G8">
        <f>SUM(LiNi_CY_VE!L$2:L$11)</f>
        <v>6534959.9955100007</v>
      </c>
      <c r="H8" s="12">
        <f>LiNi_CY_VE!$E$7</f>
        <v>875999.99939999997</v>
      </c>
      <c r="I8" s="12">
        <f>(F8+G8)/(H8/6.2)</f>
        <v>601.89250611830096</v>
      </c>
      <c r="J8" s="12">
        <f>SUM(LiNi_CY_VE!$K$2:$K$3)/($H8/6.2)</f>
        <v>241.62923442047665</v>
      </c>
      <c r="K8" s="12">
        <f>SUM(LiNi_CY_VE!$K$4)/($H8/6.2)</f>
        <v>117.88244822961127</v>
      </c>
      <c r="L8" s="12">
        <f>SUM(LiNi_CY_VE!$K$9)/($H8/6.2)</f>
        <v>2.3327913211297662</v>
      </c>
      <c r="M8" s="12">
        <f>SUM(LiNi_CY_VE!$K$11)/($H8/6.2)</f>
        <v>4.4745874862177546</v>
      </c>
      <c r="N8" s="12">
        <f>SUM(LiNi_CY_VE!$K$7)/($H8/6.2)</f>
        <v>107.99188621911318</v>
      </c>
      <c r="O8" s="12">
        <f>SUM(LiNi_CY_VE!$L$7)/($H8/6.2)</f>
        <v>46.251999999900917</v>
      </c>
      <c r="P8" s="12">
        <f>I8-J8-K8-L8-M8-N8</f>
        <v>127.58155844175229</v>
      </c>
      <c r="Q8" s="4">
        <f>LiNi_CY_VE!$I$2</f>
        <v>0.1581638207506757</v>
      </c>
      <c r="R8" s="4">
        <f>LiNi_CY_VE!$I$3</f>
        <v>0.37874607143079608</v>
      </c>
    </row>
    <row r="9" spans="1:25">
      <c r="A9" t="s">
        <v>25</v>
      </c>
      <c r="B9" t="s">
        <v>26</v>
      </c>
      <c r="C9" t="s">
        <v>64</v>
      </c>
      <c r="D9">
        <v>45.3733</v>
      </c>
      <c r="E9">
        <v>122.9395</v>
      </c>
      <c r="F9">
        <f>SUM(JiLi_BC_VE!K$2:K$11)</f>
        <v>82500936.724489763</v>
      </c>
      <c r="G9">
        <f>SUM(JiLi_BC_VE!L$2:L$11)</f>
        <v>6534960.0465951497</v>
      </c>
      <c r="H9" s="12">
        <f>JiLi_BC_VE!$E$7</f>
        <v>876000.00624600239</v>
      </c>
      <c r="I9" s="12">
        <f>(F9+G9)/(H9/6.2)</f>
        <v>630.16273521087737</v>
      </c>
      <c r="J9" s="12">
        <f>SUM(JiLi_BC_VE!$K$2:$K$3)/($H9/6.2)</f>
        <v>304.6581681229128</v>
      </c>
      <c r="K9" s="12">
        <f>SUM(JiLi_BC_VE!$K$4)/($H9/6.2)</f>
        <v>112.5766635082132</v>
      </c>
      <c r="L9" s="12">
        <f>SUM(JiLi_BC_VE!$K$9)/($H9/6.2)</f>
        <v>5.2382624462669449</v>
      </c>
      <c r="M9" s="12">
        <f>SUM(JiLi_BC_VE!$K$11)/($H9/6.2)</f>
        <v>17.609324481016916</v>
      </c>
      <c r="N9" s="12">
        <f>SUM(JiLi_BC_VE!$K$7)/($H9/6.2)</f>
        <v>105.69693486783204</v>
      </c>
      <c r="O9" s="12">
        <f>SUM(JiLi_BC_VE!$L$7)/($H9/6.2)</f>
        <v>46.251999999999811</v>
      </c>
      <c r="P9" s="12">
        <f>I9-J9-K9-L9-M9-N9</f>
        <v>84.383381784635461</v>
      </c>
      <c r="Q9" s="4">
        <f>JiLi_BC_VE!$I$2</f>
        <v>0.1455406107968433</v>
      </c>
      <c r="R9" s="4">
        <f>JiLi_BC_VE!$I$3</f>
        <v>0.32279754330612742</v>
      </c>
    </row>
    <row r="10" spans="1:25">
      <c r="A10" t="s">
        <v>25</v>
      </c>
      <c r="B10" t="s">
        <v>26</v>
      </c>
      <c r="C10" t="s">
        <v>65</v>
      </c>
      <c r="D10">
        <v>45.3733</v>
      </c>
      <c r="E10">
        <v>122.9395</v>
      </c>
      <c r="F10">
        <f>SUM(JiLi_BC_VE2!K$2:K$11)</f>
        <v>93310091.664589986</v>
      </c>
      <c r="G10">
        <f>SUM(JiLi_BC_VE2!L$2:L$11)</f>
        <v>6534960.0097000012</v>
      </c>
      <c r="H10" s="12">
        <f>JiLi_BC_VE2!$E$7</f>
        <v>876000.0013</v>
      </c>
      <c r="I10" s="12">
        <f>(F10+G10)/(H10/6.2)</f>
        <v>706.66588979672645</v>
      </c>
      <c r="J10" s="12">
        <f>SUM(JiLi_BC_VE2!$K$2:$K$3)/($H10/6.2)</f>
        <v>335.05142224420229</v>
      </c>
      <c r="K10" s="12">
        <f>SUM(JiLi_BC_VE2!$K$4)/($H10/6.2)</f>
        <v>113.62007135084238</v>
      </c>
      <c r="L10" s="12">
        <f>SUM(JiLi_BC_VE2!$K$9)/($H10/6.2)</f>
        <v>21.225023195682045</v>
      </c>
      <c r="M10" s="12">
        <f>SUM(JiLi_BC_VE2!$K$11)/($H10/6.2)</f>
        <v>1.3789039557162386</v>
      </c>
      <c r="N10" s="12">
        <f>SUM(JiLi_BC_VE2!$K$7)/($H10/6.2)</f>
        <v>87.111234171892022</v>
      </c>
      <c r="O10" s="12">
        <f>SUM(JiLi_BC_VE2!$L$7)/($H10/6.2)</f>
        <v>46.252000000014164</v>
      </c>
      <c r="P10" s="12">
        <f>I10-J10-K10-L10-M10-N10</f>
        <v>148.27923487839146</v>
      </c>
      <c r="Q10" s="4">
        <f>JiLi_BC_VE2!$I$2</f>
        <v>0.14300049982524601</v>
      </c>
      <c r="R10" s="4">
        <f>JiLi_BC_VE2!$I$3</f>
        <v>0.32697700957122983</v>
      </c>
      <c r="S10" s="8" t="s">
        <v>66</v>
      </c>
    </row>
    <row r="11" spans="1:25">
      <c r="H11" s="12"/>
      <c r="I11" s="12"/>
      <c r="J11" s="12"/>
      <c r="K11" s="12"/>
      <c r="L11" s="12"/>
      <c r="M11" s="12"/>
      <c r="N11" s="12"/>
      <c r="O11" s="12"/>
      <c r="P11" s="12"/>
    </row>
    <row r="12" spans="1:25">
      <c r="A12" t="s">
        <v>67</v>
      </c>
      <c r="B12" t="s">
        <v>68</v>
      </c>
      <c r="H12" s="12"/>
      <c r="I12" s="12"/>
      <c r="J12" s="32" t="s">
        <v>38</v>
      </c>
      <c r="K12" s="26"/>
      <c r="L12" s="26"/>
      <c r="M12" s="26"/>
      <c r="N12" s="26"/>
      <c r="O12" s="26"/>
      <c r="P12" s="33"/>
      <c r="Q12" s="30" t="s">
        <v>39</v>
      </c>
      <c r="R12" s="31"/>
    </row>
    <row r="13" spans="1:25">
      <c r="A13" s="1" t="s">
        <v>0</v>
      </c>
      <c r="B13" s="1" t="s">
        <v>40</v>
      </c>
      <c r="C13" s="7" t="s">
        <v>41</v>
      </c>
      <c r="D13" s="1" t="s">
        <v>3</v>
      </c>
      <c r="E13" s="1" t="s">
        <v>2</v>
      </c>
      <c r="F13" s="1" t="s">
        <v>42</v>
      </c>
      <c r="G13" s="1" t="s">
        <v>43</v>
      </c>
      <c r="H13" s="13" t="s">
        <v>44</v>
      </c>
      <c r="I13" s="13" t="s">
        <v>45</v>
      </c>
      <c r="J13" s="32" t="s">
        <v>46</v>
      </c>
      <c r="K13" s="26"/>
      <c r="L13" s="26"/>
      <c r="M13" s="26"/>
      <c r="N13" s="26"/>
      <c r="O13" s="26"/>
      <c r="P13" s="33"/>
      <c r="Q13" s="5" t="s">
        <v>47</v>
      </c>
      <c r="R13" s="5" t="s">
        <v>48</v>
      </c>
      <c r="S13" s="1"/>
      <c r="T13" s="1"/>
      <c r="U13" s="1"/>
      <c r="V13" s="1"/>
      <c r="W13" s="1"/>
      <c r="X13" s="1"/>
      <c r="Y13" s="1"/>
    </row>
    <row r="14" spans="1:25">
      <c r="A14" s="2" t="s">
        <v>50</v>
      </c>
      <c r="B14" s="2"/>
      <c r="C14" s="2"/>
      <c r="D14" s="2"/>
      <c r="E14" s="2"/>
      <c r="F14" s="2" t="s">
        <v>51</v>
      </c>
      <c r="G14" s="2" t="s">
        <v>51</v>
      </c>
      <c r="H14" s="14" t="s">
        <v>52</v>
      </c>
      <c r="I14" s="14" t="s">
        <v>46</v>
      </c>
      <c r="J14" s="13" t="s">
        <v>53</v>
      </c>
      <c r="K14" s="13" t="s">
        <v>54</v>
      </c>
      <c r="L14" s="13" t="s">
        <v>55</v>
      </c>
      <c r="M14" s="13" t="s">
        <v>56</v>
      </c>
      <c r="N14" s="13" t="s">
        <v>57</v>
      </c>
      <c r="O14" s="15"/>
      <c r="P14" s="13" t="s">
        <v>59</v>
      </c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t="s">
        <v>20</v>
      </c>
      <c r="B15" t="s">
        <v>21</v>
      </c>
      <c r="C15" t="s">
        <v>60</v>
      </c>
      <c r="D15">
        <v>41.640099999999997</v>
      </c>
      <c r="E15">
        <v>109.8633</v>
      </c>
      <c r="F15">
        <f>SUM(InMo_BT_GW!K$2:K$11)</f>
        <v>72530509.774609998</v>
      </c>
      <c r="G15">
        <f>SUM(InMo_BT_GW!L$2:L$11)</f>
        <v>6534960.0009899996</v>
      </c>
      <c r="H15" s="12">
        <f>InMo_BT_GW!$E$7</f>
        <v>876000.00012999994</v>
      </c>
      <c r="I15" s="12">
        <f>(F15+G15)/(H15/6.2)</f>
        <v>559.59579056617872</v>
      </c>
      <c r="J15" s="12">
        <f>SUM(InMo_BT_GW!$K$2:$K$3)/($H15/6.2)</f>
        <v>250.21845912316169</v>
      </c>
      <c r="K15" s="12">
        <f>SUM(InMo_BT_GW!$K$4)/($H15/6.2)</f>
        <v>103.06171196925112</v>
      </c>
      <c r="L15" s="12">
        <f>SUM(InMo_BT_GW!$K$9)/($H15/6.2)</f>
        <v>1.8150390713105538</v>
      </c>
      <c r="M15" s="12">
        <f>SUM(InMo_BT_GW!$K$11)/($H15/6.2)</f>
        <v>1.1127386056955983</v>
      </c>
      <c r="N15" s="12">
        <f>SUM(InMo_BT_GW!$K$7)/($H15/6.2)</f>
        <v>101.29883980763601</v>
      </c>
      <c r="O15" s="12">
        <f>SUM(InMo_BT_GW!$L$7)/($H15/6.2)</f>
        <v>46.252000000142971</v>
      </c>
      <c r="P15" s="12">
        <f>I15-J15-K15-L15-M15-N15</f>
        <v>102.08900198912376</v>
      </c>
      <c r="Q15" s="4">
        <f>InMo_BT_GW!$I$2</f>
        <v>0.151098242881402</v>
      </c>
      <c r="R15" s="4">
        <f>InMo_BT_GW!$I$3</f>
        <v>0.37197404136091139</v>
      </c>
    </row>
    <row r="16" spans="1:25">
      <c r="A16" t="s">
        <v>20</v>
      </c>
      <c r="B16" t="s">
        <v>22</v>
      </c>
      <c r="C16" t="s">
        <v>61</v>
      </c>
      <c r="D16">
        <v>42.785200000000003</v>
      </c>
      <c r="E16">
        <v>118.7646</v>
      </c>
      <c r="F16">
        <f>SUM(InMo_CF_GW!K$2:K$11)</f>
        <v>70267353.345640004</v>
      </c>
      <c r="G16">
        <f>SUM(InMo_CF_GW!L$2:L$11)</f>
        <v>6534960.01468</v>
      </c>
      <c r="H16" s="12">
        <f>InMo_CF_GW!$E$7</f>
        <v>876000.00196999998</v>
      </c>
      <c r="I16" s="12">
        <f>(F16+G16)/(H16/6.2)</f>
        <v>543.57801571134166</v>
      </c>
      <c r="J16" s="12">
        <f>SUM(InMo_CF_GW!$K$2:$K$3)/($H16/6.2)</f>
        <v>177.19070899869669</v>
      </c>
      <c r="K16" s="12">
        <f>SUM(InMo_CF_GW!$K$4)/($H16/6.2)</f>
        <v>113.29795437938473</v>
      </c>
      <c r="L16" s="12">
        <f>SUM(InMo_CF_GW!$K$9)/($H16/6.2)</f>
        <v>1.2501975368619986</v>
      </c>
      <c r="M16" s="12">
        <f>SUM(InMo_CF_GW!$K$11)/($H16/6.2)</f>
        <v>4.2164404216022966</v>
      </c>
      <c r="N16" s="12">
        <f>SUM(InMo_CF_GW!$K$7)/($H16/6.2)</f>
        <v>110.83220046189562</v>
      </c>
      <c r="O16" s="12">
        <f>SUM(InMo_CF_GW!$L$7)/($H16/6.2)</f>
        <v>46.251999999885342</v>
      </c>
      <c r="P16" s="12">
        <f>I16-J16-K16-L16-M16-N16</f>
        <v>136.79051391290034</v>
      </c>
      <c r="Q16" s="4">
        <f>InMo_CF_GW!$I$2</f>
        <v>0.1633424</v>
      </c>
      <c r="R16" s="4">
        <f>InMo_CF_GW!$I$3</f>
        <v>0.49733383897548089</v>
      </c>
    </row>
    <row r="17" spans="1:18">
      <c r="A17" t="s">
        <v>23</v>
      </c>
      <c r="B17" t="s">
        <v>62</v>
      </c>
      <c r="C17" t="s">
        <v>63</v>
      </c>
      <c r="D17">
        <v>41.680700000000002</v>
      </c>
      <c r="E17">
        <v>120.7899</v>
      </c>
      <c r="F17">
        <f>SUM(LiNi_CY_GW!K$2:K$11)</f>
        <v>69976158.348560005</v>
      </c>
      <c r="G17">
        <f>SUM(LiNi_CY_GW!L$2:L$11)</f>
        <v>6534960.0004300009</v>
      </c>
      <c r="H17" s="12">
        <f>LiNi_CY_GW!$E$7</f>
        <v>876000.00005999999</v>
      </c>
      <c r="I17" s="12">
        <f>(F17+G17)/(H17/6.2)</f>
        <v>541.51704763840985</v>
      </c>
      <c r="J17" s="12">
        <f>SUM(LiNi_CY_GW!$K$2:$K$3)/($H17/6.2)</f>
        <v>190.80702621055889</v>
      </c>
      <c r="K17" s="12">
        <f>SUM(LiNi_CY_GW!$K$4)/($H17/6.2)</f>
        <v>112.50091147671226</v>
      </c>
      <c r="L17" s="12">
        <f>SUM(LiNi_CY_GW!$K$9)/($H17/6.2)</f>
        <v>2.1392740683055291</v>
      </c>
      <c r="M17" s="12">
        <f>SUM(LiNi_CY_GW!$K$11)/($H17/6.2)</f>
        <v>4.0649172473425859</v>
      </c>
      <c r="N17" s="12">
        <f>SUM(LiNi_CY_GW!$K$7)/($H17/6.2)</f>
        <v>103.62985068796827</v>
      </c>
      <c r="O17" s="12">
        <f>SUM(LiNi_CY_GW!$L$7)/($H17/6.2)</f>
        <v>46.25199999987543</v>
      </c>
      <c r="P17" s="12">
        <f>I17-J17-K17-L17-M17-N17</f>
        <v>128.37506794752233</v>
      </c>
      <c r="Q17" s="4">
        <f>LiNi_CY_GW!$I$2</f>
        <v>0.15601578449504019</v>
      </c>
      <c r="R17" s="4">
        <f>LiNi_CY_GW!$I$3</f>
        <v>0.47148676370998183</v>
      </c>
    </row>
    <row r="18" spans="1:18">
      <c r="A18" t="s">
        <v>25</v>
      </c>
      <c r="B18" t="s">
        <v>26</v>
      </c>
      <c r="C18" t="s">
        <v>64</v>
      </c>
      <c r="D18">
        <v>45.3733</v>
      </c>
      <c r="E18">
        <v>122.9395</v>
      </c>
      <c r="F18">
        <f>SUM(JiLi_BC_GW!K$2:K$11)</f>
        <v>82500936.724489763</v>
      </c>
      <c r="G18">
        <f>SUM(JiLi_BC_GW!L$2:L$11)</f>
        <v>6534960.0465951497</v>
      </c>
      <c r="H18" s="12">
        <f>JiLi_BC_GW!$E$7</f>
        <v>876000.00624600239</v>
      </c>
      <c r="I18" s="12">
        <f>(F18+G18)/(H18/6.2)</f>
        <v>630.16273521087737</v>
      </c>
      <c r="J18" s="12">
        <f>SUM(JiLi_BC_GW!$K$2:$K$3)/($H18/6.2)</f>
        <v>304.6581681229128</v>
      </c>
      <c r="K18" s="12">
        <f>SUM(JiLi_BC_GW!$K$4)/($H18/6.2)</f>
        <v>112.5766635082132</v>
      </c>
      <c r="L18" s="12">
        <f>SUM(JiLi_BC_GW!$K$9)/($H18/6.2)</f>
        <v>5.2382624462669449</v>
      </c>
      <c r="M18" s="12">
        <f>SUM(JiLi_BC_GW!$K$11)/($H18/6.2)</f>
        <v>17.609324481016916</v>
      </c>
      <c r="N18" s="12">
        <f>SUM(JiLi_BC_GW!$K$7)/($H18/6.2)</f>
        <v>105.69693486783204</v>
      </c>
      <c r="O18" s="12">
        <f>SUM(JiLi_BC_GW!$L$7)/($H18/6.2)</f>
        <v>46.251999999999811</v>
      </c>
      <c r="P18" s="12">
        <f>I18-J18-K18-L18-M18-N18</f>
        <v>84.383381784635461</v>
      </c>
      <c r="Q18" s="4">
        <f>JiLi_BC_GW!$I$2</f>
        <v>0.1455406107968433</v>
      </c>
      <c r="R18" s="4">
        <f>JiLi_BC_GW!$I$3</f>
        <v>0.32279754330612742</v>
      </c>
    </row>
    <row r="21" spans="1:18">
      <c r="A21" s="10" t="s">
        <v>69</v>
      </c>
    </row>
    <row r="23" spans="1:18">
      <c r="A23" s="7" t="s">
        <v>0</v>
      </c>
      <c r="B23" s="7" t="s">
        <v>40</v>
      </c>
      <c r="C23" s="7" t="s">
        <v>41</v>
      </c>
      <c r="D23" s="7" t="s">
        <v>3</v>
      </c>
      <c r="E23" s="7" t="s">
        <v>2</v>
      </c>
      <c r="F23" s="7" t="s">
        <v>45</v>
      </c>
    </row>
    <row r="24" spans="1:18">
      <c r="A24" s="2" t="s">
        <v>50</v>
      </c>
      <c r="B24" s="2"/>
      <c r="C24" s="2"/>
      <c r="D24" s="2"/>
      <c r="E24" s="2"/>
      <c r="F24" s="2" t="s">
        <v>46</v>
      </c>
    </row>
    <row r="25" spans="1:18">
      <c r="A25" t="s">
        <v>20</v>
      </c>
      <c r="B25" t="s">
        <v>21</v>
      </c>
      <c r="C25" t="s">
        <v>60</v>
      </c>
      <c r="D25">
        <v>41.640099999999997</v>
      </c>
      <c r="E25">
        <v>109.8633</v>
      </c>
      <c r="F25" s="16">
        <f>AVERAGE(I6,I15)</f>
        <v>602.23949281763385</v>
      </c>
    </row>
    <row r="26" spans="1:18">
      <c r="A26" t="s">
        <v>20</v>
      </c>
      <c r="B26" t="s">
        <v>22</v>
      </c>
      <c r="C26" t="s">
        <v>61</v>
      </c>
      <c r="D26">
        <v>42.785200000000003</v>
      </c>
      <c r="E26">
        <v>118.7646</v>
      </c>
      <c r="F26" s="16">
        <f>AVERAGE(I7,I16)</f>
        <v>570.4101140232533</v>
      </c>
    </row>
    <row r="27" spans="1:18">
      <c r="A27" t="s">
        <v>23</v>
      </c>
      <c r="B27" t="s">
        <v>62</v>
      </c>
      <c r="C27" t="s">
        <v>63</v>
      </c>
      <c r="D27">
        <v>41.680700000000002</v>
      </c>
      <c r="E27">
        <v>120.7899</v>
      </c>
      <c r="F27" s="16">
        <f>AVERAGE(I8,I17)</f>
        <v>571.70477687835546</v>
      </c>
    </row>
    <row r="28" spans="1:18">
      <c r="A28" t="s">
        <v>25</v>
      </c>
      <c r="B28" t="s">
        <v>26</v>
      </c>
      <c r="C28" t="s">
        <v>64</v>
      </c>
      <c r="D28">
        <v>45.3733</v>
      </c>
      <c r="E28">
        <v>122.9395</v>
      </c>
      <c r="F28" s="16">
        <f>AVERAGE(I9,I18)</f>
        <v>630.16273521087737</v>
      </c>
    </row>
    <row r="29" spans="1:18">
      <c r="A29" s="9" t="s">
        <v>70</v>
      </c>
      <c r="B29" s="9" t="s">
        <v>29</v>
      </c>
      <c r="C29" s="9"/>
      <c r="D29" s="9"/>
      <c r="E29" s="9"/>
      <c r="F29" s="16">
        <f>AVERAGE(F25:F28)</f>
        <v>593.62927973252999</v>
      </c>
    </row>
  </sheetData>
  <mergeCells count="6">
    <mergeCell ref="Q3:R3"/>
    <mergeCell ref="J13:P13"/>
    <mergeCell ref="Q12:R12"/>
    <mergeCell ref="J3:P3"/>
    <mergeCell ref="J4:P4"/>
    <mergeCell ref="J12:P1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workbookViewId="0">
      <selection activeCell="L7" sqref="L7"/>
    </sheetView>
  </sheetViews>
  <sheetFormatPr baseColWidth="10" defaultRowHeight="16"/>
  <sheetData>
    <row r="1" spans="1:14"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</row>
    <row r="2" spans="1:14">
      <c r="A2" s="35" t="s">
        <v>83</v>
      </c>
      <c r="B2" s="3" t="s">
        <v>84</v>
      </c>
      <c r="C2">
        <v>373.09978999999998</v>
      </c>
      <c r="D2">
        <v>0</v>
      </c>
      <c r="E2">
        <v>489353.88604000001</v>
      </c>
      <c r="F2">
        <v>0</v>
      </c>
      <c r="G2">
        <v>489353.88604000001</v>
      </c>
      <c r="H2">
        <v>0</v>
      </c>
      <c r="I2">
        <v>0.14972487655380351</v>
      </c>
      <c r="J2">
        <v>206492.15093999999</v>
      </c>
      <c r="K2">
        <v>15838113.13934</v>
      </c>
      <c r="L2">
        <v>0</v>
      </c>
      <c r="M2">
        <v>15838113.31718</v>
      </c>
      <c r="N2">
        <v>32.365354679146883</v>
      </c>
    </row>
    <row r="3" spans="1:14">
      <c r="A3" s="36"/>
      <c r="B3" s="3" t="s">
        <v>48</v>
      </c>
      <c r="C3">
        <v>540.41421000000003</v>
      </c>
      <c r="D3">
        <v>0</v>
      </c>
      <c r="E3">
        <v>1402875.3038600001</v>
      </c>
      <c r="F3">
        <v>0</v>
      </c>
      <c r="G3">
        <v>1402875.3038600001</v>
      </c>
      <c r="H3">
        <v>0</v>
      </c>
      <c r="I3">
        <v>0.29633858073421132</v>
      </c>
      <c r="J3">
        <v>702421.73984000005</v>
      </c>
      <c r="K3">
        <v>29645230.047109999</v>
      </c>
      <c r="L3">
        <v>0</v>
      </c>
      <c r="M3">
        <v>29645230.019960001</v>
      </c>
      <c r="N3">
        <v>21.131764485788491</v>
      </c>
    </row>
    <row r="4" spans="1:14">
      <c r="A4" s="35" t="s">
        <v>85</v>
      </c>
      <c r="B4" s="3" t="s">
        <v>86</v>
      </c>
      <c r="C4">
        <v>306.64431000000002</v>
      </c>
      <c r="D4">
        <v>0</v>
      </c>
      <c r="E4">
        <v>1095000.0049999999</v>
      </c>
      <c r="F4">
        <v>1855932.21187</v>
      </c>
      <c r="G4">
        <v>-760932.20686999999</v>
      </c>
      <c r="H4">
        <v>0</v>
      </c>
      <c r="I4">
        <v>0.69091257555048058</v>
      </c>
      <c r="J4">
        <v>0</v>
      </c>
      <c r="K4">
        <v>15067364.199890001</v>
      </c>
      <c r="L4">
        <v>0</v>
      </c>
      <c r="M4">
        <v>15067363.79496</v>
      </c>
      <c r="N4">
        <v>13.7601496</v>
      </c>
    </row>
    <row r="5" spans="1:14">
      <c r="A5" s="37"/>
      <c r="B5" s="3" t="s">
        <v>87</v>
      </c>
      <c r="C5">
        <v>152.14269999999999</v>
      </c>
      <c r="D5">
        <v>0</v>
      </c>
      <c r="E5">
        <v>316922.42543</v>
      </c>
      <c r="F5">
        <v>316922.42543</v>
      </c>
      <c r="G5">
        <v>0</v>
      </c>
      <c r="H5">
        <v>-1.9000000000000001E-4</v>
      </c>
      <c r="I5">
        <v>0.2377922831657385</v>
      </c>
      <c r="J5">
        <v>0</v>
      </c>
      <c r="K5">
        <v>0</v>
      </c>
      <c r="L5">
        <v>-1.9000000000000001E-4</v>
      </c>
      <c r="M5">
        <v>-1.9000000000000001E-4</v>
      </c>
    </row>
    <row r="6" spans="1:14">
      <c r="A6" s="37"/>
      <c r="B6" s="3" t="s">
        <v>88</v>
      </c>
      <c r="C6">
        <v>77.75318</v>
      </c>
      <c r="D6">
        <v>0</v>
      </c>
      <c r="E6">
        <v>88806.578880000001</v>
      </c>
      <c r="F6">
        <v>88806.578880000001</v>
      </c>
      <c r="G6">
        <v>0</v>
      </c>
      <c r="H6">
        <v>-3.8000000000000002E-4</v>
      </c>
      <c r="I6">
        <v>0.1303836061753359</v>
      </c>
      <c r="J6">
        <v>0</v>
      </c>
      <c r="K6">
        <v>0</v>
      </c>
      <c r="L6">
        <v>-3.8000000000000002E-4</v>
      </c>
      <c r="M6">
        <v>-3.8000000000000002E-4</v>
      </c>
    </row>
    <row r="7" spans="1:14">
      <c r="A7" s="36"/>
      <c r="B7" s="3" t="s">
        <v>89</v>
      </c>
      <c r="C7">
        <v>4.9242400000000002</v>
      </c>
      <c r="D7">
        <v>0</v>
      </c>
      <c r="E7">
        <v>876000.00009999995</v>
      </c>
      <c r="F7">
        <v>1130040.0001300001</v>
      </c>
      <c r="G7">
        <v>-254040.00003</v>
      </c>
      <c r="H7">
        <v>0</v>
      </c>
      <c r="I7">
        <v>0.81230809221321465</v>
      </c>
      <c r="J7">
        <v>0</v>
      </c>
      <c r="K7">
        <v>14227991.849330001</v>
      </c>
      <c r="L7">
        <v>6534960.0007600002</v>
      </c>
      <c r="M7">
        <v>20762951.85647</v>
      </c>
      <c r="N7">
        <v>23.701999799999999</v>
      </c>
    </row>
    <row r="8" spans="1:14">
      <c r="A8" s="3" t="s">
        <v>90</v>
      </c>
      <c r="B8" s="3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-91115754.346839994</v>
      </c>
    </row>
    <row r="9" spans="1:14">
      <c r="A9" s="3" t="s">
        <v>92</v>
      </c>
      <c r="B9" s="3" t="s">
        <v>91</v>
      </c>
      <c r="C9">
        <v>70.683949999999996</v>
      </c>
      <c r="D9">
        <v>0</v>
      </c>
      <c r="E9">
        <v>17019.788100000002</v>
      </c>
      <c r="F9">
        <v>18276.77318</v>
      </c>
      <c r="G9">
        <v>-1256.9850799999999</v>
      </c>
      <c r="H9">
        <v>0</v>
      </c>
      <c r="I9">
        <v>5.7004312860274499E-2</v>
      </c>
      <c r="J9">
        <v>620448.37832000002</v>
      </c>
      <c r="K9">
        <v>1303664.4488900001</v>
      </c>
      <c r="L9">
        <v>0</v>
      </c>
      <c r="M9">
        <v>1303664.4788500001</v>
      </c>
      <c r="N9">
        <v>76.596916979772502</v>
      </c>
    </row>
    <row r="10" spans="1:14">
      <c r="A10" s="35" t="s">
        <v>93</v>
      </c>
      <c r="B10" s="3" t="s">
        <v>87</v>
      </c>
      <c r="C10">
        <v>1647.1406999999999</v>
      </c>
      <c r="D10">
        <v>0</v>
      </c>
      <c r="E10">
        <v>158461.21281</v>
      </c>
      <c r="F10">
        <v>158461.21262000001</v>
      </c>
      <c r="G10">
        <v>1.9000000000000001E-4</v>
      </c>
      <c r="H10">
        <v>0</v>
      </c>
      <c r="I10">
        <v>0.2053340434123205</v>
      </c>
      <c r="J10">
        <v>0</v>
      </c>
      <c r="K10">
        <v>8353291.0428400002</v>
      </c>
      <c r="L10">
        <v>1.9000000000000001E-4</v>
      </c>
      <c r="M10">
        <v>8353291.2391499998</v>
      </c>
      <c r="N10">
        <v>52.715051760223517</v>
      </c>
    </row>
    <row r="11" spans="1:14">
      <c r="A11" s="36"/>
      <c r="B11" s="3" t="s">
        <v>88</v>
      </c>
      <c r="C11">
        <v>15061.442999999999</v>
      </c>
      <c r="D11">
        <v>0</v>
      </c>
      <c r="E11">
        <v>44403.289629999999</v>
      </c>
      <c r="F11">
        <v>44403.289250000002</v>
      </c>
      <c r="G11">
        <v>3.8000000000000002E-4</v>
      </c>
      <c r="H11">
        <v>0</v>
      </c>
      <c r="I11">
        <v>0.1116411282770183</v>
      </c>
      <c r="J11">
        <v>0</v>
      </c>
      <c r="K11">
        <v>145139.94039</v>
      </c>
      <c r="L11">
        <v>3.8000000000000002E-4</v>
      </c>
      <c r="M11">
        <v>145139.94677000001</v>
      </c>
      <c r="N11">
        <v>3.2686752668740762</v>
      </c>
    </row>
    <row r="14" spans="1:14">
      <c r="A14" s="3" t="s">
        <v>94</v>
      </c>
      <c r="B14" s="3" t="s">
        <v>95</v>
      </c>
    </row>
    <row r="15" spans="1:14">
      <c r="A15" t="s">
        <v>42</v>
      </c>
      <c r="B15">
        <v>84580794.667790011</v>
      </c>
    </row>
    <row r="16" spans="1:14">
      <c r="A16" t="s">
        <v>43</v>
      </c>
      <c r="B16">
        <v>6534960.0007600002</v>
      </c>
    </row>
    <row r="17" spans="1:2">
      <c r="A17" t="s">
        <v>44</v>
      </c>
      <c r="B17">
        <v>876000.00009999995</v>
      </c>
    </row>
    <row r="18" spans="1:2">
      <c r="A18" t="s">
        <v>45</v>
      </c>
      <c r="B18">
        <v>644.88319506908886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"/>
  <sheetViews>
    <sheetView workbookViewId="0"/>
  </sheetViews>
  <sheetFormatPr baseColWidth="10" defaultRowHeight="16"/>
  <sheetData>
    <row r="1" spans="1:14"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</row>
    <row r="2" spans="1:14">
      <c r="A2" s="35" t="s">
        <v>83</v>
      </c>
      <c r="B2" s="3" t="s">
        <v>84</v>
      </c>
      <c r="C2">
        <v>174.25516999999999</v>
      </c>
      <c r="D2">
        <v>0</v>
      </c>
      <c r="E2">
        <v>230647.75000999999</v>
      </c>
      <c r="F2">
        <v>0</v>
      </c>
      <c r="G2">
        <v>230647.75000999999</v>
      </c>
      <c r="H2">
        <v>0</v>
      </c>
      <c r="I2">
        <v>0.151098242881402</v>
      </c>
      <c r="J2">
        <v>94345.117769999997</v>
      </c>
      <c r="K2">
        <v>7397144.6019200003</v>
      </c>
      <c r="L2">
        <v>0</v>
      </c>
      <c r="M2">
        <v>7397144.8240200002</v>
      </c>
      <c r="N2">
        <v>32.071179449783799</v>
      </c>
    </row>
    <row r="3" spans="1:14">
      <c r="A3" s="36"/>
      <c r="B3" s="3" t="s">
        <v>48</v>
      </c>
      <c r="C3">
        <v>509.62610000000001</v>
      </c>
      <c r="D3">
        <v>0</v>
      </c>
      <c r="E3">
        <v>1660612.91713</v>
      </c>
      <c r="F3">
        <v>0</v>
      </c>
      <c r="G3">
        <v>1660612.91713</v>
      </c>
      <c r="H3">
        <v>0</v>
      </c>
      <c r="I3">
        <v>0.37197404136091139</v>
      </c>
      <c r="J3">
        <v>852363.57854000002</v>
      </c>
      <c r="K3">
        <v>27956302.208470002</v>
      </c>
      <c r="L3">
        <v>0</v>
      </c>
      <c r="M3">
        <v>27956302.766770002</v>
      </c>
      <c r="N3">
        <v>16.834930722367869</v>
      </c>
    </row>
    <row r="4" spans="1:14">
      <c r="A4" s="35" t="s">
        <v>85</v>
      </c>
      <c r="B4" s="3" t="s">
        <v>86</v>
      </c>
      <c r="C4">
        <v>296.35167999999999</v>
      </c>
      <c r="D4">
        <v>0</v>
      </c>
      <c r="E4">
        <v>1095000.0020000001</v>
      </c>
      <c r="F4">
        <v>1855932.20677</v>
      </c>
      <c r="G4">
        <v>-760932.20478000003</v>
      </c>
      <c r="H4">
        <v>0</v>
      </c>
      <c r="I4">
        <v>0.71490875300588819</v>
      </c>
      <c r="J4">
        <v>0</v>
      </c>
      <c r="K4">
        <v>14561622.53201</v>
      </c>
      <c r="L4">
        <v>0</v>
      </c>
      <c r="M4">
        <v>14561622.188479999</v>
      </c>
      <c r="N4">
        <v>13.298285119999999</v>
      </c>
    </row>
    <row r="5" spans="1:14">
      <c r="A5" s="37"/>
      <c r="B5" s="3" t="s">
        <v>87</v>
      </c>
      <c r="C5">
        <v>146.51741999999999</v>
      </c>
      <c r="D5">
        <v>0</v>
      </c>
      <c r="E5">
        <v>277898.46784</v>
      </c>
      <c r="F5">
        <v>277898.46784</v>
      </c>
      <c r="G5">
        <v>0</v>
      </c>
      <c r="H5">
        <v>2.7E-4</v>
      </c>
      <c r="I5">
        <v>0.2165173943139321</v>
      </c>
      <c r="J5">
        <v>0</v>
      </c>
      <c r="K5">
        <v>0</v>
      </c>
      <c r="L5">
        <v>2.7E-4</v>
      </c>
      <c r="M5">
        <v>2.7E-4</v>
      </c>
    </row>
    <row r="6" spans="1:14">
      <c r="A6" s="37"/>
      <c r="B6" s="3" t="s">
        <v>88</v>
      </c>
      <c r="C6">
        <v>68.424819999999997</v>
      </c>
      <c r="D6">
        <v>0</v>
      </c>
      <c r="E6">
        <v>93686.623240000001</v>
      </c>
      <c r="F6">
        <v>93686.623240000001</v>
      </c>
      <c r="G6">
        <v>0</v>
      </c>
      <c r="H6">
        <v>1.2E-4</v>
      </c>
      <c r="I6">
        <v>0.15630030155724189</v>
      </c>
      <c r="J6">
        <v>0</v>
      </c>
      <c r="K6">
        <v>0</v>
      </c>
      <c r="L6">
        <v>1.2E-4</v>
      </c>
      <c r="M6">
        <v>1.2E-4</v>
      </c>
    </row>
    <row r="7" spans="1:14">
      <c r="A7" s="36"/>
      <c r="B7" s="3" t="s">
        <v>89</v>
      </c>
      <c r="C7">
        <v>4.9535</v>
      </c>
      <c r="D7">
        <v>0</v>
      </c>
      <c r="E7">
        <v>876000.00012999994</v>
      </c>
      <c r="F7">
        <v>1130040.0001699999</v>
      </c>
      <c r="G7">
        <v>-254040.00004000001</v>
      </c>
      <c r="H7">
        <v>0</v>
      </c>
      <c r="I7">
        <v>0.80750984152619365</v>
      </c>
      <c r="J7">
        <v>0</v>
      </c>
      <c r="K7">
        <v>14312545.755589999</v>
      </c>
      <c r="L7">
        <v>6534960.0009899996</v>
      </c>
      <c r="M7">
        <v>20847505.657099999</v>
      </c>
      <c r="N7">
        <v>23.7985224</v>
      </c>
    </row>
    <row r="8" spans="1:14">
      <c r="A8" s="3" t="s">
        <v>90</v>
      </c>
      <c r="B8" s="3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-79065470.042999998</v>
      </c>
    </row>
    <row r="9" spans="1:14">
      <c r="A9" s="3" t="s">
        <v>92</v>
      </c>
      <c r="B9" s="3" t="s">
        <v>91</v>
      </c>
      <c r="C9">
        <v>13.904439999999999</v>
      </c>
      <c r="D9">
        <v>0</v>
      </c>
      <c r="E9">
        <v>3905.8361599999998</v>
      </c>
      <c r="F9">
        <v>4194.2990399999999</v>
      </c>
      <c r="G9">
        <v>-288.46289000000002</v>
      </c>
      <c r="H9">
        <v>0</v>
      </c>
      <c r="I9">
        <v>6.6501779287767071E-2</v>
      </c>
      <c r="J9">
        <v>122091.32225</v>
      </c>
      <c r="K9">
        <v>256447.45592000001</v>
      </c>
      <c r="L9">
        <v>0</v>
      </c>
      <c r="M9">
        <v>256447.46484</v>
      </c>
      <c r="N9">
        <v>65.657747774014851</v>
      </c>
    </row>
    <row r="10" spans="1:14">
      <c r="A10" s="35" t="s">
        <v>93</v>
      </c>
      <c r="B10" s="3" t="s">
        <v>87</v>
      </c>
      <c r="C10">
        <v>1555.6346000000001</v>
      </c>
      <c r="D10">
        <v>0</v>
      </c>
      <c r="E10">
        <v>138949.23378000001</v>
      </c>
      <c r="F10">
        <v>138949.23405</v>
      </c>
      <c r="G10">
        <v>-2.7E-4</v>
      </c>
      <c r="H10">
        <v>0</v>
      </c>
      <c r="I10">
        <v>0.1904934809241193</v>
      </c>
      <c r="J10">
        <v>0</v>
      </c>
      <c r="K10">
        <v>7889228.0241299998</v>
      </c>
      <c r="L10">
        <v>-2.7E-4</v>
      </c>
      <c r="M10">
        <v>7889227.8938800003</v>
      </c>
      <c r="N10">
        <v>56.777788495364327</v>
      </c>
    </row>
    <row r="11" spans="1:14">
      <c r="A11" s="36"/>
      <c r="B11" s="3" t="s">
        <v>88</v>
      </c>
      <c r="C11">
        <v>16314.93</v>
      </c>
      <c r="D11">
        <v>0</v>
      </c>
      <c r="E11">
        <v>46843.311560000002</v>
      </c>
      <c r="F11">
        <v>46843.311679999999</v>
      </c>
      <c r="G11">
        <v>-1.2E-4</v>
      </c>
      <c r="H11">
        <v>0</v>
      </c>
      <c r="I11">
        <v>0.11884785040450679</v>
      </c>
      <c r="J11">
        <v>0</v>
      </c>
      <c r="K11">
        <v>157219.19657</v>
      </c>
      <c r="L11">
        <v>-1.2E-4</v>
      </c>
      <c r="M11">
        <v>157219.30428000001</v>
      </c>
      <c r="N11">
        <v>3.3562808911229931</v>
      </c>
    </row>
    <row r="14" spans="1:14">
      <c r="A14" s="3" t="s">
        <v>94</v>
      </c>
      <c r="B14" s="3" t="s">
        <v>95</v>
      </c>
    </row>
    <row r="15" spans="1:14">
      <c r="A15" t="s">
        <v>42</v>
      </c>
      <c r="B15">
        <v>72530509.774609998</v>
      </c>
    </row>
    <row r="16" spans="1:14">
      <c r="A16" t="s">
        <v>43</v>
      </c>
      <c r="B16">
        <v>6534960.0009899996</v>
      </c>
    </row>
    <row r="17" spans="1:2">
      <c r="A17" t="s">
        <v>44</v>
      </c>
      <c r="B17">
        <v>876000.00012999994</v>
      </c>
    </row>
    <row r="18" spans="1:2">
      <c r="A18" t="s">
        <v>45</v>
      </c>
      <c r="B18">
        <v>559.59579056617883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"/>
  <sheetViews>
    <sheetView workbookViewId="0"/>
  </sheetViews>
  <sheetFormatPr baseColWidth="10" defaultRowHeight="16"/>
  <sheetData>
    <row r="1" spans="1:14"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</row>
    <row r="2" spans="1:14">
      <c r="A2" s="35" t="s">
        <v>83</v>
      </c>
      <c r="B2" s="3" t="s">
        <v>84</v>
      </c>
      <c r="C2">
        <v>207.16269</v>
      </c>
      <c r="D2">
        <v>0</v>
      </c>
      <c r="E2">
        <v>293320.56673999998</v>
      </c>
      <c r="F2">
        <v>0</v>
      </c>
      <c r="G2">
        <v>293320.56673999998</v>
      </c>
      <c r="H2">
        <v>0</v>
      </c>
      <c r="I2">
        <v>0.1616318073490936</v>
      </c>
      <c r="J2">
        <v>69350.455220000003</v>
      </c>
      <c r="K2">
        <v>8794071.21208</v>
      </c>
      <c r="L2">
        <v>0</v>
      </c>
      <c r="M2">
        <v>8794071.1928800009</v>
      </c>
      <c r="N2">
        <v>29.981095792388501</v>
      </c>
    </row>
    <row r="3" spans="1:14">
      <c r="A3" s="36"/>
      <c r="B3" s="3" t="s">
        <v>48</v>
      </c>
      <c r="C3">
        <v>434.81051000000002</v>
      </c>
      <c r="D3">
        <v>0</v>
      </c>
      <c r="E3">
        <v>1598182.3574099999</v>
      </c>
      <c r="F3">
        <v>0</v>
      </c>
      <c r="G3">
        <v>1598182.3574099999</v>
      </c>
      <c r="H3">
        <v>0</v>
      </c>
      <c r="I3">
        <v>0.41958716683274278</v>
      </c>
      <c r="J3">
        <v>214290.90476999999</v>
      </c>
      <c r="K3">
        <v>23852181.08134</v>
      </c>
      <c r="L3">
        <v>0</v>
      </c>
      <c r="M3">
        <v>23852180.823759999</v>
      </c>
      <c r="N3">
        <v>14.924567576427901</v>
      </c>
    </row>
    <row r="4" spans="1:14">
      <c r="A4" s="35" t="s">
        <v>85</v>
      </c>
      <c r="B4" s="3" t="s">
        <v>86</v>
      </c>
      <c r="C4">
        <v>325.54295999999999</v>
      </c>
      <c r="D4">
        <v>0</v>
      </c>
      <c r="E4">
        <v>1095000.0075000001</v>
      </c>
      <c r="F4">
        <v>1855932.2161099999</v>
      </c>
      <c r="G4">
        <v>-760932.20860000001</v>
      </c>
      <c r="H4">
        <v>0</v>
      </c>
      <c r="I4">
        <v>0.65080323039392407</v>
      </c>
      <c r="J4">
        <v>0</v>
      </c>
      <c r="K4">
        <v>15995973.77506</v>
      </c>
      <c r="L4">
        <v>0</v>
      </c>
      <c r="M4">
        <v>15995973.753830001</v>
      </c>
      <c r="N4">
        <v>14.608195200000001</v>
      </c>
    </row>
    <row r="5" spans="1:14">
      <c r="A5" s="37"/>
      <c r="B5" s="3" t="s">
        <v>87</v>
      </c>
      <c r="C5">
        <v>170.30788000000001</v>
      </c>
      <c r="D5">
        <v>0</v>
      </c>
      <c r="E5">
        <v>352072.91389999999</v>
      </c>
      <c r="F5">
        <v>352072.91389999999</v>
      </c>
      <c r="G5">
        <v>0</v>
      </c>
      <c r="H5">
        <v>-2.9999999999999997E-4</v>
      </c>
      <c r="I5">
        <v>0.23599007867398741</v>
      </c>
      <c r="J5">
        <v>0</v>
      </c>
      <c r="K5">
        <v>0</v>
      </c>
      <c r="L5">
        <v>-2.9999999999999997E-4</v>
      </c>
      <c r="M5">
        <v>-2.9999999999999997E-4</v>
      </c>
    </row>
    <row r="6" spans="1:14">
      <c r="A6" s="37"/>
      <c r="B6" s="3" t="s">
        <v>88</v>
      </c>
      <c r="C6">
        <v>94.096869999999996</v>
      </c>
      <c r="D6">
        <v>0</v>
      </c>
      <c r="E6">
        <v>208814.89649000001</v>
      </c>
      <c r="F6">
        <v>208814.89649000001</v>
      </c>
      <c r="G6">
        <v>0</v>
      </c>
      <c r="H6">
        <v>-6.2E-4</v>
      </c>
      <c r="I6">
        <v>0.25332744861757889</v>
      </c>
      <c r="J6">
        <v>0</v>
      </c>
      <c r="K6">
        <v>0</v>
      </c>
      <c r="L6">
        <v>-6.2E-4</v>
      </c>
      <c r="M6">
        <v>-6.2E-4</v>
      </c>
    </row>
    <row r="7" spans="1:14">
      <c r="A7" s="36"/>
      <c r="B7" s="3" t="s">
        <v>89</v>
      </c>
      <c r="C7">
        <v>5.4498499999999996</v>
      </c>
      <c r="D7">
        <v>0</v>
      </c>
      <c r="E7">
        <v>876000.00008000003</v>
      </c>
      <c r="F7">
        <v>1130040.0001000001</v>
      </c>
      <c r="G7">
        <v>-254040.00002000001</v>
      </c>
      <c r="H7">
        <v>0</v>
      </c>
      <c r="I7">
        <v>0.73396515500426618</v>
      </c>
      <c r="J7">
        <v>0</v>
      </c>
      <c r="K7">
        <v>15746686.18462</v>
      </c>
      <c r="L7">
        <v>6534960.0005999999</v>
      </c>
      <c r="M7">
        <v>22281645.81851</v>
      </c>
      <c r="N7">
        <v>25.435668700000001</v>
      </c>
    </row>
    <row r="8" spans="1:14">
      <c r="A8" s="3" t="s">
        <v>90</v>
      </c>
      <c r="B8" s="3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-84384543.881400004</v>
      </c>
    </row>
    <row r="9" spans="1:14">
      <c r="A9" s="3" t="s">
        <v>92</v>
      </c>
      <c r="B9" s="3" t="s">
        <v>91</v>
      </c>
      <c r="C9">
        <v>19.520589999999999</v>
      </c>
      <c r="D9">
        <v>0</v>
      </c>
      <c r="E9">
        <v>7186.02927</v>
      </c>
      <c r="F9">
        <v>7716.7486500000005</v>
      </c>
      <c r="G9">
        <v>-530.71938</v>
      </c>
      <c r="H9">
        <v>0</v>
      </c>
      <c r="I9">
        <v>8.7150542068656744E-2</v>
      </c>
      <c r="J9">
        <v>171531.06150000001</v>
      </c>
      <c r="K9">
        <v>360029.33698000002</v>
      </c>
      <c r="L9">
        <v>0</v>
      </c>
      <c r="M9">
        <v>360029.3407</v>
      </c>
      <c r="N9">
        <v>50.10147259606007</v>
      </c>
    </row>
    <row r="10" spans="1:14">
      <c r="A10" s="35" t="s">
        <v>93</v>
      </c>
      <c r="B10" s="3" t="s">
        <v>87</v>
      </c>
      <c r="C10">
        <v>2470.0556999999999</v>
      </c>
      <c r="D10">
        <v>0</v>
      </c>
      <c r="E10">
        <v>176036.4571</v>
      </c>
      <c r="F10">
        <v>176036.45680000001</v>
      </c>
      <c r="G10">
        <v>2.9999999999999997E-4</v>
      </c>
      <c r="H10">
        <v>0</v>
      </c>
      <c r="I10">
        <v>0.36990376775714012</v>
      </c>
      <c r="J10">
        <v>0</v>
      </c>
      <c r="K10">
        <v>12526613.02956</v>
      </c>
      <c r="L10">
        <v>2.9999999999999997E-4</v>
      </c>
      <c r="M10">
        <v>12526613.07666</v>
      </c>
      <c r="N10">
        <v>71.159183478481978</v>
      </c>
    </row>
    <row r="11" spans="1:14">
      <c r="A11" s="36"/>
      <c r="B11" s="3" t="s">
        <v>88</v>
      </c>
      <c r="C11">
        <v>59568.19</v>
      </c>
      <c r="D11">
        <v>0</v>
      </c>
      <c r="E11">
        <v>104407.44855</v>
      </c>
      <c r="F11">
        <v>104407.44792999999</v>
      </c>
      <c r="G11">
        <v>6.2E-4</v>
      </c>
      <c r="H11">
        <v>0</v>
      </c>
      <c r="I11">
        <v>0.34906625331405899</v>
      </c>
      <c r="J11">
        <v>0</v>
      </c>
      <c r="K11">
        <v>574030.22707999998</v>
      </c>
      <c r="L11">
        <v>6.2E-4</v>
      </c>
      <c r="M11">
        <v>574030.17469999997</v>
      </c>
      <c r="N11">
        <v>5.4979804776711481</v>
      </c>
    </row>
    <row r="14" spans="1:14">
      <c r="A14" s="3" t="s">
        <v>94</v>
      </c>
      <c r="B14" s="3" t="s">
        <v>95</v>
      </c>
    </row>
    <row r="15" spans="1:14">
      <c r="A15" t="s">
        <v>42</v>
      </c>
      <c r="B15">
        <v>77849584.846719995</v>
      </c>
    </row>
    <row r="16" spans="1:14">
      <c r="A16" t="s">
        <v>43</v>
      </c>
      <c r="B16">
        <v>6534960.0005999999</v>
      </c>
    </row>
    <row r="17" spans="1:2">
      <c r="A17" t="s">
        <v>44</v>
      </c>
      <c r="B17">
        <v>876000.00008000003</v>
      </c>
    </row>
    <row r="18" spans="1:2">
      <c r="A18" t="s">
        <v>45</v>
      </c>
      <c r="B18">
        <v>597.24221233516505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8"/>
  <sheetViews>
    <sheetView workbookViewId="0"/>
  </sheetViews>
  <sheetFormatPr baseColWidth="10" defaultRowHeight="16"/>
  <sheetData>
    <row r="1" spans="1:14"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</row>
    <row r="2" spans="1:14">
      <c r="A2" s="35" t="s">
        <v>83</v>
      </c>
      <c r="B2" s="3" t="s">
        <v>84</v>
      </c>
      <c r="C2">
        <v>50</v>
      </c>
      <c r="D2">
        <v>0</v>
      </c>
      <c r="E2">
        <v>71543.95435</v>
      </c>
      <c r="F2">
        <v>0</v>
      </c>
      <c r="G2">
        <v>71543.95435</v>
      </c>
      <c r="H2">
        <v>0</v>
      </c>
      <c r="I2">
        <v>0.1633424</v>
      </c>
      <c r="J2">
        <v>15988.94565</v>
      </c>
      <c r="K2">
        <v>2122503.62555</v>
      </c>
      <c r="L2">
        <v>0</v>
      </c>
      <c r="M2">
        <v>2059939.3756899999</v>
      </c>
      <c r="N2">
        <v>28.792634368051399</v>
      </c>
    </row>
    <row r="3" spans="1:14">
      <c r="A3" s="36"/>
      <c r="B3" s="3" t="s">
        <v>48</v>
      </c>
      <c r="C3">
        <v>417.68669999999997</v>
      </c>
      <c r="D3">
        <v>0</v>
      </c>
      <c r="E3">
        <v>1819712.43729</v>
      </c>
      <c r="F3">
        <v>0</v>
      </c>
      <c r="G3">
        <v>1819712.43729</v>
      </c>
      <c r="H3">
        <v>0</v>
      </c>
      <c r="I3">
        <v>0.49733383897548089</v>
      </c>
      <c r="J3">
        <v>215962.64704000001</v>
      </c>
      <c r="K3">
        <v>22912828.863469999</v>
      </c>
      <c r="L3">
        <v>0</v>
      </c>
      <c r="M3">
        <v>22912829.05601</v>
      </c>
      <c r="N3">
        <v>12.59145602317011</v>
      </c>
    </row>
    <row r="4" spans="1:14">
      <c r="A4" s="35" t="s">
        <v>85</v>
      </c>
      <c r="B4" s="3" t="s">
        <v>86</v>
      </c>
      <c r="C4">
        <v>325.78577000000001</v>
      </c>
      <c r="D4">
        <v>0</v>
      </c>
      <c r="E4">
        <v>1094999.99208</v>
      </c>
      <c r="F4">
        <v>1855932.1899699999</v>
      </c>
      <c r="G4">
        <v>-760932.19788999995</v>
      </c>
      <c r="H4">
        <v>0</v>
      </c>
      <c r="I4">
        <v>0.65031818301947319</v>
      </c>
      <c r="J4">
        <v>0</v>
      </c>
      <c r="K4">
        <v>16007904.55799</v>
      </c>
      <c r="L4">
        <v>0</v>
      </c>
      <c r="M4">
        <v>16007904.53112</v>
      </c>
      <c r="N4">
        <v>14.61909088</v>
      </c>
    </row>
    <row r="5" spans="1:14">
      <c r="A5" s="37"/>
      <c r="B5" s="3" t="s">
        <v>87</v>
      </c>
      <c r="C5">
        <v>169.36510999999999</v>
      </c>
      <c r="D5">
        <v>0</v>
      </c>
      <c r="E5">
        <v>375126.25644000003</v>
      </c>
      <c r="F5">
        <v>375126.25644000003</v>
      </c>
      <c r="G5">
        <v>0</v>
      </c>
      <c r="H5">
        <v>-1.4999999999999999E-4</v>
      </c>
      <c r="I5">
        <v>0.25284209953277859</v>
      </c>
      <c r="J5">
        <v>0</v>
      </c>
      <c r="K5">
        <v>0</v>
      </c>
      <c r="L5">
        <v>-1.4999999999999999E-4</v>
      </c>
      <c r="M5">
        <v>-1.4999999999999999E-4</v>
      </c>
    </row>
    <row r="6" spans="1:14">
      <c r="A6" s="37"/>
      <c r="B6" s="3" t="s">
        <v>88</v>
      </c>
      <c r="C6">
        <v>89.557829999999996</v>
      </c>
      <c r="D6">
        <v>0</v>
      </c>
      <c r="E6">
        <v>205689.65367999999</v>
      </c>
      <c r="F6">
        <v>205689.65367999999</v>
      </c>
      <c r="G6">
        <v>0</v>
      </c>
      <c r="H6">
        <v>3.6000000000000002E-4</v>
      </c>
      <c r="I6">
        <v>0.262183105597802</v>
      </c>
      <c r="J6">
        <v>0</v>
      </c>
      <c r="K6">
        <v>0</v>
      </c>
      <c r="L6">
        <v>3.6000000000000002E-4</v>
      </c>
      <c r="M6">
        <v>3.6000000000000002E-4</v>
      </c>
    </row>
    <row r="7" spans="1:14">
      <c r="A7" s="36"/>
      <c r="B7" s="3" t="s">
        <v>89</v>
      </c>
      <c r="C7">
        <v>5.4196799999999996</v>
      </c>
      <c r="D7">
        <v>0</v>
      </c>
      <c r="E7">
        <v>876000.00196999998</v>
      </c>
      <c r="F7">
        <v>1130040.00254</v>
      </c>
      <c r="G7">
        <v>-254040.00057</v>
      </c>
      <c r="H7">
        <v>0</v>
      </c>
      <c r="I7">
        <v>0.73805095503793583</v>
      </c>
      <c r="J7">
        <v>0</v>
      </c>
      <c r="K7">
        <v>15659517.390799999</v>
      </c>
      <c r="L7">
        <v>6534960.01468</v>
      </c>
      <c r="M7">
        <v>22194477.633340001</v>
      </c>
      <c r="N7">
        <v>25.336161700000002</v>
      </c>
    </row>
    <row r="8" spans="1:14">
      <c r="A8" s="3" t="s">
        <v>90</v>
      </c>
      <c r="B8" s="3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-76739749.526800007</v>
      </c>
    </row>
    <row r="9" spans="1:14">
      <c r="A9" s="3" t="s">
        <v>92</v>
      </c>
      <c r="B9" s="3" t="s">
        <v>91</v>
      </c>
      <c r="C9">
        <v>9.5773600000000005</v>
      </c>
      <c r="D9">
        <v>0</v>
      </c>
      <c r="E9">
        <v>3847.9340699999998</v>
      </c>
      <c r="F9">
        <v>4132.1206700000002</v>
      </c>
      <c r="G9">
        <v>-284.1866</v>
      </c>
      <c r="H9">
        <v>0</v>
      </c>
      <c r="I9">
        <v>9.5117025986284312E-2</v>
      </c>
      <c r="J9">
        <v>84181.903999999995</v>
      </c>
      <c r="K9">
        <v>176640.81367</v>
      </c>
      <c r="L9">
        <v>0</v>
      </c>
      <c r="M9">
        <v>176640.81367999999</v>
      </c>
      <c r="N9">
        <v>45.90556845603971</v>
      </c>
    </row>
    <row r="10" spans="1:14">
      <c r="A10" s="35" t="s">
        <v>93</v>
      </c>
      <c r="B10" s="3" t="s">
        <v>87</v>
      </c>
      <c r="C10">
        <v>2522.4285</v>
      </c>
      <c r="D10">
        <v>0</v>
      </c>
      <c r="E10">
        <v>187563.12830000001</v>
      </c>
      <c r="F10">
        <v>187563.12815</v>
      </c>
      <c r="G10">
        <v>1.4999999999999999E-4</v>
      </c>
      <c r="H10">
        <v>0</v>
      </c>
      <c r="I10">
        <v>0.35976889731463152</v>
      </c>
      <c r="J10">
        <v>0</v>
      </c>
      <c r="K10">
        <v>12792215.86551</v>
      </c>
      <c r="L10">
        <v>1.4999999999999999E-4</v>
      </c>
      <c r="M10">
        <v>12792215.78186</v>
      </c>
      <c r="N10">
        <v>68.202175764969184</v>
      </c>
    </row>
    <row r="11" spans="1:14">
      <c r="A11" s="36"/>
      <c r="B11" s="3" t="s">
        <v>88</v>
      </c>
      <c r="C11">
        <v>61821.285000000003</v>
      </c>
      <c r="D11">
        <v>0</v>
      </c>
      <c r="E11">
        <v>102844.82666000001</v>
      </c>
      <c r="F11">
        <v>102844.82702</v>
      </c>
      <c r="G11">
        <v>-3.6000000000000002E-4</v>
      </c>
      <c r="H11">
        <v>0</v>
      </c>
      <c r="I11">
        <v>0.3564811938153663</v>
      </c>
      <c r="J11">
        <v>0</v>
      </c>
      <c r="K11">
        <v>595742.22864999995</v>
      </c>
      <c r="L11">
        <v>-3.6000000000000002E-4</v>
      </c>
      <c r="M11">
        <v>595742.20603999996</v>
      </c>
      <c r="N11">
        <v>5.792630158735566</v>
      </c>
    </row>
    <row r="14" spans="1:14">
      <c r="A14" s="3" t="s">
        <v>94</v>
      </c>
      <c r="B14" s="3" t="s">
        <v>95</v>
      </c>
    </row>
    <row r="15" spans="1:14">
      <c r="A15" t="s">
        <v>42</v>
      </c>
      <c r="B15">
        <v>70267353.345640004</v>
      </c>
    </row>
    <row r="16" spans="1:14">
      <c r="A16" t="s">
        <v>43</v>
      </c>
      <c r="B16">
        <v>6534960.01468</v>
      </c>
    </row>
    <row r="17" spans="1:2">
      <c r="A17" t="s">
        <v>44</v>
      </c>
      <c r="B17">
        <v>876000.00196999998</v>
      </c>
    </row>
    <row r="18" spans="1:2">
      <c r="A18" t="s">
        <v>45</v>
      </c>
      <c r="B18">
        <v>543.57801571134166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8"/>
  <sheetViews>
    <sheetView workbookViewId="0"/>
  </sheetViews>
  <sheetFormatPr baseColWidth="10" defaultRowHeight="16"/>
  <sheetData>
    <row r="1" spans="1:14">
      <c r="C1" s="24" t="s">
        <v>71</v>
      </c>
      <c r="D1" s="24" t="s">
        <v>72</v>
      </c>
      <c r="E1" s="24" t="s">
        <v>73</v>
      </c>
      <c r="F1" s="24" t="s">
        <v>74</v>
      </c>
      <c r="G1" s="24" t="s">
        <v>96</v>
      </c>
      <c r="H1" s="24" t="s">
        <v>76</v>
      </c>
      <c r="I1" s="24" t="s">
        <v>77</v>
      </c>
      <c r="J1" s="24" t="s">
        <v>78</v>
      </c>
      <c r="K1" s="24" t="s">
        <v>79</v>
      </c>
      <c r="L1" s="24" t="s">
        <v>80</v>
      </c>
      <c r="M1" s="24" t="s">
        <v>81</v>
      </c>
      <c r="N1" s="24" t="s">
        <v>82</v>
      </c>
    </row>
    <row r="2" spans="1:14">
      <c r="A2" s="38" t="s">
        <v>83</v>
      </c>
      <c r="B2" s="24" t="s">
        <v>84</v>
      </c>
      <c r="C2">
        <v>413.05016999999998</v>
      </c>
      <c r="D2">
        <v>0</v>
      </c>
      <c r="E2">
        <v>526612.4285162898</v>
      </c>
      <c r="F2">
        <v>0</v>
      </c>
      <c r="G2">
        <v>526612.4285162898</v>
      </c>
      <c r="H2">
        <v>0</v>
      </c>
      <c r="I2">
        <v>0.1455406107968433</v>
      </c>
      <c r="J2">
        <v>155752.93840196001</v>
      </c>
      <c r="K2">
        <v>19659862.572386932</v>
      </c>
      <c r="L2">
        <v>0</v>
      </c>
      <c r="M2">
        <v>19659862.466835171</v>
      </c>
      <c r="N2">
        <v>37.332697449291267</v>
      </c>
    </row>
    <row r="3" spans="1:14">
      <c r="A3" s="39"/>
      <c r="B3" s="24" t="s">
        <v>48</v>
      </c>
      <c r="C3">
        <v>351.67365999999998</v>
      </c>
      <c r="D3">
        <v>0</v>
      </c>
      <c r="E3">
        <v>994429.88700283621</v>
      </c>
      <c r="F3">
        <v>0</v>
      </c>
      <c r="G3">
        <v>994429.88700283621</v>
      </c>
      <c r="H3">
        <v>0</v>
      </c>
      <c r="I3">
        <v>0.32279754330612742</v>
      </c>
      <c r="J3">
        <v>192165.22553206299</v>
      </c>
      <c r="K3">
        <v>23385388.585446492</v>
      </c>
      <c r="L3">
        <v>0</v>
      </c>
      <c r="M3">
        <v>23385388.601208799</v>
      </c>
      <c r="N3">
        <v>23.516377481062289</v>
      </c>
    </row>
    <row r="4" spans="1:14">
      <c r="A4" s="38" t="s">
        <v>85</v>
      </c>
      <c r="B4" s="24" t="s">
        <v>86</v>
      </c>
      <c r="C4">
        <v>264.30856999999997</v>
      </c>
      <c r="D4">
        <v>0</v>
      </c>
      <c r="E4">
        <v>875999.99851301778</v>
      </c>
      <c r="F4">
        <v>1484745.7601915509</v>
      </c>
      <c r="G4">
        <v>-608745.7616785334</v>
      </c>
      <c r="H4">
        <v>0</v>
      </c>
      <c r="I4">
        <v>0.6412638271094343</v>
      </c>
      <c r="J4">
        <v>0</v>
      </c>
      <c r="K4">
        <v>15905993.215540141</v>
      </c>
      <c r="L4">
        <v>0</v>
      </c>
      <c r="M4">
        <v>15905992.630118061</v>
      </c>
      <c r="N4">
        <v>18.157525864290029</v>
      </c>
    </row>
    <row r="5" spans="1:14">
      <c r="A5" s="40"/>
      <c r="B5" s="24" t="s">
        <v>87</v>
      </c>
      <c r="C5">
        <v>106.59423</v>
      </c>
      <c r="D5">
        <v>0</v>
      </c>
      <c r="E5">
        <v>340852.65727559401</v>
      </c>
      <c r="F5">
        <v>340852.65727559401</v>
      </c>
      <c r="G5">
        <v>0</v>
      </c>
      <c r="H5">
        <v>3.4730801417026669E-4</v>
      </c>
      <c r="I5">
        <v>0.36503027127792009</v>
      </c>
      <c r="J5">
        <v>0</v>
      </c>
      <c r="K5">
        <v>0</v>
      </c>
      <c r="L5">
        <v>3.4730801121440891E-4</v>
      </c>
      <c r="M5">
        <v>3.4730788320302958E-4</v>
      </c>
      <c r="N5">
        <v>1.0189330184494681E-9</v>
      </c>
    </row>
    <row r="6" spans="1:14">
      <c r="A6" s="40"/>
      <c r="B6" s="24" t="s">
        <v>88</v>
      </c>
      <c r="C6">
        <v>36.043463000000003</v>
      </c>
      <c r="D6">
        <v>0</v>
      </c>
      <c r="E6">
        <v>78674.134831037838</v>
      </c>
      <c r="F6">
        <v>78674.134831037838</v>
      </c>
      <c r="G6">
        <v>0</v>
      </c>
      <c r="H6">
        <v>-1.0503717930987481E-5</v>
      </c>
      <c r="I6">
        <v>0.2491732167905599</v>
      </c>
      <c r="J6">
        <v>0</v>
      </c>
      <c r="K6">
        <v>0</v>
      </c>
      <c r="L6">
        <v>-1.050409991876222E-5</v>
      </c>
      <c r="M6">
        <v>-1.0513234883546829E-5</v>
      </c>
      <c r="N6">
        <v>-1.3343959954775191E-10</v>
      </c>
    </row>
    <row r="7" spans="1:14">
      <c r="A7" s="39"/>
      <c r="B7" s="24" t="s">
        <v>89</v>
      </c>
      <c r="C7">
        <v>106.59423</v>
      </c>
      <c r="D7">
        <v>0</v>
      </c>
      <c r="E7">
        <v>876000.00624600239</v>
      </c>
      <c r="F7">
        <v>911040.00649584248</v>
      </c>
      <c r="G7">
        <v>-35040.000249840123</v>
      </c>
      <c r="H7">
        <v>0</v>
      </c>
      <c r="I7">
        <v>0.93813708971877674</v>
      </c>
      <c r="J7">
        <v>0</v>
      </c>
      <c r="K7">
        <v>14933954.129742609</v>
      </c>
      <c r="L7">
        <v>6534960.0465951506</v>
      </c>
      <c r="M7">
        <v>21468914.556158099</v>
      </c>
      <c r="N7">
        <v>24.507893154202812</v>
      </c>
    </row>
    <row r="8" spans="1:14">
      <c r="A8" s="24" t="s">
        <v>90</v>
      </c>
      <c r="B8" s="24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-89035895.78829734</v>
      </c>
    </row>
    <row r="9" spans="1:14">
      <c r="A9" s="24" t="s">
        <v>92</v>
      </c>
      <c r="B9" s="24" t="s">
        <v>91</v>
      </c>
      <c r="C9">
        <v>35.978589999999997</v>
      </c>
      <c r="D9">
        <v>0</v>
      </c>
      <c r="E9">
        <v>17013.936610952991</v>
      </c>
      <c r="F9">
        <v>18270.48955099002</v>
      </c>
      <c r="G9">
        <v>-1256.5529400370001</v>
      </c>
      <c r="H9">
        <v>0</v>
      </c>
      <c r="I9">
        <v>0.1119527621816799</v>
      </c>
      <c r="J9">
        <v>0</v>
      </c>
      <c r="K9">
        <v>740115.79607226502</v>
      </c>
      <c r="L9">
        <v>0</v>
      </c>
      <c r="M9">
        <v>740115.79334521503</v>
      </c>
      <c r="N9">
        <v>43.500561349732159</v>
      </c>
    </row>
    <row r="10" spans="1:14">
      <c r="A10" s="38" t="s">
        <v>93</v>
      </c>
      <c r="B10" s="24" t="s">
        <v>87</v>
      </c>
      <c r="C10">
        <v>3367.4256</v>
      </c>
      <c r="D10">
        <v>0</v>
      </c>
      <c r="E10">
        <v>170426.32846414301</v>
      </c>
      <c r="F10">
        <v>170426.3288114515</v>
      </c>
      <c r="G10">
        <v>-3.4730801371551928E-4</v>
      </c>
      <c r="H10">
        <v>0</v>
      </c>
      <c r="I10">
        <v>0.35713620957174153</v>
      </c>
      <c r="J10">
        <v>0</v>
      </c>
      <c r="K10">
        <v>5387595.2712112172</v>
      </c>
      <c r="L10">
        <v>-3.4730801371551928E-4</v>
      </c>
      <c r="M10">
        <v>5387595.0951646073</v>
      </c>
      <c r="N10">
        <v>31.612457674332578</v>
      </c>
    </row>
    <row r="11" spans="1:14">
      <c r="A11" s="39"/>
      <c r="B11" s="24" t="s">
        <v>88</v>
      </c>
      <c r="C11">
        <v>21838.554</v>
      </c>
      <c r="D11">
        <v>0</v>
      </c>
      <c r="E11">
        <v>39337.067420771004</v>
      </c>
      <c r="F11">
        <v>39337.067410267453</v>
      </c>
      <c r="G11">
        <v>1.0503717930987481E-5</v>
      </c>
      <c r="H11">
        <v>0</v>
      </c>
      <c r="I11">
        <v>0.41873813376036878</v>
      </c>
      <c r="J11">
        <v>0</v>
      </c>
      <c r="K11">
        <v>2488027.154090113</v>
      </c>
      <c r="L11">
        <v>1.0503717930987481E-5</v>
      </c>
      <c r="M11">
        <v>2488027.0877437391</v>
      </c>
      <c r="N11">
        <v>63.248921459508111</v>
      </c>
    </row>
    <row r="14" spans="1:14">
      <c r="A14" s="24" t="s">
        <v>94</v>
      </c>
      <c r="B14" s="24" t="s">
        <v>95</v>
      </c>
    </row>
    <row r="15" spans="1:14">
      <c r="A15" t="s">
        <v>42</v>
      </c>
      <c r="B15">
        <v>82500936.724489778</v>
      </c>
    </row>
    <row r="16" spans="1:14">
      <c r="A16" t="s">
        <v>43</v>
      </c>
      <c r="B16">
        <v>6534960.0465951497</v>
      </c>
    </row>
    <row r="17" spans="1:2">
      <c r="A17" t="s">
        <v>44</v>
      </c>
      <c r="B17">
        <v>876000.00624600239</v>
      </c>
    </row>
    <row r="18" spans="1:2">
      <c r="A18" t="s">
        <v>45</v>
      </c>
      <c r="B18">
        <v>630.16273521087737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workbookViewId="0"/>
  </sheetViews>
  <sheetFormatPr baseColWidth="10" defaultRowHeight="16"/>
  <sheetData>
    <row r="1" spans="1:14">
      <c r="C1" s="24" t="s">
        <v>71</v>
      </c>
      <c r="D1" s="24" t="s">
        <v>72</v>
      </c>
      <c r="E1" s="24" t="s">
        <v>73</v>
      </c>
      <c r="F1" s="24" t="s">
        <v>74</v>
      </c>
      <c r="G1" s="24" t="s">
        <v>96</v>
      </c>
      <c r="H1" s="24" t="s">
        <v>76</v>
      </c>
      <c r="I1" s="24" t="s">
        <v>77</v>
      </c>
      <c r="J1" s="24" t="s">
        <v>78</v>
      </c>
      <c r="K1" s="24" t="s">
        <v>79</v>
      </c>
      <c r="L1" s="24" t="s">
        <v>80</v>
      </c>
      <c r="M1" s="24" t="s">
        <v>81</v>
      </c>
      <c r="N1" s="24" t="s">
        <v>82</v>
      </c>
    </row>
    <row r="2" spans="1:14">
      <c r="A2" s="38" t="s">
        <v>83</v>
      </c>
      <c r="B2" s="24" t="s">
        <v>84</v>
      </c>
      <c r="C2">
        <v>413.05016999999998</v>
      </c>
      <c r="D2">
        <v>0</v>
      </c>
      <c r="E2">
        <v>526612.4285162898</v>
      </c>
      <c r="F2">
        <v>0</v>
      </c>
      <c r="G2">
        <v>526612.4285162898</v>
      </c>
      <c r="H2">
        <v>0</v>
      </c>
      <c r="I2">
        <v>0.1455406107968433</v>
      </c>
      <c r="J2">
        <v>155752.93840196001</v>
      </c>
      <c r="K2">
        <v>19659862.572386932</v>
      </c>
      <c r="L2">
        <v>0</v>
      </c>
      <c r="M2">
        <v>19659862.466835171</v>
      </c>
      <c r="N2">
        <v>37.332697449291267</v>
      </c>
    </row>
    <row r="3" spans="1:14">
      <c r="A3" s="42"/>
      <c r="B3" s="24" t="s">
        <v>48</v>
      </c>
      <c r="C3">
        <v>351.67365999999998</v>
      </c>
      <c r="D3">
        <v>0</v>
      </c>
      <c r="E3">
        <v>994429.88700283621</v>
      </c>
      <c r="F3">
        <v>0</v>
      </c>
      <c r="G3">
        <v>994429.88700283621</v>
      </c>
      <c r="H3">
        <v>0</v>
      </c>
      <c r="I3">
        <v>0.32279754330612742</v>
      </c>
      <c r="J3">
        <v>192165.22553206299</v>
      </c>
      <c r="K3">
        <v>23385388.585446492</v>
      </c>
      <c r="L3">
        <v>0</v>
      </c>
      <c r="M3">
        <v>23385388.601208799</v>
      </c>
      <c r="N3">
        <v>23.516377481062289</v>
      </c>
    </row>
    <row r="4" spans="1:14">
      <c r="A4" s="41" t="s">
        <v>85</v>
      </c>
      <c r="B4" s="24" t="s">
        <v>86</v>
      </c>
      <c r="C4">
        <v>264.30856999999997</v>
      </c>
      <c r="D4">
        <v>0</v>
      </c>
      <c r="E4">
        <v>875999.99851301778</v>
      </c>
      <c r="F4">
        <v>1484745.7601915509</v>
      </c>
      <c r="G4">
        <v>-608745.7616785334</v>
      </c>
      <c r="H4">
        <v>0</v>
      </c>
      <c r="I4">
        <v>0.6412638271094343</v>
      </c>
      <c r="J4">
        <v>0</v>
      </c>
      <c r="K4">
        <v>15905993.215540141</v>
      </c>
      <c r="L4">
        <v>0</v>
      </c>
      <c r="M4">
        <v>15905992.630118061</v>
      </c>
      <c r="N4">
        <v>18.157525864290029</v>
      </c>
    </row>
    <row r="5" spans="1:14">
      <c r="A5" s="42"/>
      <c r="B5" s="24" t="s">
        <v>87</v>
      </c>
      <c r="C5">
        <v>106.59423</v>
      </c>
      <c r="D5">
        <v>0</v>
      </c>
      <c r="E5">
        <v>340852.65727559401</v>
      </c>
      <c r="F5">
        <v>340852.65727559401</v>
      </c>
      <c r="G5">
        <v>0</v>
      </c>
      <c r="H5">
        <v>3.4730801417026669E-4</v>
      </c>
      <c r="I5">
        <v>0.36503027127792009</v>
      </c>
      <c r="J5">
        <v>0</v>
      </c>
      <c r="K5">
        <v>0</v>
      </c>
      <c r="L5">
        <v>3.4730801121440891E-4</v>
      </c>
      <c r="M5">
        <v>3.4730788320302958E-4</v>
      </c>
      <c r="N5">
        <v>1.0189330184494681E-9</v>
      </c>
    </row>
    <row r="6" spans="1:14">
      <c r="A6" s="42"/>
      <c r="B6" s="24" t="s">
        <v>88</v>
      </c>
      <c r="C6">
        <v>36.043463000000003</v>
      </c>
      <c r="D6">
        <v>0</v>
      </c>
      <c r="E6">
        <v>78674.134831037838</v>
      </c>
      <c r="F6">
        <v>78674.134831037838</v>
      </c>
      <c r="G6">
        <v>0</v>
      </c>
      <c r="H6">
        <v>-1.0503717930987481E-5</v>
      </c>
      <c r="I6">
        <v>0.2491732167905599</v>
      </c>
      <c r="J6">
        <v>0</v>
      </c>
      <c r="K6">
        <v>0</v>
      </c>
      <c r="L6">
        <v>-1.050409991876222E-5</v>
      </c>
      <c r="M6">
        <v>-1.0513234883546829E-5</v>
      </c>
      <c r="N6">
        <v>-1.3343959954775191E-10</v>
      </c>
    </row>
    <row r="7" spans="1:14">
      <c r="A7" s="39"/>
      <c r="B7" s="24" t="s">
        <v>89</v>
      </c>
      <c r="C7">
        <v>106.59423</v>
      </c>
      <c r="D7">
        <v>0</v>
      </c>
      <c r="E7">
        <v>876000.00624600239</v>
      </c>
      <c r="F7">
        <v>911040.00649584248</v>
      </c>
      <c r="G7">
        <v>-35040.000249840123</v>
      </c>
      <c r="H7">
        <v>0</v>
      </c>
      <c r="I7">
        <v>0.93813708971877674</v>
      </c>
      <c r="J7">
        <v>0</v>
      </c>
      <c r="K7">
        <v>14933954.129742609</v>
      </c>
      <c r="L7">
        <v>6534960.0465951506</v>
      </c>
      <c r="M7">
        <v>21468914.556158099</v>
      </c>
      <c r="N7">
        <v>24.507893154202812</v>
      </c>
    </row>
    <row r="8" spans="1:14">
      <c r="A8" s="24" t="s">
        <v>90</v>
      </c>
      <c r="B8" s="24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-89035895.78829734</v>
      </c>
    </row>
    <row r="9" spans="1:14">
      <c r="A9" s="24" t="s">
        <v>92</v>
      </c>
      <c r="B9" s="24" t="s">
        <v>91</v>
      </c>
      <c r="C9">
        <v>35.978589999999997</v>
      </c>
      <c r="D9">
        <v>0</v>
      </c>
      <c r="E9">
        <v>17013.936610952991</v>
      </c>
      <c r="F9">
        <v>18270.48955099002</v>
      </c>
      <c r="G9">
        <v>-1256.5529400370001</v>
      </c>
      <c r="H9">
        <v>0</v>
      </c>
      <c r="I9">
        <v>0.1119527621816799</v>
      </c>
      <c r="J9">
        <v>0</v>
      </c>
      <c r="K9">
        <v>740115.79607226502</v>
      </c>
      <c r="L9">
        <v>0</v>
      </c>
      <c r="M9">
        <v>740115.79334521503</v>
      </c>
      <c r="N9">
        <v>43.500561349732159</v>
      </c>
    </row>
    <row r="10" spans="1:14">
      <c r="A10" s="38" t="s">
        <v>93</v>
      </c>
      <c r="B10" s="24" t="s">
        <v>87</v>
      </c>
      <c r="C10">
        <v>3367.4256</v>
      </c>
      <c r="D10">
        <v>0</v>
      </c>
      <c r="E10">
        <v>170426.32846414301</v>
      </c>
      <c r="F10">
        <v>170426.3288114515</v>
      </c>
      <c r="G10">
        <v>-3.4730801371551928E-4</v>
      </c>
      <c r="H10">
        <v>0</v>
      </c>
      <c r="I10">
        <v>0.35713620957174153</v>
      </c>
      <c r="J10">
        <v>0</v>
      </c>
      <c r="K10">
        <v>5387595.2712112172</v>
      </c>
      <c r="L10">
        <v>-3.4730801371551928E-4</v>
      </c>
      <c r="M10">
        <v>5387595.0951646073</v>
      </c>
      <c r="N10">
        <v>31.612457674332578</v>
      </c>
    </row>
    <row r="11" spans="1:14">
      <c r="A11" s="39"/>
      <c r="B11" s="24" t="s">
        <v>88</v>
      </c>
      <c r="C11">
        <v>21838.554</v>
      </c>
      <c r="D11">
        <v>0</v>
      </c>
      <c r="E11">
        <v>39337.067420771004</v>
      </c>
      <c r="F11">
        <v>39337.067410267453</v>
      </c>
      <c r="G11">
        <v>1.0503717930987481E-5</v>
      </c>
      <c r="H11">
        <v>0</v>
      </c>
      <c r="I11">
        <v>0.41873813376036878</v>
      </c>
      <c r="J11">
        <v>0</v>
      </c>
      <c r="K11">
        <v>2488027.154090113</v>
      </c>
      <c r="L11">
        <v>1.0503717930987481E-5</v>
      </c>
      <c r="M11">
        <v>2488027.0877437391</v>
      </c>
      <c r="N11">
        <v>63.248921459508111</v>
      </c>
    </row>
    <row r="14" spans="1:14">
      <c r="A14" s="24" t="s">
        <v>94</v>
      </c>
      <c r="B14" s="24" t="s">
        <v>95</v>
      </c>
    </row>
    <row r="15" spans="1:14">
      <c r="A15" t="s">
        <v>42</v>
      </c>
      <c r="B15">
        <v>82500936.724489778</v>
      </c>
    </row>
    <row r="16" spans="1:14">
      <c r="A16" t="s">
        <v>43</v>
      </c>
      <c r="B16">
        <v>6534960.0465951497</v>
      </c>
    </row>
    <row r="17" spans="1:2">
      <c r="A17" t="s">
        <v>44</v>
      </c>
      <c r="B17">
        <v>876000.00624600239</v>
      </c>
    </row>
    <row r="18" spans="1:2">
      <c r="A18" t="s">
        <v>45</v>
      </c>
      <c r="B18">
        <v>630.16273521087737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8"/>
  <sheetViews>
    <sheetView workbookViewId="0"/>
  </sheetViews>
  <sheetFormatPr baseColWidth="10" defaultRowHeight="16"/>
  <sheetData>
    <row r="1" spans="1:14"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</row>
    <row r="2" spans="1:14">
      <c r="A2" s="35" t="s">
        <v>83</v>
      </c>
      <c r="B2" s="3" t="s">
        <v>84</v>
      </c>
      <c r="C2">
        <v>146.60072</v>
      </c>
      <c r="D2">
        <v>0</v>
      </c>
      <c r="E2">
        <v>203117.54063999999</v>
      </c>
      <c r="F2">
        <v>0</v>
      </c>
      <c r="G2">
        <v>203117.54063999999</v>
      </c>
      <c r="H2">
        <v>0</v>
      </c>
      <c r="I2">
        <v>0.1581638207506757</v>
      </c>
      <c r="J2">
        <v>40387.419300000001</v>
      </c>
      <c r="K2">
        <v>6223211.19417</v>
      </c>
      <c r="L2">
        <v>0</v>
      </c>
      <c r="M2">
        <v>6223211.3856600001</v>
      </c>
      <c r="N2">
        <v>30.638478660176229</v>
      </c>
    </row>
    <row r="3" spans="1:14">
      <c r="A3" s="36"/>
      <c r="B3" s="3" t="s">
        <v>48</v>
      </c>
      <c r="C3">
        <v>508.90347000000003</v>
      </c>
      <c r="D3">
        <v>0</v>
      </c>
      <c r="E3">
        <v>1688447.8927199999</v>
      </c>
      <c r="F3">
        <v>0</v>
      </c>
      <c r="G3">
        <v>1688447.8927199999</v>
      </c>
      <c r="H3">
        <v>0</v>
      </c>
      <c r="I3">
        <v>0.37874607143079608</v>
      </c>
      <c r="J3">
        <v>218910.61305000001</v>
      </c>
      <c r="K3">
        <v>27916661.25863</v>
      </c>
      <c r="L3">
        <v>0</v>
      </c>
      <c r="M3">
        <v>27916661.259980001</v>
      </c>
      <c r="N3">
        <v>16.533919627255031</v>
      </c>
    </row>
    <row r="4" spans="1:14">
      <c r="A4" s="35" t="s">
        <v>85</v>
      </c>
      <c r="B4" s="3" t="s">
        <v>86</v>
      </c>
      <c r="C4">
        <v>338.96838000000002</v>
      </c>
      <c r="D4">
        <v>0</v>
      </c>
      <c r="E4">
        <v>1095000.0012099999</v>
      </c>
      <c r="F4">
        <v>1855932.2054300001</v>
      </c>
      <c r="G4">
        <v>-760932.20423000003</v>
      </c>
      <c r="H4">
        <v>0</v>
      </c>
      <c r="I4">
        <v>0.62502706004613162</v>
      </c>
      <c r="J4">
        <v>0</v>
      </c>
      <c r="K4">
        <v>16655649.12555</v>
      </c>
      <c r="L4">
        <v>0</v>
      </c>
      <c r="M4">
        <v>16655649.22866</v>
      </c>
      <c r="N4">
        <v>15.21063856</v>
      </c>
    </row>
    <row r="5" spans="1:14">
      <c r="A5" s="37"/>
      <c r="B5" s="3" t="s">
        <v>87</v>
      </c>
      <c r="C5">
        <v>165.02476999999999</v>
      </c>
      <c r="D5">
        <v>0</v>
      </c>
      <c r="E5">
        <v>398787.85875000001</v>
      </c>
      <c r="F5">
        <v>398787.85875000001</v>
      </c>
      <c r="G5">
        <v>0</v>
      </c>
      <c r="H5">
        <v>2.5000000000000001E-4</v>
      </c>
      <c r="I5">
        <v>0.27585998150459468</v>
      </c>
      <c r="J5">
        <v>0</v>
      </c>
      <c r="K5">
        <v>0</v>
      </c>
      <c r="L5">
        <v>2.5000000000000001E-4</v>
      </c>
      <c r="M5">
        <v>2.5000000000000001E-4</v>
      </c>
    </row>
    <row r="6" spans="1:14">
      <c r="A6" s="37"/>
      <c r="B6" s="3" t="s">
        <v>88</v>
      </c>
      <c r="C6">
        <v>87.877459999999999</v>
      </c>
      <c r="D6">
        <v>0</v>
      </c>
      <c r="E6">
        <v>219099.04689</v>
      </c>
      <c r="F6">
        <v>219099.04689</v>
      </c>
      <c r="G6">
        <v>0</v>
      </c>
      <c r="H6">
        <v>3.6000000000000002E-4</v>
      </c>
      <c r="I6">
        <v>0.28461575926295551</v>
      </c>
      <c r="J6">
        <v>0</v>
      </c>
      <c r="K6">
        <v>0</v>
      </c>
      <c r="L6">
        <v>3.6000000000000002E-4</v>
      </c>
      <c r="M6">
        <v>3.6000000000000002E-4</v>
      </c>
    </row>
    <row r="7" spans="1:14">
      <c r="A7" s="36"/>
      <c r="B7" s="3" t="s">
        <v>89</v>
      </c>
      <c r="C7">
        <v>5.2807899999999997</v>
      </c>
      <c r="D7">
        <v>0</v>
      </c>
      <c r="E7">
        <v>875999.99939999997</v>
      </c>
      <c r="F7">
        <v>1130039.9992200001</v>
      </c>
      <c r="G7">
        <v>-254039.99982999999</v>
      </c>
      <c r="H7">
        <v>0</v>
      </c>
      <c r="I7">
        <v>0.75746242512957351</v>
      </c>
      <c r="J7">
        <v>0</v>
      </c>
      <c r="K7">
        <v>15258208.429540001</v>
      </c>
      <c r="L7">
        <v>6534959.9955099998</v>
      </c>
      <c r="M7">
        <v>21793168.61919</v>
      </c>
      <c r="N7">
        <v>24.878046399999999</v>
      </c>
    </row>
    <row r="8" spans="1:14">
      <c r="A8" s="3" t="s">
        <v>90</v>
      </c>
      <c r="B8" s="3" t="s">
        <v>91</v>
      </c>
      <c r="C8">
        <v>0</v>
      </c>
      <c r="D8">
        <v>0</v>
      </c>
      <c r="E8">
        <v>0</v>
      </c>
      <c r="F8">
        <v>876000</v>
      </c>
      <c r="G8">
        <v>-876000</v>
      </c>
      <c r="H8">
        <v>0</v>
      </c>
      <c r="J8">
        <v>0</v>
      </c>
      <c r="K8">
        <v>0</v>
      </c>
      <c r="L8">
        <v>0</v>
      </c>
      <c r="M8">
        <v>-85041586.743499994</v>
      </c>
    </row>
    <row r="9" spans="1:14">
      <c r="A9" s="3" t="s">
        <v>92</v>
      </c>
      <c r="B9" s="3" t="s">
        <v>91</v>
      </c>
      <c r="C9">
        <v>17.87077</v>
      </c>
      <c r="D9">
        <v>0</v>
      </c>
      <c r="E9">
        <v>8032.4508999999998</v>
      </c>
      <c r="F9">
        <v>8625.6821999999993</v>
      </c>
      <c r="G9">
        <v>-593.23130000000003</v>
      </c>
      <c r="H9">
        <v>0</v>
      </c>
      <c r="I9">
        <v>0.10640895719658409</v>
      </c>
      <c r="J9">
        <v>157141.18526</v>
      </c>
      <c r="K9">
        <v>329600.83805000002</v>
      </c>
      <c r="L9">
        <v>0</v>
      </c>
      <c r="M9">
        <v>329600.84026000003</v>
      </c>
      <c r="N9">
        <v>41.033502371994111</v>
      </c>
    </row>
    <row r="10" spans="1:14">
      <c r="A10" s="35" t="s">
        <v>93</v>
      </c>
      <c r="B10" s="3" t="s">
        <v>87</v>
      </c>
      <c r="C10">
        <v>2265.8643999999999</v>
      </c>
      <c r="D10">
        <v>0</v>
      </c>
      <c r="E10">
        <v>199393.92924999999</v>
      </c>
      <c r="F10">
        <v>199393.9295</v>
      </c>
      <c r="G10">
        <v>-2.5000000000000001E-4</v>
      </c>
      <c r="H10">
        <v>0</v>
      </c>
      <c r="I10">
        <v>0.43157598927808738</v>
      </c>
      <c r="J10">
        <v>0</v>
      </c>
      <c r="K10">
        <v>11491079.539720001</v>
      </c>
      <c r="L10">
        <v>-2.5000000000000001E-4</v>
      </c>
      <c r="M10">
        <v>11491079.507300001</v>
      </c>
      <c r="N10">
        <v>57.630047368712397</v>
      </c>
    </row>
    <row r="11" spans="1:14">
      <c r="A11" s="36"/>
      <c r="B11" s="3" t="s">
        <v>88</v>
      </c>
      <c r="C11">
        <v>65606.226999999999</v>
      </c>
      <c r="D11">
        <v>0</v>
      </c>
      <c r="E11">
        <v>109549.52326</v>
      </c>
      <c r="F11">
        <v>109549.52363</v>
      </c>
      <c r="G11">
        <v>-3.6000000000000002E-4</v>
      </c>
      <c r="H11">
        <v>0</v>
      </c>
      <c r="I11">
        <v>0.33686179453666798</v>
      </c>
      <c r="J11">
        <v>0</v>
      </c>
      <c r="K11">
        <v>632215.90891</v>
      </c>
      <c r="L11">
        <v>-3.6000000000000002E-4</v>
      </c>
      <c r="M11">
        <v>632215.89356</v>
      </c>
      <c r="N11">
        <v>5.7710522843674674</v>
      </c>
    </row>
    <row r="14" spans="1:14">
      <c r="A14" s="3" t="s">
        <v>94</v>
      </c>
      <c r="B14" s="3" t="s">
        <v>95</v>
      </c>
    </row>
    <row r="15" spans="1:14">
      <c r="A15" t="s">
        <v>42</v>
      </c>
      <c r="B15">
        <v>78506626.294570014</v>
      </c>
    </row>
    <row r="16" spans="1:14">
      <c r="A16" t="s">
        <v>43</v>
      </c>
      <c r="B16">
        <v>6534959.9955099998</v>
      </c>
    </row>
    <row r="17" spans="1:2">
      <c r="A17" t="s">
        <v>44</v>
      </c>
      <c r="B17">
        <v>875999.99939999997</v>
      </c>
    </row>
    <row r="18" spans="1:2">
      <c r="A18" t="s">
        <v>45</v>
      </c>
      <c r="B18">
        <v>601.89250611830096</v>
      </c>
    </row>
  </sheetData>
  <mergeCells count="3">
    <mergeCell ref="A10:A11"/>
    <mergeCell ref="A4:A7"/>
    <mergeCell ref="A2:A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LCOX_Overview</vt:lpstr>
      <vt:lpstr>LCOM_Overview</vt:lpstr>
      <vt:lpstr>InMo_BT_VE</vt:lpstr>
      <vt:lpstr>InMo_BT_GW</vt:lpstr>
      <vt:lpstr>InMo_CF_VE</vt:lpstr>
      <vt:lpstr>InMo_CF_GW</vt:lpstr>
      <vt:lpstr>JiLi_BC_VE</vt:lpstr>
      <vt:lpstr>JiLi_BC_GW</vt:lpstr>
      <vt:lpstr>LiNi_CY_VE</vt:lpstr>
      <vt:lpstr>LiNi_CY_GW</vt:lpstr>
      <vt:lpstr>JiLi_BC_VE2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Horster</dc:creator>
  <cp:lastModifiedBy>Philip Horster</cp:lastModifiedBy>
  <dcterms:created xsi:type="dcterms:W3CDTF">2025-02-18T03:00:34Z</dcterms:created>
  <dcterms:modified xsi:type="dcterms:W3CDTF">2025-03-07T14:12:48Z</dcterms:modified>
</cp:coreProperties>
</file>