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N9" i="1"/>
  <c r="E5"/>
  <c r="H5"/>
  <c r="K5"/>
  <c r="K1"/>
  <c r="H1"/>
  <c r="E1"/>
  <c r="C2"/>
  <c r="B2"/>
  <c r="B8" l="1"/>
  <c r="B7"/>
  <c r="B9" l="1"/>
  <c r="B11" s="1"/>
  <c r="B10" l="1"/>
  <c r="D11" s="1"/>
</calcChain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Formula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Formula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Formula</t>
        </r>
      </text>
    </comment>
  </commentList>
</comments>
</file>

<file path=xl/sharedStrings.xml><?xml version="1.0" encoding="utf-8"?>
<sst xmlns="http://schemas.openxmlformats.org/spreadsheetml/2006/main" count="30" uniqueCount="20">
  <si>
    <t>代码</t>
  </si>
  <si>
    <t>简称</t>
  </si>
  <si>
    <t>上证50</t>
  </si>
  <si>
    <t>沪深300</t>
  </si>
  <si>
    <t>最新价(当前交易状态)</t>
  </si>
  <si>
    <t>150001.SZ</t>
  </si>
  <si>
    <t>Date</t>
  </si>
  <si>
    <r>
      <rPr>
        <sz val="9"/>
        <color theme="1"/>
        <rFont val="宋体"/>
        <family val="2"/>
        <charset val="134"/>
      </rPr>
      <t>日期</t>
    </r>
  </si>
  <si>
    <t>nav</t>
  </si>
  <si>
    <r>
      <rPr>
        <sz val="9"/>
        <color theme="1"/>
        <rFont val="宋体"/>
        <family val="2"/>
        <charset val="134"/>
      </rPr>
      <t>单位净值</t>
    </r>
  </si>
  <si>
    <t>121099.OF</t>
  </si>
  <si>
    <t>121007.OF</t>
  </si>
  <si>
    <t>母基市值：</t>
    <phoneticPr fontId="1" type="noConversion"/>
  </si>
  <si>
    <t>B的净值杠杆：</t>
    <phoneticPr fontId="1" type="noConversion"/>
  </si>
  <si>
    <t>实际需要买的B的市值：</t>
    <phoneticPr fontId="1" type="noConversion"/>
  </si>
  <si>
    <t>瑞福进取</t>
  </si>
  <si>
    <t>封闭式基金贴水率</t>
  </si>
  <si>
    <t>总资金：</t>
    <phoneticPr fontId="1" type="noConversion"/>
  </si>
  <si>
    <t>期望收益：</t>
    <phoneticPr fontId="1" type="noConversion"/>
  </si>
  <si>
    <t>收益率：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</si>
</sst>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.0000_ ;\-#,##0.0000\ "/>
    <numFmt numFmtId="177" formatCode="000000"/>
    <numFmt numFmtId="178" formatCode="yyyy\-mm\-dd"/>
    <numFmt numFmtId="179" formatCode="##0.00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178" fontId="2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wdf.rtq">
      <tp>
        <v>-0.12340000000000001</v>
        <stp/>
        <stp>150001.SZ</stp>
        <stp>DR</stp>
        <tr r="N9" s="1"/>
      </tp>
      <tp>
        <v>4136.57</v>
        <stp/>
        <stp>000300.SH</stp>
        <stp>Rt_Price</stp>
        <tr r="C2" s="1"/>
      </tp>
      <tp>
        <v>2786.36</v>
        <stp/>
        <stp>000016.SH</stp>
        <stp>Rt_Price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S6" sqref="S6"/>
    </sheetView>
  </sheetViews>
  <sheetFormatPr defaultRowHeight="13.5"/>
  <cols>
    <col min="1" max="1" width="17.5" customWidth="1"/>
    <col min="2" max="2" width="18.125" customWidth="1"/>
    <col min="3" max="3" width="15.375" customWidth="1"/>
    <col min="4" max="4" width="11.625" bestFit="1" customWidth="1"/>
    <col min="7" max="7" width="11.625" bestFit="1" customWidth="1"/>
    <col min="10" max="10" width="11.625" bestFit="1" customWidth="1"/>
    <col min="13" max="13" width="13" customWidth="1"/>
  </cols>
  <sheetData>
    <row r="1" spans="1:14">
      <c r="A1" s="1" t="s">
        <v>1</v>
      </c>
      <c r="B1" s="1" t="s">
        <v>2</v>
      </c>
      <c r="C1" s="1" t="s">
        <v>3</v>
      </c>
      <c r="E1" s="4" t="str">
        <f>[1]!WSS(E2,"sec_name","ShowCodes=N","cols=1;rows=1")</f>
        <v>瑞福进取</v>
      </c>
      <c r="H1" s="4" t="str">
        <f>[1]!WSS(H2,"sec_name","ShowCodes=N","cols=1;rows=1")</f>
        <v>国投瑞银瑞福深证100</v>
      </c>
      <c r="K1" s="4" t="str">
        <f>[1]!WSS(K2,"sec_name","ShowCodes=N","cols=1;rows=1")</f>
        <v>国投瑞银瑞福优先</v>
      </c>
      <c r="M1" s="5">
        <v>42205</v>
      </c>
    </row>
    <row r="2" spans="1:14">
      <c r="A2" s="1" t="s">
        <v>4</v>
      </c>
      <c r="B2" s="2">
        <f>RTD("wdf.rtq", ,"000016.SH", "Rt_Price")</f>
        <v>2786.36</v>
      </c>
      <c r="C2" s="2">
        <f>RTD("wdf.rtq", ,"000300.SH", "Rt_Price")</f>
        <v>4136.57</v>
      </c>
      <c r="E2" s="3" t="s">
        <v>5</v>
      </c>
      <c r="H2" s="3" t="s">
        <v>10</v>
      </c>
      <c r="K2" s="3" t="s">
        <v>11</v>
      </c>
    </row>
    <row r="3" spans="1:14">
      <c r="D3" s="3" t="s">
        <v>7</v>
      </c>
      <c r="E3" s="3" t="s">
        <v>9</v>
      </c>
      <c r="G3" s="3" t="s">
        <v>7</v>
      </c>
      <c r="H3" s="3" t="s">
        <v>9</v>
      </c>
      <c r="J3" s="3" t="s">
        <v>7</v>
      </c>
      <c r="K3" s="3" t="s">
        <v>9</v>
      </c>
    </row>
    <row r="4" spans="1:14">
      <c r="D4" s="3" t="s">
        <v>6</v>
      </c>
      <c r="E4" s="3" t="s">
        <v>8</v>
      </c>
      <c r="G4" s="3" t="s">
        <v>6</v>
      </c>
      <c r="H4" s="3" t="s">
        <v>8</v>
      </c>
      <c r="J4" s="3" t="s">
        <v>6</v>
      </c>
      <c r="K4" s="3" t="s">
        <v>8</v>
      </c>
    </row>
    <row r="5" spans="1:14">
      <c r="D5" s="6">
        <v>42205</v>
      </c>
      <c r="E5" s="7">
        <f>[1]!WSD(E2,E4:E4,M1,M1,"rptType=1","cols=1;rows=1")</f>
        <v>1.897</v>
      </c>
      <c r="G5" s="6">
        <v>42205</v>
      </c>
      <c r="H5" s="7">
        <f>[1]!WSD(H2,H4:H4,M1,M1,"rptType=1","cols=1;rows=1")</f>
        <v>1.4610000000000001</v>
      </c>
      <c r="J5" s="6">
        <v>42205</v>
      </c>
      <c r="K5" s="7">
        <f>[1]!WSD(K2,K4:K4,M1,M1,"rptType=1","cols=1;rows=1")</f>
        <v>1.024</v>
      </c>
    </row>
    <row r="7" spans="1:14">
      <c r="A7" t="s">
        <v>12</v>
      </c>
      <c r="B7">
        <f>(C2*3-B2*2)*300</f>
        <v>2051096.9999999998</v>
      </c>
      <c r="M7" s="1" t="s">
        <v>0</v>
      </c>
      <c r="N7" s="1" t="s">
        <v>5</v>
      </c>
    </row>
    <row r="8" spans="1:14">
      <c r="A8" t="s">
        <v>13</v>
      </c>
      <c r="B8">
        <f>2*H5/E5</f>
        <v>1.5403268318397469</v>
      </c>
      <c r="M8" s="1" t="s">
        <v>1</v>
      </c>
      <c r="N8" s="1" t="s">
        <v>15</v>
      </c>
    </row>
    <row r="9" spans="1:14">
      <c r="A9" t="s">
        <v>14</v>
      </c>
      <c r="B9">
        <f>B7/B8</f>
        <v>1331598.5657084188</v>
      </c>
      <c r="M9" s="1" t="s">
        <v>16</v>
      </c>
      <c r="N9" s="2">
        <f>RTD("wdf.rtq", ,"150001.SZ", "DR")</f>
        <v>-0.12340000000000001</v>
      </c>
    </row>
    <row r="10" spans="1:14">
      <c r="A10" t="s">
        <v>17</v>
      </c>
      <c r="B10">
        <f>B9+(B2*2+C2*3)*300*0.2</f>
        <v>2410544.3657084191</v>
      </c>
    </row>
    <row r="11" spans="1:14">
      <c r="A11" t="s">
        <v>18</v>
      </c>
      <c r="B11">
        <f>B9*(-N9-0.05)</f>
        <v>97739.334722997955</v>
      </c>
      <c r="C11" t="s">
        <v>19</v>
      </c>
      <c r="D11">
        <f>B11/B10</f>
        <v>4.0546581972688144E-2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2015-07-20T03:14:17Z</dcterms:modified>
</cp:coreProperties>
</file>