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2021\hexipitamaus\excel-data\"/>
    </mc:Choice>
  </mc:AlternateContent>
  <xr:revisionPtr revIDLastSave="0" documentId="13_ncr:1_{46517B9D-6B06-47CF-B448-8870BB02B61F}" xr6:coauthVersionLast="47" xr6:coauthVersionMax="47" xr10:uidLastSave="{00000000-0000-0000-0000-000000000000}"/>
  <bookViews>
    <workbookView xWindow="31620" yWindow="828" windowWidth="26808" windowHeight="15024" activeTab="2" xr2:uid="{800E99C0-1BB9-4A49-B3EC-41CAC4F4573C}"/>
  </bookViews>
  <sheets>
    <sheet name="Sheet1" sheetId="1" r:id="rId1"/>
    <sheet name="Sheet2" sheetId="2" r:id="rId2"/>
    <sheet name="Sheet4" sheetId="4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4" l="1"/>
  <c r="Q9" i="3"/>
  <c r="Q7" i="3"/>
  <c r="P7" i="3"/>
  <c r="J4" i="4"/>
  <c r="J9" i="4" s="1"/>
  <c r="P13" i="4"/>
  <c r="P12" i="4"/>
  <c r="J3" i="4"/>
  <c r="P3" i="4" s="1"/>
  <c r="J13" i="4"/>
  <c r="J12" i="4"/>
  <c r="J8" i="4"/>
  <c r="P8" i="4" s="1"/>
  <c r="C7" i="3"/>
  <c r="C8" i="3"/>
  <c r="C9" i="3"/>
  <c r="C10" i="3"/>
  <c r="C11" i="3"/>
  <c r="C12" i="3"/>
  <c r="C6" i="3"/>
  <c r="C3" i="3"/>
  <c r="C4" i="3"/>
  <c r="C5" i="3"/>
  <c r="C2" i="3"/>
  <c r="B11" i="2"/>
  <c r="B27" i="2"/>
  <c r="D27" i="2" s="1"/>
  <c r="B25" i="2"/>
  <c r="D25" i="2" s="1"/>
  <c r="B5" i="2"/>
  <c r="D5" i="2" s="1"/>
  <c r="D6" i="2"/>
  <c r="B6" i="2"/>
  <c r="B17" i="2"/>
  <c r="A29" i="1"/>
  <c r="B16" i="1"/>
  <c r="K16" i="1" s="1"/>
  <c r="A16" i="1"/>
  <c r="J16" i="1" s="1"/>
  <c r="O9" i="1"/>
  <c r="L8" i="1"/>
  <c r="J8" i="1"/>
  <c r="J2" i="4" l="1"/>
  <c r="P2" i="4" s="1"/>
  <c r="B26" i="2"/>
  <c r="D11" i="2"/>
  <c r="M17" i="1"/>
  <c r="C16" i="1"/>
  <c r="O17" i="1" s="1"/>
  <c r="M4" i="4" l="1"/>
  <c r="N4" i="4" s="1"/>
  <c r="M3" i="4"/>
  <c r="N3" i="4" s="1"/>
  <c r="J7" i="4"/>
  <c r="P4" i="4"/>
  <c r="Q4" i="4" s="1"/>
  <c r="D26" i="2"/>
  <c r="G26" i="2" s="1"/>
  <c r="G27" i="2" s="1"/>
  <c r="G28" i="2" s="1"/>
  <c r="B12" i="2"/>
  <c r="N17" i="1"/>
  <c r="L16" i="1"/>
  <c r="M16" i="1" s="1"/>
  <c r="M18" i="1" s="1"/>
  <c r="M19" i="1" s="1"/>
  <c r="M20" i="1" s="1"/>
  <c r="B8" i="1"/>
  <c r="M9" i="1" s="1"/>
  <c r="N9" i="1"/>
  <c r="K8" i="1"/>
  <c r="P9" i="4" l="1"/>
  <c r="N2" i="4"/>
  <c r="Q3" i="4"/>
  <c r="R3" i="4" s="1"/>
  <c r="S3" i="4" s="1"/>
  <c r="R4" i="4"/>
  <c r="S4" i="4" s="1"/>
  <c r="C16" i="4" s="1"/>
  <c r="Q2" i="4"/>
  <c r="R2" i="4" s="1"/>
  <c r="S2" i="4" s="1"/>
  <c r="M9" i="4"/>
  <c r="N9" i="4" s="1"/>
  <c r="M8" i="4"/>
  <c r="N8" i="4" s="1"/>
  <c r="P7" i="4"/>
  <c r="Q9" i="4" s="1"/>
  <c r="R9" i="4" s="1"/>
  <c r="S9" i="4" s="1"/>
  <c r="J14" i="4"/>
  <c r="P14" i="4" s="1"/>
  <c r="H26" i="2"/>
  <c r="H27" i="2" s="1"/>
  <c r="H28" i="2" s="1"/>
  <c r="I26" i="2"/>
  <c r="I27" i="2" s="1"/>
  <c r="I28" i="2" s="1"/>
  <c r="J28" i="2" s="1"/>
  <c r="D12" i="2"/>
  <c r="B10" i="2"/>
  <c r="B19" i="2"/>
  <c r="O16" i="1"/>
  <c r="O18" i="1" s="1"/>
  <c r="O19" i="1" s="1"/>
  <c r="O20" i="1" s="1"/>
  <c r="N16" i="1"/>
  <c r="N18" i="1" s="1"/>
  <c r="N19" i="1" s="1"/>
  <c r="N20" i="1" s="1"/>
  <c r="P20" i="1" s="1"/>
  <c r="N8" i="1"/>
  <c r="N10" i="1" s="1"/>
  <c r="N11" i="1" s="1"/>
  <c r="N12" i="1" s="1"/>
  <c r="M8" i="1"/>
  <c r="M10" i="1" s="1"/>
  <c r="M11" i="1" s="1"/>
  <c r="M12" i="1" s="1"/>
  <c r="B22" i="1" s="1"/>
  <c r="B29" i="1" s="1"/>
  <c r="O8" i="1"/>
  <c r="O10" i="1" s="1"/>
  <c r="O11" i="1" s="1"/>
  <c r="O12" i="1" s="1"/>
  <c r="B16" i="4" l="1"/>
  <c r="N10" i="4"/>
  <c r="Q13" i="4"/>
  <c r="R13" i="4" s="1"/>
  <c r="S13" i="4" s="1"/>
  <c r="Q12" i="4"/>
  <c r="R12" i="4" s="1"/>
  <c r="S12" i="4" s="1"/>
  <c r="B17" i="4" s="1"/>
  <c r="Q14" i="4"/>
  <c r="R14" i="4" s="1"/>
  <c r="S14" i="4" s="1"/>
  <c r="Q8" i="4"/>
  <c r="R8" i="4" s="1"/>
  <c r="S8" i="4" s="1"/>
  <c r="Q7" i="4"/>
  <c r="R7" i="4" s="1"/>
  <c r="S7" i="4" s="1"/>
  <c r="B7" i="2"/>
  <c r="D7" i="2" s="1"/>
  <c r="D10" i="2"/>
  <c r="G26" i="1"/>
  <c r="H26" i="1" s="1"/>
  <c r="B23" i="1"/>
  <c r="B30" i="1" s="1"/>
  <c r="P12" i="1"/>
  <c r="S15" i="4" l="1"/>
  <c r="I11" i="2"/>
  <c r="I12" i="2" s="1"/>
  <c r="I13" i="2" s="1"/>
  <c r="G11" i="2"/>
  <c r="G12" i="2" s="1"/>
  <c r="G13" i="2" s="1"/>
  <c r="H11" i="2"/>
  <c r="H12" i="2" s="1"/>
  <c r="H13" i="2" s="1"/>
  <c r="G6" i="2"/>
  <c r="G7" i="2" s="1"/>
  <c r="G8" i="2" s="1"/>
  <c r="H6" i="2"/>
  <c r="H7" i="2" s="1"/>
  <c r="H8" i="2" s="1"/>
  <c r="I6" i="2"/>
  <c r="I7" i="2" s="1"/>
  <c r="I8" i="2" s="1"/>
  <c r="B21" i="2" s="1"/>
  <c r="J13" i="2" l="1"/>
  <c r="J8" i="2"/>
  <c r="B20" i="2"/>
</calcChain>
</file>

<file path=xl/sharedStrings.xml><?xml version="1.0" encoding="utf-8"?>
<sst xmlns="http://schemas.openxmlformats.org/spreadsheetml/2006/main" count="114" uniqueCount="73">
  <si>
    <t>Degrees</t>
  </si>
  <si>
    <t>c^2</t>
  </si>
  <si>
    <t>b^2</t>
  </si>
  <si>
    <t>bottom ( c )</t>
  </si>
  <si>
    <t>left ( b )</t>
  </si>
  <si>
    <t>hypot ( a )</t>
  </si>
  <si>
    <t>angle A</t>
  </si>
  <si>
    <t>angle b</t>
  </si>
  <si>
    <t>angle c</t>
  </si>
  <si>
    <t>radials</t>
  </si>
  <si>
    <t>a^2</t>
  </si>
  <si>
    <t>BOTTOM Triangle</t>
  </si>
  <si>
    <t>Herzontal</t>
  </si>
  <si>
    <t>Verticle</t>
  </si>
  <si>
    <t xml:space="preserve">Motor 1  angle </t>
  </si>
  <si>
    <t xml:space="preserve">Motor 2 angle </t>
  </si>
  <si>
    <t>motor 1 Position</t>
  </si>
  <si>
    <t>side_r</t>
  </si>
  <si>
    <t>side_s</t>
  </si>
  <si>
    <t>side_t</t>
  </si>
  <si>
    <t>leg triangle</t>
  </si>
  <si>
    <t>base triangle</t>
  </si>
  <si>
    <t xml:space="preserve">motor 2 </t>
  </si>
  <si>
    <t>graph_height</t>
  </si>
  <si>
    <t>side_r (hipot)</t>
  </si>
  <si>
    <t>^2</t>
  </si>
  <si>
    <t>Angles</t>
  </si>
  <si>
    <t>A</t>
  </si>
  <si>
    <t xml:space="preserve">B </t>
  </si>
  <si>
    <t>C</t>
  </si>
  <si>
    <t>Radians</t>
  </si>
  <si>
    <t>motor angle 2</t>
  </si>
  <si>
    <t>motor angle 3</t>
  </si>
  <si>
    <t>verticle Y</t>
  </si>
  <si>
    <t>horizontal X</t>
  </si>
  <si>
    <t>position triangle</t>
  </si>
  <si>
    <t xml:space="preserve">motor_1 </t>
  </si>
  <si>
    <t>sied_t</t>
  </si>
  <si>
    <t>rotataional Z</t>
  </si>
  <si>
    <t>motor angle 1</t>
  </si>
  <si>
    <t>cal_pos</t>
  </si>
  <si>
    <t>X</t>
  </si>
  <si>
    <t>Y</t>
  </si>
  <si>
    <t>Z</t>
  </si>
  <si>
    <t>alpha_r</t>
  </si>
  <si>
    <t>alpha_s</t>
  </si>
  <si>
    <t>alpha_t</t>
  </si>
  <si>
    <t>beta_r</t>
  </si>
  <si>
    <t>bata_s</t>
  </si>
  <si>
    <t>bata_t</t>
  </si>
  <si>
    <t>gamma_r</t>
  </si>
  <si>
    <t>gamma_s</t>
  </si>
  <si>
    <t>gamma_t</t>
  </si>
  <si>
    <t>m_1 to m_2</t>
  </si>
  <si>
    <t>leg_length</t>
  </si>
  <si>
    <t>m_2 to m_3</t>
  </si>
  <si>
    <t>angle a</t>
  </si>
  <si>
    <t>degrees</t>
  </si>
  <si>
    <t>leg len</t>
  </si>
  <si>
    <t>x</t>
  </si>
  <si>
    <t>y</t>
  </si>
  <si>
    <t>calc</t>
  </si>
  <si>
    <t>z</t>
  </si>
  <si>
    <t>m2 -&gt; m3</t>
  </si>
  <si>
    <t>calc beta</t>
  </si>
  <si>
    <t>calc alpha</t>
  </si>
  <si>
    <t>90deg</t>
  </si>
  <si>
    <t>note: excel atan2 flips takes (x,y) python, javascript takes (y,x)</t>
  </si>
  <si>
    <t>ACOS</t>
  </si>
  <si>
    <t>Trig</t>
  </si>
  <si>
    <t>motor_1 angle</t>
  </si>
  <si>
    <t>motor_2 angle</t>
  </si>
  <si>
    <t>motor_3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</si>
</sst>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0.000000000"/>
  </numFmts>
  <fonts count="10" x14ac:knownFonts="1">
    <font>
      <sz val="11"/>
      <color theme="1"/>
      <name val="Calibri"/>
      <family val="2"/>
      <scheme val="minor"/>
    </font>
    <font>
      <sz val="11"/>
      <color theme="7" tint="0.79998168889431442"/>
      <name val="Calibri"/>
      <family val="2"/>
      <scheme val="minor"/>
    </font>
    <font>
      <b/>
      <sz val="11"/>
      <color theme="7" tint="0.79998168889431442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9" tint="0.79998168889431442"/>
      <name val="Calibri"/>
      <family val="2"/>
      <scheme val="minor"/>
    </font>
    <font>
      <sz val="11"/>
      <color theme="9" tint="0.7999816888943144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3" borderId="0" xfId="0" applyFont="1" applyFill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" fontId="0" fillId="0" borderId="0" xfId="0" applyNumberFormat="1"/>
    <xf numFmtId="0" fontId="1" fillId="4" borderId="1" xfId="0" applyFont="1" applyFill="1" applyBorder="1"/>
    <xf numFmtId="1" fontId="4" fillId="4" borderId="0" xfId="0" applyNumberFormat="1" applyFont="1" applyFill="1"/>
    <xf numFmtId="0" fontId="4" fillId="4" borderId="0" xfId="0" applyFont="1" applyFill="1"/>
    <xf numFmtId="0" fontId="0" fillId="0" borderId="0" xfId="0" applyAlignment="1">
      <alignment horizontal="right"/>
    </xf>
    <xf numFmtId="0" fontId="4" fillId="3" borderId="0" xfId="0" applyFont="1" applyFill="1"/>
    <xf numFmtId="0" fontId="0" fillId="0" borderId="1" xfId="0" applyBorder="1"/>
    <xf numFmtId="0" fontId="4" fillId="3" borderId="1" xfId="0" applyFont="1" applyFill="1" applyBorder="1"/>
    <xf numFmtId="0" fontId="0" fillId="0" borderId="0" xfId="0" applyAlignment="1">
      <alignment horizontal="center"/>
    </xf>
    <xf numFmtId="0" fontId="6" fillId="5" borderId="2" xfId="0" applyFont="1" applyFill="1" applyBorder="1"/>
    <xf numFmtId="1" fontId="5" fillId="5" borderId="3" xfId="0" applyNumberFormat="1" applyFont="1" applyFill="1" applyBorder="1"/>
    <xf numFmtId="165" fontId="0" fillId="6" borderId="0" xfId="0" applyNumberFormat="1" applyFill="1"/>
    <xf numFmtId="1" fontId="0" fillId="6" borderId="0" xfId="0" applyNumberFormat="1" applyFill="1"/>
    <xf numFmtId="2" fontId="7" fillId="7" borderId="0" xfId="0" applyNumberFormat="1" applyFont="1" applyFill="1"/>
    <xf numFmtId="1" fontId="7" fillId="7" borderId="0" xfId="0" applyNumberFormat="1" applyFont="1" applyFill="1"/>
    <xf numFmtId="2" fontId="0" fillId="8" borderId="0" xfId="0" applyNumberFormat="1" applyFill="1"/>
    <xf numFmtId="2" fontId="0" fillId="9" borderId="0" xfId="0" applyNumberFormat="1" applyFill="1"/>
    <xf numFmtId="0" fontId="0" fillId="10" borderId="0" xfId="0" applyFill="1"/>
    <xf numFmtId="166" fontId="0" fillId="0" borderId="0" xfId="0" applyNumberFormat="1"/>
    <xf numFmtId="0" fontId="8" fillId="3" borderId="0" xfId="0" applyFont="1" applyFill="1" applyAlignment="1">
      <alignment horizontal="center" vertical="center" wrapText="1"/>
    </xf>
    <xf numFmtId="1" fontId="9" fillId="11" borderId="0" xfId="0" applyNumberFormat="1" applyFont="1" applyFill="1"/>
    <xf numFmtId="2" fontId="9" fillId="11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F82E-C2CA-4EED-9C4C-DD5A3D4CFF9F}">
  <dimension ref="A2:P30"/>
  <sheetViews>
    <sheetView workbookViewId="0">
      <selection activeCell="L8" sqref="L8"/>
    </sheetView>
  </sheetViews>
  <sheetFormatPr defaultRowHeight="14.4" x14ac:dyDescent="0.3"/>
  <cols>
    <col min="1" max="1" width="14" customWidth="1"/>
    <col min="2" max="2" width="13.44140625" customWidth="1"/>
    <col min="3" max="3" width="18.21875" customWidth="1"/>
  </cols>
  <sheetData>
    <row r="2" spans="1:16" x14ac:dyDescent="0.3">
      <c r="A2" s="11" t="s">
        <v>12</v>
      </c>
      <c r="B2" s="3">
        <v>180</v>
      </c>
      <c r="C2" s="11" t="s">
        <v>13</v>
      </c>
      <c r="D2" s="3">
        <v>224</v>
      </c>
    </row>
    <row r="7" spans="1:16" x14ac:dyDescent="0.3">
      <c r="A7" t="s">
        <v>4</v>
      </c>
      <c r="B7" t="s">
        <v>3</v>
      </c>
      <c r="C7" t="s">
        <v>5</v>
      </c>
      <c r="J7" t="s">
        <v>2</v>
      </c>
      <c r="K7" t="s">
        <v>1</v>
      </c>
      <c r="L7" t="s">
        <v>10</v>
      </c>
      <c r="M7" t="s">
        <v>6</v>
      </c>
      <c r="N7" t="s">
        <v>7</v>
      </c>
      <c r="O7" t="s">
        <v>8</v>
      </c>
    </row>
    <row r="8" spans="1:16" x14ac:dyDescent="0.3">
      <c r="A8" s="2">
        <v>70</v>
      </c>
      <c r="B8" s="2">
        <f>SUM(C16)</f>
        <v>287.36040089058895</v>
      </c>
      <c r="C8" s="2">
        <v>194</v>
      </c>
      <c r="J8">
        <f>A8^2</f>
        <v>4900</v>
      </c>
      <c r="K8">
        <f t="shared" ref="K8:L8" si="0">B8^2</f>
        <v>82576</v>
      </c>
      <c r="L8">
        <f t="shared" si="0"/>
        <v>37636</v>
      </c>
      <c r="M8">
        <f>SUM(J8+K8-L8)</f>
        <v>49840</v>
      </c>
      <c r="N8">
        <f>SUM(K8+L8-J8)</f>
        <v>115312</v>
      </c>
      <c r="O8">
        <f>SUM(L8+J8-K8)</f>
        <v>-40040</v>
      </c>
    </row>
    <row r="9" spans="1:16" x14ac:dyDescent="0.3">
      <c r="M9">
        <f>SUM(2*A8*B8)</f>
        <v>40230.456124682452</v>
      </c>
      <c r="N9">
        <f>SUM(2*B8*C8)</f>
        <v>111495.83554554851</v>
      </c>
      <c r="O9">
        <f>SUM(2*C8*A8)</f>
        <v>27160</v>
      </c>
    </row>
    <row r="10" spans="1:16" x14ac:dyDescent="0.3">
      <c r="M10">
        <f>SUM(M8/M9)</f>
        <v>1.2388624142250735</v>
      </c>
      <c r="N10">
        <f>SUM(N8/N9)</f>
        <v>1.0342269685300711</v>
      </c>
      <c r="O10">
        <f>SUM(O8/O9)</f>
        <v>-1.4742268041237114</v>
      </c>
    </row>
    <row r="11" spans="1:16" x14ac:dyDescent="0.3">
      <c r="L11" t="s">
        <v>9</v>
      </c>
      <c r="M11" t="e">
        <f>ACOS(M10)</f>
        <v>#NUM!</v>
      </c>
      <c r="N11" t="e">
        <f>ACOS(N10)</f>
        <v>#NUM!</v>
      </c>
      <c r="O11" t="e">
        <f>ACOS(O10)</f>
        <v>#NUM!</v>
      </c>
    </row>
    <row r="12" spans="1:16" x14ac:dyDescent="0.3">
      <c r="L12" t="s">
        <v>0</v>
      </c>
      <c r="M12" s="1" t="e">
        <f>DEGREES(M11)</f>
        <v>#NUM!</v>
      </c>
      <c r="N12" s="1" t="e">
        <f>DEGREES(N11)</f>
        <v>#NUM!</v>
      </c>
      <c r="O12" s="1" t="e">
        <f>DEGREES(O11)</f>
        <v>#NUM!</v>
      </c>
      <c r="P12" t="e">
        <f>SUM(M12:O12)</f>
        <v>#NUM!</v>
      </c>
    </row>
    <row r="14" spans="1:16" x14ac:dyDescent="0.3">
      <c r="A14" t="s">
        <v>11</v>
      </c>
    </row>
    <row r="15" spans="1:16" x14ac:dyDescent="0.3">
      <c r="A15" t="s">
        <v>4</v>
      </c>
      <c r="B15" t="s">
        <v>3</v>
      </c>
      <c r="C15" t="s">
        <v>5</v>
      </c>
      <c r="J15" t="s">
        <v>2</v>
      </c>
      <c r="K15" t="s">
        <v>1</v>
      </c>
      <c r="L15" t="s">
        <v>10</v>
      </c>
      <c r="M15" t="s">
        <v>6</v>
      </c>
      <c r="N15" t="s">
        <v>7</v>
      </c>
      <c r="O15" t="s">
        <v>8</v>
      </c>
    </row>
    <row r="16" spans="1:16" x14ac:dyDescent="0.3">
      <c r="A16" s="8">
        <f>SUM(D2)</f>
        <v>224</v>
      </c>
      <c r="B16" s="8">
        <f>SUM(B2)</f>
        <v>180</v>
      </c>
      <c r="C16" s="8">
        <f>SQRT(A16^2+B16^2)</f>
        <v>287.36040089058895</v>
      </c>
      <c r="J16">
        <f>A16^2</f>
        <v>50176</v>
      </c>
      <c r="K16">
        <f t="shared" ref="K16" si="1">B16^2</f>
        <v>32400</v>
      </c>
      <c r="L16">
        <f t="shared" ref="L16" si="2">C16^2</f>
        <v>82576</v>
      </c>
      <c r="M16">
        <f>SUM(J16+K16-L16)</f>
        <v>0</v>
      </c>
      <c r="N16">
        <f>SUM(K16+L16-J16)</f>
        <v>64800</v>
      </c>
      <c r="O16">
        <f>SUM(L16+J16-K16)</f>
        <v>100352</v>
      </c>
    </row>
    <row r="17" spans="1:16" x14ac:dyDescent="0.3">
      <c r="M17">
        <f>SUM(2*A16*B16)</f>
        <v>80640</v>
      </c>
      <c r="N17">
        <f>SUM(2*B16*C16)</f>
        <v>103449.74432061202</v>
      </c>
      <c r="O17">
        <f>SUM(2*C16*A16)</f>
        <v>128737.45959898384</v>
      </c>
    </row>
    <row r="18" spans="1:16" x14ac:dyDescent="0.3">
      <c r="M18">
        <f>SUM(M16/M17)</f>
        <v>0</v>
      </c>
      <c r="N18">
        <f>SUM(N16/N17)</f>
        <v>0.62639110831604838</v>
      </c>
      <c r="O18">
        <f>SUM(O16/O17)</f>
        <v>0.77950893479330474</v>
      </c>
    </row>
    <row r="19" spans="1:16" x14ac:dyDescent="0.3">
      <c r="L19" t="s">
        <v>9</v>
      </c>
      <c r="M19">
        <f>ACOS(M18)</f>
        <v>1.5707963267948966</v>
      </c>
      <c r="N19">
        <f>ACOS(N18)</f>
        <v>0.89388147495241965</v>
      </c>
      <c r="O19">
        <f>ACOS(O18)</f>
        <v>0.67691485184247668</v>
      </c>
    </row>
    <row r="20" spans="1:16" x14ac:dyDescent="0.3">
      <c r="L20" t="s">
        <v>0</v>
      </c>
      <c r="M20" s="8">
        <f>DEGREES(M19)</f>
        <v>90</v>
      </c>
      <c r="N20" s="8">
        <f>DEGREES(N19)</f>
        <v>51.215635899702654</v>
      </c>
      <c r="O20" s="8">
        <f>DEGREES(O19)</f>
        <v>38.784364100297331</v>
      </c>
      <c r="P20">
        <f>SUM(M20:O20)</f>
        <v>179.99999999999997</v>
      </c>
    </row>
    <row r="22" spans="1:16" x14ac:dyDescent="0.3">
      <c r="A22" t="s">
        <v>14</v>
      </c>
      <c r="B22" s="9" t="e">
        <f>SUM(180-M12-O20)</f>
        <v>#NUM!</v>
      </c>
    </row>
    <row r="23" spans="1:16" x14ac:dyDescent="0.3">
      <c r="A23" t="s">
        <v>15</v>
      </c>
      <c r="B23" s="7" t="e">
        <f>SUM(90+O12)</f>
        <v>#NUM!</v>
      </c>
      <c r="C23" s="9"/>
    </row>
    <row r="26" spans="1:16" x14ac:dyDescent="0.3">
      <c r="E26">
        <v>180</v>
      </c>
      <c r="F26">
        <v>36</v>
      </c>
      <c r="G26" t="e">
        <f>SUM(E26-(F26 +O12))</f>
        <v>#NUM!</v>
      </c>
      <c r="H26" s="10" t="e">
        <f>SUM(G26+90)</f>
        <v>#NUM!</v>
      </c>
    </row>
    <row r="29" spans="1:16" x14ac:dyDescent="0.3">
      <c r="A29">
        <f>SUM(749/180)</f>
        <v>4.1611111111111114</v>
      </c>
      <c r="B29" t="e">
        <f>SUM(A29*B22+100)</f>
        <v>#NUM!</v>
      </c>
      <c r="C29" t="s">
        <v>16</v>
      </c>
    </row>
    <row r="30" spans="1:16" x14ac:dyDescent="0.3">
      <c r="B30" t="e">
        <f>SUM(A29*B23+100)</f>
        <v>#NUM!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1827A-283D-430E-B36B-9AA64D13A965}">
  <dimension ref="A2:K28"/>
  <sheetViews>
    <sheetView workbookViewId="0">
      <selection activeCell="B21" sqref="B21"/>
    </sheetView>
  </sheetViews>
  <sheetFormatPr defaultRowHeight="14.4" x14ac:dyDescent="0.3"/>
  <cols>
    <col min="1" max="1" width="15.5546875" customWidth="1"/>
    <col min="2" max="2" width="13.33203125" customWidth="1"/>
    <col min="4" max="4" width="12.5546875" bestFit="1" customWidth="1"/>
    <col min="7" max="7" width="11.6640625" bestFit="1" customWidth="1"/>
    <col min="8" max="8" width="12.109375" bestFit="1" customWidth="1"/>
    <col min="9" max="9" width="9.5546875" bestFit="1" customWidth="1"/>
    <col min="10" max="10" width="11.33203125" customWidth="1"/>
  </cols>
  <sheetData>
    <row r="2" spans="1:11" x14ac:dyDescent="0.3">
      <c r="B2" s="13" t="s">
        <v>34</v>
      </c>
      <c r="C2" s="14">
        <v>180</v>
      </c>
      <c r="D2" s="13" t="s">
        <v>33</v>
      </c>
      <c r="E2" s="14">
        <v>120</v>
      </c>
      <c r="G2" s="13" t="s">
        <v>22</v>
      </c>
      <c r="H2" s="14">
        <v>70</v>
      </c>
      <c r="J2" s="13" t="s">
        <v>23</v>
      </c>
      <c r="K2" s="12">
        <v>230</v>
      </c>
    </row>
    <row r="4" spans="1:11" x14ac:dyDescent="0.3">
      <c r="A4" t="s">
        <v>35</v>
      </c>
      <c r="D4" t="s">
        <v>25</v>
      </c>
      <c r="G4" t="s">
        <v>26</v>
      </c>
    </row>
    <row r="5" spans="1:11" x14ac:dyDescent="0.3">
      <c r="A5" t="s">
        <v>17</v>
      </c>
      <c r="B5" s="22">
        <f>SUM(B17)</f>
        <v>193.4948003849199</v>
      </c>
      <c r="D5" s="4">
        <f>SUM(B5^2)</f>
        <v>37440.237775999994</v>
      </c>
      <c r="G5" s="15" t="s">
        <v>27</v>
      </c>
      <c r="H5" s="15" t="s">
        <v>28</v>
      </c>
      <c r="I5" s="15" t="s">
        <v>29</v>
      </c>
    </row>
    <row r="6" spans="1:11" x14ac:dyDescent="0.3">
      <c r="A6" t="s">
        <v>18</v>
      </c>
      <c r="B6">
        <f>SUM(H2)</f>
        <v>70</v>
      </c>
      <c r="D6" s="4">
        <f t="shared" ref="D6:D12" si="0">SUM(B6^2)</f>
        <v>4900</v>
      </c>
      <c r="G6" s="4">
        <f>SUM((D6+D7-D5)/(2*B6*B7))</f>
        <v>0.47085494595234473</v>
      </c>
      <c r="H6">
        <f>SUM((D7+D5-D6)/(2*B7*B5))</f>
        <v>0.94770268340470609</v>
      </c>
      <c r="I6">
        <f>SUM((D5+D6-D7)/(2*B5*B6))</f>
        <v>-0.1646689588087194</v>
      </c>
    </row>
    <row r="7" spans="1:11" x14ac:dyDescent="0.3">
      <c r="A7" t="s">
        <v>19</v>
      </c>
      <c r="B7" s="23">
        <f>SUM(B10)</f>
        <v>216.33538776631067</v>
      </c>
      <c r="D7" s="4">
        <f t="shared" si="0"/>
        <v>46801</v>
      </c>
      <c r="F7" t="s">
        <v>30</v>
      </c>
      <c r="G7">
        <f>ACOS(G6)</f>
        <v>1.0805367040884015</v>
      </c>
      <c r="H7">
        <f>ACOS(H6)</f>
        <v>0.32483724362158406</v>
      </c>
      <c r="I7">
        <f>ACOS(I6)</f>
        <v>1.7362187058798075</v>
      </c>
    </row>
    <row r="8" spans="1:11" x14ac:dyDescent="0.3">
      <c r="D8" s="4"/>
      <c r="F8" t="s">
        <v>0</v>
      </c>
      <c r="G8" s="18">
        <f>DEGREES(G7)</f>
        <v>61.910192753241731</v>
      </c>
      <c r="H8" s="6">
        <f>DEGREES(H7)</f>
        <v>18.611803088179688</v>
      </c>
      <c r="I8" s="19">
        <f>DEGREES(I7)</f>
        <v>99.478004158578585</v>
      </c>
      <c r="J8">
        <f>SUM(G8:I8)</f>
        <v>180</v>
      </c>
    </row>
    <row r="9" spans="1:11" x14ac:dyDescent="0.3">
      <c r="A9" t="s">
        <v>21</v>
      </c>
      <c r="D9" s="4"/>
    </row>
    <row r="10" spans="1:11" x14ac:dyDescent="0.3">
      <c r="A10" t="s">
        <v>24</v>
      </c>
      <c r="B10" s="23">
        <f>SQRT(B11^2+B12^2)</f>
        <v>216.33538776631067</v>
      </c>
      <c r="D10" s="4">
        <f t="shared" si="0"/>
        <v>46801</v>
      </c>
      <c r="G10" s="15" t="s">
        <v>27</v>
      </c>
      <c r="H10" s="15" t="s">
        <v>28</v>
      </c>
      <c r="I10" s="15" t="s">
        <v>29</v>
      </c>
    </row>
    <row r="11" spans="1:11" x14ac:dyDescent="0.3">
      <c r="A11" t="s">
        <v>18</v>
      </c>
      <c r="B11" s="5">
        <f>SUM(E2)</f>
        <v>120</v>
      </c>
      <c r="D11" s="4">
        <f t="shared" si="0"/>
        <v>14400</v>
      </c>
      <c r="G11" s="4">
        <f>SUM((D11+D12-D10)/(2*B11*B12))</f>
        <v>0</v>
      </c>
      <c r="H11">
        <f>SUM((D12+D10-D11)/(2*B12*B10))</f>
        <v>0.83205424510014436</v>
      </c>
      <c r="I11">
        <f>SUM((D10+D11-D12)/(2*B10*B11))</f>
        <v>0.55469427003605221</v>
      </c>
    </row>
    <row r="12" spans="1:11" x14ac:dyDescent="0.3">
      <c r="A12" t="s">
        <v>19</v>
      </c>
      <c r="B12" s="20">
        <f>SUM(B26)</f>
        <v>180.00277775634464</v>
      </c>
      <c r="D12" s="4">
        <f t="shared" si="0"/>
        <v>32401</v>
      </c>
      <c r="F12" t="s">
        <v>30</v>
      </c>
      <c r="G12">
        <f>ACOS(G11)</f>
        <v>1.5707963267948966</v>
      </c>
      <c r="H12">
        <f>ACOS(H11)</f>
        <v>0.58799548117149514</v>
      </c>
      <c r="I12">
        <f>ACOS(I11)</f>
        <v>0.98280084562340142</v>
      </c>
    </row>
    <row r="13" spans="1:11" x14ac:dyDescent="0.3">
      <c r="F13" t="s">
        <v>0</v>
      </c>
      <c r="G13" s="6">
        <f>DEGREES(G12)</f>
        <v>90</v>
      </c>
      <c r="H13" s="6">
        <f>DEGREES(H12)</f>
        <v>33.689659443890733</v>
      </c>
      <c r="I13" s="19">
        <f>DEGREES(I12)</f>
        <v>56.310340556109267</v>
      </c>
      <c r="J13" s="7">
        <f>SUM(G13:I13)</f>
        <v>180</v>
      </c>
    </row>
    <row r="14" spans="1:11" x14ac:dyDescent="0.3">
      <c r="A14" t="s">
        <v>20</v>
      </c>
    </row>
    <row r="15" spans="1:11" x14ac:dyDescent="0.3">
      <c r="A15" t="s">
        <v>17</v>
      </c>
      <c r="B15" s="5">
        <v>156.62</v>
      </c>
    </row>
    <row r="16" spans="1:11" x14ac:dyDescent="0.3">
      <c r="A16" t="s">
        <v>18</v>
      </c>
      <c r="B16" s="5">
        <v>113.624</v>
      </c>
    </row>
    <row r="17" spans="1:10" x14ac:dyDescent="0.3">
      <c r="A17" t="s">
        <v>19</v>
      </c>
      <c r="B17" s="22">
        <f>SQRT(B15^2 + B16^2)</f>
        <v>193.4948003849199</v>
      </c>
    </row>
    <row r="19" spans="1:10" ht="25.8" x14ac:dyDescent="0.5">
      <c r="A19" s="16" t="s">
        <v>39</v>
      </c>
      <c r="B19" s="17">
        <f>SUM(180-G28)</f>
        <v>90.318306611451376</v>
      </c>
    </row>
    <row r="20" spans="1:10" ht="25.8" x14ac:dyDescent="0.5">
      <c r="A20" s="16" t="s">
        <v>31</v>
      </c>
      <c r="B20" s="17">
        <f>SUM(180 -(I13+G8))</f>
        <v>61.779466690649002</v>
      </c>
    </row>
    <row r="21" spans="1:10" ht="25.8" x14ac:dyDescent="0.5">
      <c r="A21" s="16" t="s">
        <v>32</v>
      </c>
      <c r="B21" s="17">
        <f>SUM(360 - (I8 + 36 +90))</f>
        <v>134.52199584142141</v>
      </c>
    </row>
    <row r="23" spans="1:10" x14ac:dyDescent="0.3">
      <c r="B23" s="13" t="s">
        <v>38</v>
      </c>
      <c r="C23" s="14">
        <v>1</v>
      </c>
    </row>
    <row r="24" spans="1:10" x14ac:dyDescent="0.3">
      <c r="A24" t="s">
        <v>36</v>
      </c>
      <c r="D24" t="s">
        <v>25</v>
      </c>
      <c r="G24" t="s">
        <v>26</v>
      </c>
    </row>
    <row r="25" spans="1:10" x14ac:dyDescent="0.3">
      <c r="A25" t="s">
        <v>17</v>
      </c>
      <c r="B25">
        <f>SUM(C2)</f>
        <v>180</v>
      </c>
      <c r="D25" s="4">
        <f>SUM(B25^2)</f>
        <v>32400</v>
      </c>
      <c r="G25" s="15" t="s">
        <v>27</v>
      </c>
      <c r="H25" s="15" t="s">
        <v>28</v>
      </c>
      <c r="I25" s="15" t="s">
        <v>29</v>
      </c>
    </row>
    <row r="26" spans="1:10" x14ac:dyDescent="0.3">
      <c r="A26" t="s">
        <v>18</v>
      </c>
      <c r="B26" s="21">
        <f>SQRT(B25^2+B27^2)</f>
        <v>180.00277775634464</v>
      </c>
      <c r="D26" s="4">
        <f t="shared" ref="D26:D27" si="1">SUM(B26^2)</f>
        <v>32401</v>
      </c>
      <c r="G26" s="4">
        <f>SUM((D26+D27-D25)/(2*B26*B27))</f>
        <v>5.5554698236580545E-3</v>
      </c>
      <c r="H26">
        <f>SUM((D27+D25-D26)/(2*B27*B25))</f>
        <v>0</v>
      </c>
      <c r="I26">
        <f>SUM((D25+D26-D27)/(2*B25*B26))</f>
        <v>0.99998456825844984</v>
      </c>
    </row>
    <row r="27" spans="1:10" x14ac:dyDescent="0.3">
      <c r="A27" t="s">
        <v>37</v>
      </c>
      <c r="B27">
        <f>SUM(C23)</f>
        <v>1</v>
      </c>
      <c r="D27" s="4">
        <f t="shared" si="1"/>
        <v>1</v>
      </c>
      <c r="G27">
        <f>ACOS(G26)</f>
        <v>1.5652408283942039</v>
      </c>
      <c r="H27">
        <f>ACOS(H26)</f>
        <v>1.5707963267948966</v>
      </c>
      <c r="I27">
        <f>ACOS(I26)</f>
        <v>5.5554984007022412E-3</v>
      </c>
    </row>
    <row r="28" spans="1:10" x14ac:dyDescent="0.3">
      <c r="G28" s="19">
        <f>DEGREES(G27)</f>
        <v>89.681693388548624</v>
      </c>
      <c r="H28" s="7">
        <f>DEGREES(H27)</f>
        <v>90</v>
      </c>
      <c r="I28" s="7">
        <f>DEGREES(I27)</f>
        <v>0.31830661145191708</v>
      </c>
      <c r="J28">
        <f>SUM(G28:I28)</f>
        <v>180.00000000000057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2209C-249A-4489-A47B-61E28798DE56}">
  <dimension ref="A1:S28"/>
  <sheetViews>
    <sheetView tabSelected="1" workbookViewId="0">
      <selection activeCell="C18" sqref="C18"/>
    </sheetView>
  </sheetViews>
  <sheetFormatPr defaultRowHeight="14.4" x14ac:dyDescent="0.3"/>
  <cols>
    <col min="1" max="1" width="13.21875" customWidth="1"/>
    <col min="5" max="5" width="7.44140625" customWidth="1"/>
    <col min="6" max="7" width="8.88671875" hidden="1" customWidth="1"/>
    <col min="11" max="11" width="5.109375" customWidth="1"/>
    <col min="16" max="16" width="17.44140625" customWidth="1"/>
    <col min="17" max="17" width="22.44140625" customWidth="1"/>
  </cols>
  <sheetData>
    <row r="1" spans="1:19" x14ac:dyDescent="0.3">
      <c r="N1" s="15" t="s">
        <v>57</v>
      </c>
      <c r="O1" s="15"/>
      <c r="P1" s="15" t="s">
        <v>25</v>
      </c>
      <c r="Q1" s="15" t="s">
        <v>69</v>
      </c>
      <c r="R1" s="15" t="s">
        <v>68</v>
      </c>
      <c r="S1" s="15" t="s">
        <v>57</v>
      </c>
    </row>
    <row r="2" spans="1:19" x14ac:dyDescent="0.3">
      <c r="A2" t="s">
        <v>41</v>
      </c>
      <c r="B2">
        <v>220</v>
      </c>
      <c r="H2" t="s">
        <v>59</v>
      </c>
      <c r="I2" t="s">
        <v>44</v>
      </c>
      <c r="J2" s="5">
        <f>SQRT(J4^2+J3^2)</f>
        <v>221.19900542271884</v>
      </c>
      <c r="L2" t="s">
        <v>56</v>
      </c>
      <c r="N2">
        <f>SUM(N3:N4)</f>
        <v>90</v>
      </c>
      <c r="P2" s="25">
        <f t="shared" ref="P2:P4" si="0">SUM(J2^2)</f>
        <v>48929</v>
      </c>
      <c r="Q2">
        <f>SUM((P3+P4-P2)/(2*J3*J4))</f>
        <v>0</v>
      </c>
      <c r="R2">
        <f>ACOS(Q2)</f>
        <v>1.5707963267948966</v>
      </c>
      <c r="S2">
        <f>DEGREES(R2)</f>
        <v>90</v>
      </c>
    </row>
    <row r="3" spans="1:19" x14ac:dyDescent="0.3">
      <c r="A3" t="s">
        <v>42</v>
      </c>
      <c r="B3">
        <v>100</v>
      </c>
      <c r="H3" t="s">
        <v>62</v>
      </c>
      <c r="I3" t="s">
        <v>45</v>
      </c>
      <c r="J3">
        <f>SUM(B4)</f>
        <v>23</v>
      </c>
      <c r="L3" t="s">
        <v>7</v>
      </c>
      <c r="M3">
        <f>ATAN2(J2,J3)</f>
        <v>0.10360645484081366</v>
      </c>
      <c r="N3">
        <f>DEGREES(M3)</f>
        <v>5.9362125926913798</v>
      </c>
      <c r="P3" s="25">
        <f t="shared" si="0"/>
        <v>529</v>
      </c>
      <c r="Q3">
        <f>SUM((P4+P2-P3)/(2*J4*J2))</f>
        <v>0.99457951711660042</v>
      </c>
      <c r="R3">
        <f>ACOS(Q3)</f>
        <v>0.10416704769945961</v>
      </c>
      <c r="S3" s="5">
        <f>DEGREES(R3)</f>
        <v>5.9683321975169674</v>
      </c>
    </row>
    <row r="4" spans="1:19" x14ac:dyDescent="0.3">
      <c r="A4" t="s">
        <v>43</v>
      </c>
      <c r="B4">
        <v>23</v>
      </c>
      <c r="H4" t="s">
        <v>61</v>
      </c>
      <c r="I4" t="s">
        <v>46</v>
      </c>
      <c r="J4" s="5">
        <f>SUM(B2)</f>
        <v>220</v>
      </c>
      <c r="L4" s="24" t="s">
        <v>8</v>
      </c>
      <c r="M4">
        <f>ATAN2(J3,J2)</f>
        <v>1.467189871954083</v>
      </c>
      <c r="N4">
        <f>DEGREES(M4)</f>
        <v>84.063787407308624</v>
      </c>
      <c r="P4" s="25">
        <f t="shared" si="0"/>
        <v>48400</v>
      </c>
      <c r="Q4">
        <f>SUM((P2+P3-P4)/(2*J2*J3))</f>
        <v>0.1039787676985537</v>
      </c>
      <c r="R4">
        <f>ACOS(Q4)</f>
        <v>1.4666292790954376</v>
      </c>
      <c r="S4" s="5">
        <f>DEGREES(R4)</f>
        <v>84.031667802483071</v>
      </c>
    </row>
    <row r="5" spans="1:19" x14ac:dyDescent="0.3">
      <c r="P5" s="25"/>
      <c r="S5" s="7"/>
    </row>
    <row r="6" spans="1:19" x14ac:dyDescent="0.3">
      <c r="A6" t="s">
        <v>53</v>
      </c>
      <c r="B6">
        <v>50</v>
      </c>
      <c r="P6" s="25"/>
      <c r="S6" s="7"/>
    </row>
    <row r="7" spans="1:19" x14ac:dyDescent="0.3">
      <c r="A7" t="s">
        <v>55</v>
      </c>
      <c r="B7">
        <v>68</v>
      </c>
      <c r="H7" t="s">
        <v>61</v>
      </c>
      <c r="I7" t="s">
        <v>47</v>
      </c>
      <c r="J7" s="5">
        <f>SQRT(J8^2+J9^2)</f>
        <v>197.23082923316019</v>
      </c>
      <c r="L7" t="s">
        <v>56</v>
      </c>
      <c r="M7" t="s">
        <v>66</v>
      </c>
      <c r="N7">
        <v>90</v>
      </c>
      <c r="P7" s="25">
        <f>SUM(J7^2)</f>
        <v>38900</v>
      </c>
      <c r="Q7">
        <f>SUM((P8+P9-P7)/(2*J8*J9))</f>
        <v>0</v>
      </c>
      <c r="R7">
        <f>ACOS(Q7)</f>
        <v>1.5707963267948966</v>
      </c>
      <c r="S7" s="7">
        <f>DEGREES(R7)</f>
        <v>90</v>
      </c>
    </row>
    <row r="8" spans="1:19" x14ac:dyDescent="0.3">
      <c r="H8" t="s">
        <v>60</v>
      </c>
      <c r="I8" t="s">
        <v>48</v>
      </c>
      <c r="J8">
        <f>SUM(B3)</f>
        <v>100</v>
      </c>
      <c r="L8" t="s">
        <v>7</v>
      </c>
      <c r="M8">
        <f>ATAN2(J9,J8)</f>
        <v>0.53172406725880561</v>
      </c>
      <c r="N8">
        <f>DEGREES(M8)</f>
        <v>30.46554491945988</v>
      </c>
      <c r="P8" s="25">
        <f t="shared" ref="P8:P9" si="1">SUM(J8^2)</f>
        <v>10000</v>
      </c>
      <c r="Q8">
        <f>SUM((P9+P7-P8)/(2*J9*J7))</f>
        <v>0.86193421515776947</v>
      </c>
      <c r="R8">
        <f>ACOS(Q8)</f>
        <v>0.5317240672588055</v>
      </c>
      <c r="S8" s="7">
        <f>DEGREES(R8)</f>
        <v>30.465544919459877</v>
      </c>
    </row>
    <row r="9" spans="1:19" x14ac:dyDescent="0.3">
      <c r="G9" t="s">
        <v>59</v>
      </c>
      <c r="H9" t="s">
        <v>65</v>
      </c>
      <c r="I9" t="s">
        <v>49</v>
      </c>
      <c r="J9" s="5">
        <f>SUM(J4-B6)</f>
        <v>170</v>
      </c>
      <c r="L9" s="24" t="s">
        <v>8</v>
      </c>
      <c r="M9">
        <f>ATAN2(J8,J9)</f>
        <v>1.0390722595360911</v>
      </c>
      <c r="N9">
        <f>DEGREES(M9)</f>
        <v>59.534455080540127</v>
      </c>
      <c r="P9" s="25">
        <f t="shared" si="1"/>
        <v>28900</v>
      </c>
      <c r="Q9">
        <f>SUM((P7+P8-P9)/(2*J7*J8))</f>
        <v>0.5070201265633939</v>
      </c>
      <c r="R9">
        <f>ACOS(Q9)</f>
        <v>1.0390722595360908</v>
      </c>
      <c r="S9" s="7">
        <f>DEGREES(R9)</f>
        <v>59.534455080540113</v>
      </c>
    </row>
    <row r="10" spans="1:19" x14ac:dyDescent="0.3">
      <c r="A10" t="s">
        <v>54</v>
      </c>
      <c r="B10">
        <v>193.494</v>
      </c>
      <c r="N10">
        <f>SUM(N8:N9)</f>
        <v>90</v>
      </c>
      <c r="S10" s="7"/>
    </row>
    <row r="11" spans="1:19" x14ac:dyDescent="0.3">
      <c r="S11" s="7"/>
    </row>
    <row r="12" spans="1:19" x14ac:dyDescent="0.3">
      <c r="H12" t="s">
        <v>58</v>
      </c>
      <c r="I12" t="s">
        <v>50</v>
      </c>
      <c r="J12">
        <f>SUM(B10)</f>
        <v>193.494</v>
      </c>
      <c r="L12" t="s">
        <v>56</v>
      </c>
      <c r="P12" s="25">
        <f>SUM(J12^2)</f>
        <v>37439.928035999998</v>
      </c>
      <c r="Q12">
        <f>SUM((P13+P14-P12)/(2*J13*J14))</f>
        <v>0.22681962773588807</v>
      </c>
      <c r="R12">
        <f>ACOS(Q12)</f>
        <v>1.3419853735947789</v>
      </c>
      <c r="S12" s="6">
        <f>DEGREES(R12)</f>
        <v>76.890098075267858</v>
      </c>
    </row>
    <row r="13" spans="1:19" x14ac:dyDescent="0.3">
      <c r="H13" t="s">
        <v>63</v>
      </c>
      <c r="I13" t="s">
        <v>51</v>
      </c>
      <c r="J13">
        <f>SUM(B7)</f>
        <v>68</v>
      </c>
      <c r="L13" t="s">
        <v>7</v>
      </c>
      <c r="P13" s="25">
        <f t="shared" ref="P13:P14" si="2">SUM(J13^2)</f>
        <v>4624</v>
      </c>
      <c r="Q13">
        <f>SUM((P14+P12-P13)/(2*J14*J12))</f>
        <v>0.93960068295202859</v>
      </c>
      <c r="R13">
        <f>ACOS(Q13)</f>
        <v>0.34933455945514447</v>
      </c>
      <c r="S13" s="6">
        <f>DEGREES(R13)</f>
        <v>20.015395894841706</v>
      </c>
    </row>
    <row r="14" spans="1:19" x14ac:dyDescent="0.3">
      <c r="H14" t="s">
        <v>64</v>
      </c>
      <c r="I14" t="s">
        <v>52</v>
      </c>
      <c r="J14" s="5">
        <f>SUM(J7)</f>
        <v>197.23082923316019</v>
      </c>
      <c r="L14" t="s">
        <v>8</v>
      </c>
      <c r="P14" s="25">
        <f t="shared" si="2"/>
        <v>38900</v>
      </c>
      <c r="Q14">
        <f>SUM((P12+P13-P14)/(2*J12*J13))</f>
        <v>0.12023203166658449</v>
      </c>
      <c r="R14">
        <f>ACOS(Q14)</f>
        <v>1.4502727205398698</v>
      </c>
      <c r="S14" s="6">
        <f>DEGREES(R14)</f>
        <v>83.094506029890439</v>
      </c>
    </row>
    <row r="15" spans="1:19" x14ac:dyDescent="0.3">
      <c r="S15">
        <f>SUM(S12:S14)</f>
        <v>180</v>
      </c>
    </row>
    <row r="16" spans="1:19" x14ac:dyDescent="0.3">
      <c r="A16" t="s">
        <v>70</v>
      </c>
      <c r="B16" s="6">
        <f>SUM(S4)</f>
        <v>84.031667802483071</v>
      </c>
      <c r="C16" s="28">
        <f>SUM(180-S4)</f>
        <v>95.968332197516929</v>
      </c>
    </row>
    <row r="17" spans="1:17" x14ac:dyDescent="0.3">
      <c r="A17" t="s">
        <v>71</v>
      </c>
      <c r="B17" s="27">
        <f>SUM(180- (S9 +S12))</f>
        <v>43.575446844192015</v>
      </c>
    </row>
    <row r="18" spans="1:17" x14ac:dyDescent="0.3">
      <c r="A18" t="s">
        <v>72</v>
      </c>
      <c r="B18" s="27">
        <f>SUM(360 - S14 -126)</f>
        <v>150.90549397010955</v>
      </c>
    </row>
    <row r="22" spans="1:17" x14ac:dyDescent="0.3">
      <c r="A22">
        <v>220</v>
      </c>
      <c r="B22">
        <v>90</v>
      </c>
    </row>
    <row r="23" spans="1:17" x14ac:dyDescent="0.3">
      <c r="A23">
        <v>50</v>
      </c>
      <c r="B23">
        <v>13</v>
      </c>
    </row>
    <row r="24" spans="1:17" x14ac:dyDescent="0.3">
      <c r="A24">
        <v>1</v>
      </c>
      <c r="B24">
        <v>168</v>
      </c>
    </row>
    <row r="26" spans="1:17" x14ac:dyDescent="0.3">
      <c r="A26">
        <v>220</v>
      </c>
      <c r="B26">
        <v>90</v>
      </c>
    </row>
    <row r="27" spans="1:17" x14ac:dyDescent="0.3">
      <c r="A27">
        <v>150</v>
      </c>
      <c r="B27">
        <v>78</v>
      </c>
    </row>
    <row r="28" spans="1:17" ht="23.4" x14ac:dyDescent="0.3">
      <c r="A28">
        <v>1</v>
      </c>
      <c r="B28">
        <v>123</v>
      </c>
      <c r="I28" s="26" t="s">
        <v>67</v>
      </c>
      <c r="J28" s="26"/>
      <c r="K28" s="26"/>
      <c r="L28" s="26"/>
      <c r="M28" s="26"/>
      <c r="N28" s="26"/>
      <c r="O28" s="26"/>
      <c r="P28" s="26"/>
      <c r="Q28" s="26"/>
    </row>
  </sheetData>
  <mergeCells count="1">
    <mergeCell ref="I28:Q28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81173-4C77-4C96-B553-60A039B1EA67}">
  <dimension ref="A1:Q12"/>
  <sheetViews>
    <sheetView workbookViewId="0">
      <selection activeCell="Q10" sqref="Q10"/>
    </sheetView>
  </sheetViews>
  <sheetFormatPr defaultRowHeight="14.4" x14ac:dyDescent="0.3"/>
  <sheetData>
    <row r="1" spans="1:17" x14ac:dyDescent="0.3">
      <c r="A1" t="s">
        <v>40</v>
      </c>
      <c r="C1">
        <v>4.1611000000000002</v>
      </c>
      <c r="D1">
        <v>100</v>
      </c>
    </row>
    <row r="2" spans="1:17" x14ac:dyDescent="0.3">
      <c r="B2">
        <v>20</v>
      </c>
      <c r="C2" s="7">
        <f>SUM(B2*$C$1+$D$1)</f>
        <v>183.22200000000001</v>
      </c>
    </row>
    <row r="3" spans="1:17" x14ac:dyDescent="0.3">
      <c r="B3">
        <v>40</v>
      </c>
      <c r="C3" s="7">
        <f t="shared" ref="C3:C12" si="0">SUM(B3*$C$1+$D$1)</f>
        <v>266.44400000000002</v>
      </c>
    </row>
    <row r="4" spans="1:17" x14ac:dyDescent="0.3">
      <c r="B4">
        <v>60</v>
      </c>
      <c r="C4" s="7">
        <f t="shared" si="0"/>
        <v>349.66600000000005</v>
      </c>
    </row>
    <row r="5" spans="1:17" x14ac:dyDescent="0.3">
      <c r="B5">
        <v>80</v>
      </c>
      <c r="C5" s="7">
        <f t="shared" si="0"/>
        <v>432.88800000000003</v>
      </c>
    </row>
    <row r="6" spans="1:17" x14ac:dyDescent="0.3">
      <c r="B6">
        <v>90</v>
      </c>
      <c r="C6" s="7">
        <f t="shared" si="0"/>
        <v>474.49900000000002</v>
      </c>
    </row>
    <row r="7" spans="1:17" x14ac:dyDescent="0.3">
      <c r="B7">
        <v>112</v>
      </c>
      <c r="C7" s="7">
        <f t="shared" si="0"/>
        <v>566.04320000000007</v>
      </c>
      <c r="N7">
        <v>12</v>
      </c>
      <c r="O7">
        <v>3.5</v>
      </c>
      <c r="P7">
        <f>SUM(N7*O7)</f>
        <v>42</v>
      </c>
      <c r="Q7">
        <f>SUM(P7*4)</f>
        <v>168</v>
      </c>
    </row>
    <row r="8" spans="1:17" x14ac:dyDescent="0.3">
      <c r="B8">
        <v>130</v>
      </c>
      <c r="C8" s="7">
        <f t="shared" si="0"/>
        <v>640.94299999999998</v>
      </c>
      <c r="Q8">
        <v>38</v>
      </c>
    </row>
    <row r="9" spans="1:17" x14ac:dyDescent="0.3">
      <c r="B9">
        <v>148</v>
      </c>
      <c r="C9" s="7">
        <f t="shared" si="0"/>
        <v>715.84280000000001</v>
      </c>
      <c r="Q9">
        <f>SUM(Q7*Q8)</f>
        <v>6384</v>
      </c>
    </row>
    <row r="10" spans="1:17" x14ac:dyDescent="0.3">
      <c r="B10">
        <v>166</v>
      </c>
      <c r="C10" s="7">
        <f t="shared" si="0"/>
        <v>790.74260000000004</v>
      </c>
    </row>
    <row r="11" spans="1:17" x14ac:dyDescent="0.3">
      <c r="B11">
        <v>184</v>
      </c>
      <c r="C11" s="7">
        <f t="shared" si="0"/>
        <v>865.64240000000007</v>
      </c>
    </row>
    <row r="12" spans="1:17" x14ac:dyDescent="0.3">
      <c r="B12">
        <v>202</v>
      </c>
      <c r="C12" s="7">
        <f t="shared" si="0"/>
        <v>940.54220000000009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Stenning</dc:creator>
  <cp:lastModifiedBy>Phil Stenning</cp:lastModifiedBy>
  <dcterms:created xsi:type="dcterms:W3CDTF">2021-11-29T09:56:47Z</dcterms:created>
  <dcterms:modified xsi:type="dcterms:W3CDTF">2021-12-08T17:43:10Z</dcterms:modified>
</cp:coreProperties>
</file>