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4115" windowHeight="7875"/>
  </bookViews>
  <sheets>
    <sheet name="Dop_&amp;_Mod" sheetId="2" r:id="rId1"/>
    <sheet name="EffDiffBore" sheetId="4" r:id="rId2"/>
    <sheet name="CDM" sheetId="5" r:id="rId3"/>
    <sheet name="froid" sheetId="6" r:id="rId4"/>
  </sheets>
  <calcPr calcId="145621"/>
</workbook>
</file>

<file path=xl/calcChain.xml><?xml version="1.0" encoding="utf-8"?>
<calcChain xmlns="http://schemas.openxmlformats.org/spreadsheetml/2006/main">
  <c r="B2" i="2" l="1"/>
  <c r="B1" i="2"/>
  <c r="A7" i="6" l="1"/>
  <c r="D16" i="6"/>
  <c r="C18" i="6"/>
  <c r="B18" i="6"/>
  <c r="B17" i="6"/>
  <c r="B4" i="6"/>
  <c r="C3" i="6"/>
  <c r="C4" i="6" s="1"/>
  <c r="E14" i="5"/>
  <c r="E13" i="5"/>
  <c r="E9" i="5"/>
  <c r="E8" i="5"/>
  <c r="M23" i="5"/>
  <c r="N23" i="5" s="1"/>
  <c r="N24" i="5" s="1"/>
  <c r="B4" i="4"/>
  <c r="N11" i="5"/>
  <c r="M11" i="5"/>
  <c r="M8" i="5"/>
  <c r="M7" i="5"/>
  <c r="L7" i="5"/>
  <c r="L8" i="5"/>
  <c r="M19" i="4" l="1"/>
  <c r="M18" i="4"/>
  <c r="L19" i="4"/>
  <c r="L18" i="4"/>
  <c r="B5" i="4"/>
  <c r="B6" i="4" s="1"/>
  <c r="B7" i="4" s="1"/>
  <c r="B8" i="4" s="1"/>
  <c r="B9" i="4" s="1"/>
  <c r="L37" i="2"/>
  <c r="N37" i="2"/>
  <c r="N36" i="2"/>
  <c r="N35" i="2"/>
  <c r="L36" i="2"/>
  <c r="L35" i="2"/>
  <c r="C28" i="2"/>
  <c r="C29" i="2" s="1"/>
  <c r="B29" i="2"/>
  <c r="B30" i="2" s="1"/>
  <c r="C30" i="2" s="1"/>
  <c r="B3" i="2"/>
  <c r="B6" i="2" s="1"/>
  <c r="B13" i="4" l="1"/>
  <c r="C13" i="4" s="1"/>
  <c r="B12" i="4"/>
  <c r="C12" i="4" s="1"/>
  <c r="B5" i="2"/>
</calcChain>
</file>

<file path=xl/sharedStrings.xml><?xml version="1.0" encoding="utf-8"?>
<sst xmlns="http://schemas.openxmlformats.org/spreadsheetml/2006/main" count="221" uniqueCount="72">
  <si>
    <t>H</t>
  </si>
  <si>
    <t>O</t>
  </si>
  <si>
    <t>aire du modérateur</t>
  </si>
  <si>
    <t>aire totale</t>
  </si>
  <si>
    <t>ppm</t>
  </si>
  <si>
    <t>kg/m3</t>
  </si>
  <si>
    <t>at/m3</t>
  </si>
  <si>
    <t>at/cm3</t>
  </si>
  <si>
    <t>B10</t>
  </si>
  <si>
    <t>B11</t>
  </si>
  <si>
    <t>aire de la pastille</t>
  </si>
  <si>
    <t>fraction volumique</t>
  </si>
  <si>
    <t>modérateur</t>
  </si>
  <si>
    <t>combustible</t>
  </si>
  <si>
    <t>run/rep900.dop_m10.d.result:</t>
  </si>
  <si>
    <t>++</t>
  </si>
  <si>
    <t>TRACKING</t>
  </si>
  <si>
    <t>CALLED</t>
  </si>
  <si>
    <t>TIMES</t>
  </si>
  <si>
    <t>FINAL</t>
  </si>
  <si>
    <t>KINF</t>
  </si>
  <si>
    <t>KEFF</t>
  </si>
  <si>
    <t>B2</t>
  </si>
  <si>
    <t>4.57567E-03</t>
  </si>
  <si>
    <t>PRECISION</t>
  </si>
  <si>
    <t>1.35E-08</t>
  </si>
  <si>
    <t>run/rep900.dop_p10.d.result:</t>
  </si>
  <si>
    <t>1.44E-07</t>
  </si>
  <si>
    <t>Concentrations (DRAGON)</t>
  </si>
  <si>
    <t>run/rep900.mod_m10.d.result:</t>
  </si>
  <si>
    <t>1.278809E+00</t>
  </si>
  <si>
    <t>4.80E-08</t>
  </si>
  <si>
    <t>run/rep900.mod_p10.d.result:</t>
  </si>
  <si>
    <t>1.265374E+00</t>
  </si>
  <si>
    <t>2.91E-08</t>
  </si>
  <si>
    <t>pcm/°C</t>
  </si>
  <si>
    <t>dk/k / g/cm3</t>
  </si>
  <si>
    <t>Bore</t>
  </si>
  <si>
    <t>densité de l'eau</t>
  </si>
  <si>
    <t>318°C</t>
  </si>
  <si>
    <t>mg de Bore / kg d'eau</t>
  </si>
  <si>
    <t>298°C</t>
  </si>
  <si>
    <t>mg/m3</t>
  </si>
  <si>
    <t>308°C</t>
  </si>
  <si>
    <t>g/m3</t>
  </si>
  <si>
    <t>mol/m3</t>
  </si>
  <si>
    <t>1024 at/cm3</t>
  </si>
  <si>
    <t>10ppm</t>
  </si>
  <si>
    <t>100ppm</t>
  </si>
  <si>
    <t>run/rep900.bore_p100.d.result:</t>
  </si>
  <si>
    <t>1.31E-07</t>
  </si>
  <si>
    <t>run/rep900.bore_p10.d.result:</t>
  </si>
  <si>
    <t>2.27E-07</t>
  </si>
  <si>
    <t>pcm/ppm</t>
  </si>
  <si>
    <t>T</t>
  </si>
  <si>
    <t>run/rep900.100ppm.modm10.d.result:</t>
  </si>
  <si>
    <t>2.25E-07</t>
  </si>
  <si>
    <t>run/rep900.100ppm.modp10.d.result:</t>
  </si>
  <si>
    <t>1.70E-07</t>
  </si>
  <si>
    <t>run/rep900.10ppm.modm10.d.result:</t>
  </si>
  <si>
    <t>5.01E-08</t>
  </si>
  <si>
    <t>run/rep900.10ppm.modp10.d.result:</t>
  </si>
  <si>
    <t>3.14E-08</t>
  </si>
  <si>
    <t>pcm</t>
  </si>
  <si>
    <t>°C</t>
  </si>
  <si>
    <t>run/rep900.8000ppm.modm10.d.result:</t>
  </si>
  <si>
    <t>run/rep900.8000ppm.modp10.d.result:</t>
  </si>
  <si>
    <t>8600ppm</t>
  </si>
  <si>
    <t>7.890449E-01</t>
  </si>
  <si>
    <t>2.12E-07</t>
  </si>
  <si>
    <t>8.020296E-01</t>
  </si>
  <si>
    <t>1.07E-07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</si>
</sst>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00%"/>
    <numFmt numFmtId="166" formatCode="0.00000"/>
    <numFmt numFmtId="167" formatCode="0.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5" fontId="1" fillId="0" borderId="1" xfId="0" applyNumberFormat="1" applyFont="1" applyBorder="1"/>
    <xf numFmtId="11" fontId="0" fillId="0" borderId="0" xfId="0" applyNumberFormat="1"/>
    <xf numFmtId="166" fontId="0" fillId="0" borderId="0" xfId="0" applyNumberFormat="1"/>
    <xf numFmtId="166" fontId="1" fillId="0" borderId="1" xfId="0" applyNumberFormat="1" applyFont="1" applyBorder="1"/>
    <xf numFmtId="164" fontId="0" fillId="0" borderId="1" xfId="0" applyNumberFormat="1" applyBorder="1"/>
    <xf numFmtId="167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1" fillId="0" borderId="1" xfId="0" applyNumberFormat="1" applyFont="1" applyBorder="1"/>
    <xf numFmtId="11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66675</xdr:rowOff>
    </xdr:from>
    <xdr:to>
      <xdr:col>5</xdr:col>
      <xdr:colOff>342900</xdr:colOff>
      <xdr:row>24</xdr:row>
      <xdr:rowOff>114301</xdr:rowOff>
    </xdr:to>
    <xdr:pic>
      <xdr:nvPicPr>
        <xdr:cNvPr id="2" name="Imag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19" t="4762" r="8730" b="6350"/>
        <a:stretch/>
      </xdr:blipFill>
      <xdr:spPr bwMode="auto">
        <a:xfrm>
          <a:off x="0" y="1971675"/>
          <a:ext cx="4705350" cy="271462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B6" sqref="B6"/>
    </sheetView>
  </sheetViews>
  <sheetFormatPr baseColWidth="10" defaultColWidth="11.5703125" defaultRowHeight="15" x14ac:dyDescent="0.25"/>
  <cols>
    <col min="1" max="1" width="28" bestFit="1" customWidth="1"/>
    <col min="2" max="2" width="18" bestFit="1" customWidth="1"/>
    <col min="3" max="3" width="10" bestFit="1" customWidth="1"/>
    <col min="4" max="4" width="7.42578125" bestFit="1" customWidth="1"/>
    <col min="5" max="5" width="2" bestFit="1" customWidth="1"/>
    <col min="6" max="6" width="6.28515625" bestFit="1" customWidth="1"/>
    <col min="7" max="7" width="6.140625" bestFit="1" customWidth="1"/>
    <col min="8" max="8" width="5.140625" bestFit="1" customWidth="1"/>
    <col min="9" max="9" width="12.5703125" style="6" bestFit="1" customWidth="1"/>
    <col min="10" max="10" width="6.140625" bestFit="1" customWidth="1"/>
    <col min="11" max="11" width="5.140625" bestFit="1" customWidth="1"/>
    <col min="12" max="12" width="12.5703125" style="6" bestFit="1" customWidth="1"/>
    <col min="13" max="13" width="13.7109375" customWidth="1"/>
    <col min="14" max="14" width="11.28515625" bestFit="1" customWidth="1"/>
    <col min="15" max="15" width="10.42578125" bestFit="1" customWidth="1"/>
    <col min="16" max="16" width="8.28515625" bestFit="1" customWidth="1"/>
  </cols>
  <sheetData>
    <row r="1" spans="1:16" x14ac:dyDescent="0.25">
      <c r="A1" t="s">
        <v>10</v>
      </c>
      <c r="B1">
        <f>3.14159*0.41^2</f>
        <v>0.52810127899999992</v>
      </c>
    </row>
    <row r="2" spans="1:16" x14ac:dyDescent="0.25">
      <c r="A2" t="s">
        <v>2</v>
      </c>
      <c r="B2">
        <f>(1.26*1.26) - 3.14159*0.48^2</f>
        <v>0.86377766400000022</v>
      </c>
    </row>
    <row r="3" spans="1:16" x14ac:dyDescent="0.25">
      <c r="A3" t="s">
        <v>3</v>
      </c>
      <c r="B3">
        <f>1.26*1.26</f>
        <v>1.5876000000000001</v>
      </c>
    </row>
    <row r="4" spans="1:16" x14ac:dyDescent="0.25">
      <c r="A4" s="2"/>
      <c r="B4" s="2" t="s">
        <v>11</v>
      </c>
    </row>
    <row r="5" spans="1:16" x14ac:dyDescent="0.25">
      <c r="A5" s="3" t="s">
        <v>12</v>
      </c>
      <c r="B5" s="4">
        <f>B2/B3</f>
        <v>0.54407764172335615</v>
      </c>
    </row>
    <row r="6" spans="1:16" x14ac:dyDescent="0.25">
      <c r="A6" s="3" t="s">
        <v>13</v>
      </c>
      <c r="B6" s="4">
        <f>B1/B3</f>
        <v>0.3326412692113882</v>
      </c>
    </row>
    <row r="8" spans="1:16" x14ac:dyDescent="0.25">
      <c r="A8" t="s">
        <v>14</v>
      </c>
      <c r="B8" t="s">
        <v>15</v>
      </c>
      <c r="C8" t="s">
        <v>16</v>
      </c>
      <c r="D8" t="s">
        <v>17</v>
      </c>
      <c r="E8">
        <v>7</v>
      </c>
      <c r="F8" t="s">
        <v>18</v>
      </c>
      <c r="G8" t="s">
        <v>19</v>
      </c>
      <c r="H8" t="s">
        <v>20</v>
      </c>
      <c r="I8" s="6">
        <v>1.273466</v>
      </c>
      <c r="J8" t="s">
        <v>19</v>
      </c>
      <c r="K8" t="s">
        <v>21</v>
      </c>
      <c r="L8" s="6">
        <v>1.0002329999999999</v>
      </c>
      <c r="M8" t="s">
        <v>22</v>
      </c>
      <c r="N8" t="s">
        <v>23</v>
      </c>
      <c r="O8" t="s">
        <v>24</v>
      </c>
      <c r="P8" t="s">
        <v>25</v>
      </c>
    </row>
    <row r="9" spans="1:16" x14ac:dyDescent="0.25">
      <c r="A9" t="s">
        <v>26</v>
      </c>
      <c r="B9" t="s">
        <v>15</v>
      </c>
      <c r="C9" t="s">
        <v>16</v>
      </c>
      <c r="D9" t="s">
        <v>17</v>
      </c>
      <c r="E9">
        <v>7</v>
      </c>
      <c r="F9" t="s">
        <v>18</v>
      </c>
      <c r="G9" t="s">
        <v>19</v>
      </c>
      <c r="H9" t="s">
        <v>20</v>
      </c>
      <c r="I9" s="6">
        <v>1.2728409999999999</v>
      </c>
      <c r="J9" t="s">
        <v>19</v>
      </c>
      <c r="K9" t="s">
        <v>21</v>
      </c>
      <c r="L9" s="6">
        <v>0.99976739999999997</v>
      </c>
      <c r="M9" t="s">
        <v>22</v>
      </c>
      <c r="N9" t="s">
        <v>23</v>
      </c>
      <c r="O9" t="s">
        <v>24</v>
      </c>
      <c r="P9" t="s">
        <v>27</v>
      </c>
    </row>
    <row r="26" spans="1:16" x14ac:dyDescent="0.25">
      <c r="A26" s="2"/>
      <c r="B26" s="15" t="s">
        <v>28</v>
      </c>
      <c r="C26" s="15"/>
    </row>
    <row r="27" spans="1:16" x14ac:dyDescent="0.25">
      <c r="A27" s="2"/>
      <c r="B27" s="2" t="s">
        <v>0</v>
      </c>
      <c r="C27" s="2" t="s">
        <v>1</v>
      </c>
    </row>
    <row r="28" spans="1:16" x14ac:dyDescent="0.25">
      <c r="A28" s="2">
        <v>710</v>
      </c>
      <c r="B28" s="8">
        <v>4.7508000000000002E-2</v>
      </c>
      <c r="C28" s="8">
        <f>B28/2</f>
        <v>2.3754000000000001E-2</v>
      </c>
    </row>
    <row r="29" spans="1:16" x14ac:dyDescent="0.25">
      <c r="A29" s="2">
        <v>730</v>
      </c>
      <c r="B29" s="8">
        <f>B28/A28*A29</f>
        <v>4.8846253521126759E-2</v>
      </c>
      <c r="C29" s="8">
        <f>C28/A28*A29</f>
        <v>2.442312676056338E-2</v>
      </c>
    </row>
    <row r="30" spans="1:16" x14ac:dyDescent="0.25">
      <c r="A30" s="2">
        <v>685</v>
      </c>
      <c r="B30" s="8">
        <f>B29/A29*A30</f>
        <v>4.5835183098591546E-2</v>
      </c>
      <c r="C30" s="8">
        <f>B30/2</f>
        <v>2.2917591549295773E-2</v>
      </c>
    </row>
    <row r="32" spans="1:16" x14ac:dyDescent="0.25">
      <c r="A32" t="s">
        <v>29</v>
      </c>
      <c r="B32" t="s">
        <v>15</v>
      </c>
      <c r="C32" t="s">
        <v>16</v>
      </c>
      <c r="D32" t="s">
        <v>17</v>
      </c>
      <c r="E32">
        <v>7</v>
      </c>
      <c r="F32" t="s">
        <v>18</v>
      </c>
      <c r="G32" t="s">
        <v>19</v>
      </c>
      <c r="H32" t="s">
        <v>20</v>
      </c>
      <c r="I32" s="6" t="s">
        <v>30</v>
      </c>
      <c r="J32" t="s">
        <v>19</v>
      </c>
      <c r="K32" t="s">
        <v>21</v>
      </c>
      <c r="L32" s="6">
        <v>1.0115449999999999</v>
      </c>
      <c r="M32" t="s">
        <v>22</v>
      </c>
      <c r="N32" s="5">
        <v>4.5756700000000004E-3</v>
      </c>
      <c r="O32" t="s">
        <v>24</v>
      </c>
      <c r="P32" t="s">
        <v>31</v>
      </c>
    </row>
    <row r="33" spans="1:16" x14ac:dyDescent="0.25">
      <c r="A33" t="s">
        <v>32</v>
      </c>
      <c r="B33" t="s">
        <v>15</v>
      </c>
      <c r="C33" t="s">
        <v>16</v>
      </c>
      <c r="D33" t="s">
        <v>17</v>
      </c>
      <c r="E33">
        <v>7</v>
      </c>
      <c r="F33" t="s">
        <v>18</v>
      </c>
      <c r="G33" t="s">
        <v>19</v>
      </c>
      <c r="H33" t="s">
        <v>20</v>
      </c>
      <c r="I33" s="6" t="s">
        <v>33</v>
      </c>
      <c r="J33" t="s">
        <v>19</v>
      </c>
      <c r="K33" t="s">
        <v>21</v>
      </c>
      <c r="L33" s="6">
        <v>0.98451200000000005</v>
      </c>
      <c r="M33" t="s">
        <v>22</v>
      </c>
      <c r="N33" s="5">
        <v>4.5756700000000004E-3</v>
      </c>
      <c r="O33" t="s">
        <v>24</v>
      </c>
      <c r="P33" t="s">
        <v>34</v>
      </c>
    </row>
    <row r="35" spans="1:16" x14ac:dyDescent="0.25">
      <c r="L35" s="6">
        <f>L32-L33</f>
        <v>2.7032999999999863E-2</v>
      </c>
      <c r="N35">
        <f>(L32-L33)/L32*L33</f>
        <v>2.6310557509552086E-2</v>
      </c>
    </row>
    <row r="36" spans="1:16" x14ac:dyDescent="0.25">
      <c r="L36" s="6">
        <f>L35/20</f>
        <v>1.3516499999999931E-3</v>
      </c>
      <c r="N36">
        <f>N35/20</f>
        <v>1.3155278754776044E-3</v>
      </c>
    </row>
    <row r="37" spans="1:16" x14ac:dyDescent="0.25">
      <c r="L37" s="3">
        <f>(L35/L32)/((30+15)*0.001)</f>
        <v>0.59387702310162205</v>
      </c>
      <c r="M37" s="3" t="s">
        <v>36</v>
      </c>
      <c r="N37" s="7">
        <f>N36*100000</f>
        <v>131.55278754776043</v>
      </c>
      <c r="O37" s="3" t="s">
        <v>35</v>
      </c>
    </row>
    <row r="38" spans="1:16" x14ac:dyDescent="0.25">
      <c r="N38" s="1"/>
    </row>
  </sheetData>
  <mergeCells count="1">
    <mergeCell ref="B26:C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1" sqref="A11:C13"/>
    </sheetView>
  </sheetViews>
  <sheetFormatPr baseColWidth="10" defaultRowHeight="15" x14ac:dyDescent="0.25"/>
  <cols>
    <col min="2" max="2" width="12" bestFit="1" customWidth="1"/>
    <col min="258" max="258" width="12" bestFit="1" customWidth="1"/>
    <col min="514" max="514" width="12" bestFit="1" customWidth="1"/>
    <col min="770" max="770" width="12" bestFit="1" customWidth="1"/>
    <col min="1026" max="1026" width="12" bestFit="1" customWidth="1"/>
    <col min="1282" max="1282" width="12" bestFit="1" customWidth="1"/>
    <col min="1538" max="1538" width="12" bestFit="1" customWidth="1"/>
    <col min="1794" max="1794" width="12" bestFit="1" customWidth="1"/>
    <col min="2050" max="2050" width="12" bestFit="1" customWidth="1"/>
    <col min="2306" max="2306" width="12" bestFit="1" customWidth="1"/>
    <col min="2562" max="2562" width="12" bestFit="1" customWidth="1"/>
    <col min="2818" max="2818" width="12" bestFit="1" customWidth="1"/>
    <col min="3074" max="3074" width="12" bestFit="1" customWidth="1"/>
    <col min="3330" max="3330" width="12" bestFit="1" customWidth="1"/>
    <col min="3586" max="3586" width="12" bestFit="1" customWidth="1"/>
    <col min="3842" max="3842" width="12" bestFit="1" customWidth="1"/>
    <col min="4098" max="4098" width="12" bestFit="1" customWidth="1"/>
    <col min="4354" max="4354" width="12" bestFit="1" customWidth="1"/>
    <col min="4610" max="4610" width="12" bestFit="1" customWidth="1"/>
    <col min="4866" max="4866" width="12" bestFit="1" customWidth="1"/>
    <col min="5122" max="5122" width="12" bestFit="1" customWidth="1"/>
    <col min="5378" max="5378" width="12" bestFit="1" customWidth="1"/>
    <col min="5634" max="5634" width="12" bestFit="1" customWidth="1"/>
    <col min="5890" max="5890" width="12" bestFit="1" customWidth="1"/>
    <col min="6146" max="6146" width="12" bestFit="1" customWidth="1"/>
    <col min="6402" max="6402" width="12" bestFit="1" customWidth="1"/>
    <col min="6658" max="6658" width="12" bestFit="1" customWidth="1"/>
    <col min="6914" max="6914" width="12" bestFit="1" customWidth="1"/>
    <col min="7170" max="7170" width="12" bestFit="1" customWidth="1"/>
    <col min="7426" max="7426" width="12" bestFit="1" customWidth="1"/>
    <col min="7682" max="7682" width="12" bestFit="1" customWidth="1"/>
    <col min="7938" max="7938" width="12" bestFit="1" customWidth="1"/>
    <col min="8194" max="8194" width="12" bestFit="1" customWidth="1"/>
    <col min="8450" max="8450" width="12" bestFit="1" customWidth="1"/>
    <col min="8706" max="8706" width="12" bestFit="1" customWidth="1"/>
    <col min="8962" max="8962" width="12" bestFit="1" customWidth="1"/>
    <col min="9218" max="9218" width="12" bestFit="1" customWidth="1"/>
    <col min="9474" max="9474" width="12" bestFit="1" customWidth="1"/>
    <col min="9730" max="9730" width="12" bestFit="1" customWidth="1"/>
    <col min="9986" max="9986" width="12" bestFit="1" customWidth="1"/>
    <col min="10242" max="10242" width="12" bestFit="1" customWidth="1"/>
    <col min="10498" max="10498" width="12" bestFit="1" customWidth="1"/>
    <col min="10754" max="10754" width="12" bestFit="1" customWidth="1"/>
    <col min="11010" max="11010" width="12" bestFit="1" customWidth="1"/>
    <col min="11266" max="11266" width="12" bestFit="1" customWidth="1"/>
    <col min="11522" max="11522" width="12" bestFit="1" customWidth="1"/>
    <col min="11778" max="11778" width="12" bestFit="1" customWidth="1"/>
    <col min="12034" max="12034" width="12" bestFit="1" customWidth="1"/>
    <col min="12290" max="12290" width="12" bestFit="1" customWidth="1"/>
    <col min="12546" max="12546" width="12" bestFit="1" customWidth="1"/>
    <col min="12802" max="12802" width="12" bestFit="1" customWidth="1"/>
    <col min="13058" max="13058" width="12" bestFit="1" customWidth="1"/>
    <col min="13314" max="13314" width="12" bestFit="1" customWidth="1"/>
    <col min="13570" max="13570" width="12" bestFit="1" customWidth="1"/>
    <col min="13826" max="13826" width="12" bestFit="1" customWidth="1"/>
    <col min="14082" max="14082" width="12" bestFit="1" customWidth="1"/>
    <col min="14338" max="14338" width="12" bestFit="1" customWidth="1"/>
    <col min="14594" max="14594" width="12" bestFit="1" customWidth="1"/>
    <col min="14850" max="14850" width="12" bestFit="1" customWidth="1"/>
    <col min="15106" max="15106" width="12" bestFit="1" customWidth="1"/>
    <col min="15362" max="15362" width="12" bestFit="1" customWidth="1"/>
    <col min="15618" max="15618" width="12" bestFit="1" customWidth="1"/>
    <col min="15874" max="15874" width="12" bestFit="1" customWidth="1"/>
    <col min="16130" max="16130" width="12" bestFit="1" customWidth="1"/>
  </cols>
  <sheetData>
    <row r="1" spans="1:16" x14ac:dyDescent="0.25">
      <c r="A1" s="2" t="s">
        <v>37</v>
      </c>
      <c r="B1" s="2"/>
      <c r="C1" s="2"/>
      <c r="F1" s="2" t="s">
        <v>54</v>
      </c>
      <c r="G1" s="2" t="s">
        <v>38</v>
      </c>
      <c r="H1" s="2"/>
    </row>
    <row r="2" spans="1:16" x14ac:dyDescent="0.25">
      <c r="A2" s="2"/>
      <c r="B2" s="2">
        <v>10</v>
      </c>
      <c r="C2" s="2" t="s">
        <v>4</v>
      </c>
      <c r="F2" s="2" t="s">
        <v>39</v>
      </c>
      <c r="G2" s="2">
        <v>730</v>
      </c>
      <c r="H2" s="2" t="s">
        <v>5</v>
      </c>
    </row>
    <row r="3" spans="1:16" x14ac:dyDescent="0.25">
      <c r="A3" s="2"/>
      <c r="B3" s="2">
        <v>10</v>
      </c>
      <c r="C3" s="2" t="s">
        <v>40</v>
      </c>
      <c r="F3" s="2" t="s">
        <v>41</v>
      </c>
      <c r="G3" s="2">
        <v>685</v>
      </c>
      <c r="H3" s="2" t="s">
        <v>5</v>
      </c>
    </row>
    <row r="4" spans="1:16" x14ac:dyDescent="0.25">
      <c r="A4" s="2"/>
      <c r="B4" s="2">
        <f>B3*G2</f>
        <v>7300</v>
      </c>
      <c r="C4" s="2" t="s">
        <v>42</v>
      </c>
      <c r="F4" s="2" t="s">
        <v>43</v>
      </c>
      <c r="G4" s="2">
        <v>710</v>
      </c>
      <c r="H4" s="2" t="s">
        <v>5</v>
      </c>
    </row>
    <row r="5" spans="1:16" x14ac:dyDescent="0.25">
      <c r="A5" s="2"/>
      <c r="B5" s="2">
        <f>B4/1000</f>
        <v>7.3</v>
      </c>
      <c r="C5" s="2" t="s">
        <v>44</v>
      </c>
    </row>
    <row r="6" spans="1:16" x14ac:dyDescent="0.25">
      <c r="A6" s="2"/>
      <c r="B6" s="2">
        <f>B5/11</f>
        <v>0.66363636363636358</v>
      </c>
      <c r="C6" s="2" t="s">
        <v>45</v>
      </c>
    </row>
    <row r="7" spans="1:16" x14ac:dyDescent="0.25">
      <c r="A7" s="2"/>
      <c r="B7" s="2">
        <f>6.02214129E+23*B6</f>
        <v>3.9965119469999993E+23</v>
      </c>
      <c r="C7" s="2" t="s">
        <v>6</v>
      </c>
    </row>
    <row r="8" spans="1:16" x14ac:dyDescent="0.25">
      <c r="A8" s="2"/>
      <c r="B8" s="2">
        <f>B7*0.000001</f>
        <v>3.9965119469999994E+17</v>
      </c>
      <c r="C8" s="2" t="s">
        <v>7</v>
      </c>
    </row>
    <row r="9" spans="1:16" x14ac:dyDescent="0.25">
      <c r="A9" s="2" t="s">
        <v>37</v>
      </c>
      <c r="B9" s="2">
        <f>B8/1E+24</f>
        <v>3.9965119469999994E-7</v>
      </c>
      <c r="C9" s="2" t="s">
        <v>46</v>
      </c>
    </row>
    <row r="11" spans="1:16" x14ac:dyDescent="0.25">
      <c r="A11" s="2"/>
      <c r="B11" s="2" t="s">
        <v>47</v>
      </c>
      <c r="C11" s="2" t="s">
        <v>48</v>
      </c>
    </row>
    <row r="12" spans="1:16" x14ac:dyDescent="0.25">
      <c r="A12" s="3" t="s">
        <v>8</v>
      </c>
      <c r="B12" s="3">
        <f>B9*0.2</f>
        <v>7.9930238939999993E-8</v>
      </c>
      <c r="C12" s="2">
        <f>B12*10</f>
        <v>7.9930238939999988E-7</v>
      </c>
    </row>
    <row r="13" spans="1:16" x14ac:dyDescent="0.25">
      <c r="A13" s="3" t="s">
        <v>9</v>
      </c>
      <c r="B13" s="3">
        <f>B9*0.8</f>
        <v>3.1972095575999997E-7</v>
      </c>
      <c r="C13" s="2">
        <f>B13*10</f>
        <v>3.1972095575999995E-6</v>
      </c>
    </row>
    <row r="14" spans="1:16" x14ac:dyDescent="0.25">
      <c r="I14" s="6"/>
      <c r="L14" s="6"/>
    </row>
    <row r="15" spans="1:16" x14ac:dyDescent="0.25">
      <c r="A15" t="s">
        <v>49</v>
      </c>
      <c r="B15" t="s">
        <v>15</v>
      </c>
      <c r="C15" t="s">
        <v>16</v>
      </c>
      <c r="D15" t="s">
        <v>17</v>
      </c>
      <c r="E15">
        <v>7</v>
      </c>
      <c r="F15" t="s">
        <v>18</v>
      </c>
      <c r="G15" t="s">
        <v>19</v>
      </c>
      <c r="H15" t="s">
        <v>20</v>
      </c>
      <c r="I15" s="6">
        <v>1.2635529999999999</v>
      </c>
      <c r="J15" t="s">
        <v>19</v>
      </c>
      <c r="K15" t="s">
        <v>21</v>
      </c>
      <c r="L15" s="6">
        <v>0.99257050000000002</v>
      </c>
      <c r="M15" t="s">
        <v>22</v>
      </c>
      <c r="N15" t="s">
        <v>23</v>
      </c>
      <c r="O15" t="s">
        <v>24</v>
      </c>
      <c r="P15" t="s">
        <v>50</v>
      </c>
    </row>
    <row r="16" spans="1:16" x14ac:dyDescent="0.25">
      <c r="A16" t="s">
        <v>51</v>
      </c>
      <c r="B16" t="s">
        <v>15</v>
      </c>
      <c r="C16" t="s">
        <v>16</v>
      </c>
      <c r="D16" t="s">
        <v>17</v>
      </c>
      <c r="E16">
        <v>7</v>
      </c>
      <c r="F16" t="s">
        <v>18</v>
      </c>
      <c r="G16" t="s">
        <v>19</v>
      </c>
      <c r="H16" t="s">
        <v>20</v>
      </c>
      <c r="I16" s="6">
        <v>1.272186</v>
      </c>
      <c r="J16" t="s">
        <v>19</v>
      </c>
      <c r="K16" t="s">
        <v>21</v>
      </c>
      <c r="L16" s="6">
        <v>0.99925129999999995</v>
      </c>
      <c r="M16" t="s">
        <v>22</v>
      </c>
      <c r="N16" t="s">
        <v>23</v>
      </c>
      <c r="O16" t="s">
        <v>24</v>
      </c>
      <c r="P16" t="s">
        <v>52</v>
      </c>
    </row>
    <row r="17" spans="9:14" x14ac:dyDescent="0.25">
      <c r="I17" s="6"/>
      <c r="L17" s="6"/>
    </row>
    <row r="18" spans="9:14" x14ac:dyDescent="0.25">
      <c r="L18" s="6">
        <f>1-L15</f>
        <v>7.4294999999999778E-3</v>
      </c>
      <c r="M18" s="3">
        <f>L18*100000/100</f>
        <v>7.4294999999999778</v>
      </c>
      <c r="N18" s="3" t="s">
        <v>53</v>
      </c>
    </row>
    <row r="19" spans="9:14" x14ac:dyDescent="0.25">
      <c r="L19" s="6">
        <f>1-L16</f>
        <v>7.4870000000004655E-4</v>
      </c>
      <c r="M19" s="3">
        <f>L19*100000/10</f>
        <v>7.4870000000004655</v>
      </c>
      <c r="N19" s="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B1" workbookViewId="0">
      <selection activeCell="C11" sqref="C11"/>
    </sheetView>
  </sheetViews>
  <sheetFormatPr baseColWidth="10" defaultRowHeight="15" x14ac:dyDescent="0.25"/>
  <cols>
    <col min="1" max="1" width="35.28515625" bestFit="1" customWidth="1"/>
    <col min="5" max="5" width="12" bestFit="1" customWidth="1"/>
  </cols>
  <sheetData>
    <row r="1" spans="1:16" x14ac:dyDescent="0.25">
      <c r="A1" t="s">
        <v>55</v>
      </c>
      <c r="B1" t="s">
        <v>15</v>
      </c>
      <c r="C1" t="s">
        <v>16</v>
      </c>
      <c r="D1" t="s">
        <v>17</v>
      </c>
      <c r="E1">
        <v>7</v>
      </c>
      <c r="F1" t="s">
        <v>18</v>
      </c>
      <c r="G1" t="s">
        <v>19</v>
      </c>
      <c r="H1" t="s">
        <v>20</v>
      </c>
      <c r="I1" s="6">
        <v>1.2685120000000001</v>
      </c>
      <c r="J1" t="s">
        <v>19</v>
      </c>
      <c r="K1" t="s">
        <v>21</v>
      </c>
      <c r="L1" s="6">
        <v>1.0035179999999999</v>
      </c>
      <c r="M1" t="s">
        <v>22</v>
      </c>
      <c r="N1" t="s">
        <v>23</v>
      </c>
      <c r="O1" t="s">
        <v>24</v>
      </c>
      <c r="P1" t="s">
        <v>56</v>
      </c>
    </row>
    <row r="2" spans="1:16" x14ac:dyDescent="0.25">
      <c r="A2" t="s">
        <v>57</v>
      </c>
      <c r="B2" t="s">
        <v>15</v>
      </c>
      <c r="C2" t="s">
        <v>16</v>
      </c>
      <c r="D2" t="s">
        <v>17</v>
      </c>
      <c r="E2">
        <v>7</v>
      </c>
      <c r="F2" t="s">
        <v>18</v>
      </c>
      <c r="G2" t="s">
        <v>19</v>
      </c>
      <c r="H2" t="s">
        <v>20</v>
      </c>
      <c r="I2" s="6">
        <v>1.255808</v>
      </c>
      <c r="J2" t="s">
        <v>19</v>
      </c>
      <c r="K2" t="s">
        <v>21</v>
      </c>
      <c r="L2" s="6">
        <v>0.97708870000000003</v>
      </c>
      <c r="M2" t="s">
        <v>22</v>
      </c>
      <c r="N2" t="s">
        <v>23</v>
      </c>
      <c r="O2" t="s">
        <v>24</v>
      </c>
      <c r="P2" t="s">
        <v>58</v>
      </c>
    </row>
    <row r="3" spans="1:16" x14ac:dyDescent="0.25">
      <c r="A3" t="s">
        <v>59</v>
      </c>
      <c r="B3" t="s">
        <v>15</v>
      </c>
      <c r="C3" t="s">
        <v>16</v>
      </c>
      <c r="D3" t="s">
        <v>17</v>
      </c>
      <c r="E3">
        <v>7</v>
      </c>
      <c r="F3" t="s">
        <v>18</v>
      </c>
      <c r="G3" t="s">
        <v>19</v>
      </c>
      <c r="H3" t="s">
        <v>20</v>
      </c>
      <c r="I3" s="6">
        <v>1.277771</v>
      </c>
      <c r="J3" t="s">
        <v>19</v>
      </c>
      <c r="K3" t="s">
        <v>21</v>
      </c>
      <c r="L3" s="6">
        <v>1.0107349999999999</v>
      </c>
      <c r="M3" t="s">
        <v>22</v>
      </c>
      <c r="N3" t="s">
        <v>23</v>
      </c>
      <c r="O3" t="s">
        <v>24</v>
      </c>
      <c r="P3" t="s">
        <v>60</v>
      </c>
    </row>
    <row r="4" spans="1:16" x14ac:dyDescent="0.25">
      <c r="A4" t="s">
        <v>61</v>
      </c>
      <c r="B4" t="s">
        <v>15</v>
      </c>
      <c r="C4" t="s">
        <v>16</v>
      </c>
      <c r="D4" t="s">
        <v>17</v>
      </c>
      <c r="E4">
        <v>7</v>
      </c>
      <c r="F4" t="s">
        <v>18</v>
      </c>
      <c r="G4" t="s">
        <v>19</v>
      </c>
      <c r="H4" t="s">
        <v>20</v>
      </c>
      <c r="I4" s="6">
        <v>1.2643409999999999</v>
      </c>
      <c r="J4" t="s">
        <v>19</v>
      </c>
      <c r="K4" t="s">
        <v>21</v>
      </c>
      <c r="L4" s="6">
        <v>0.98362579999999999</v>
      </c>
      <c r="M4" t="s">
        <v>22</v>
      </c>
      <c r="N4" t="s">
        <v>23</v>
      </c>
      <c r="O4" t="s">
        <v>24</v>
      </c>
      <c r="P4" t="s">
        <v>62</v>
      </c>
    </row>
    <row r="6" spans="1:16" x14ac:dyDescent="0.25">
      <c r="B6" s="2">
        <v>685</v>
      </c>
      <c r="C6" s="2" t="s">
        <v>5</v>
      </c>
      <c r="D6" s="2"/>
      <c r="E6" s="2"/>
    </row>
    <row r="7" spans="1:16" x14ac:dyDescent="0.25">
      <c r="B7" s="2"/>
      <c r="C7" s="2" t="s">
        <v>47</v>
      </c>
      <c r="D7" s="2" t="s">
        <v>48</v>
      </c>
      <c r="E7" s="2" t="s">
        <v>67</v>
      </c>
      <c r="L7">
        <f>(L1-L2)/(L1*L2)*100000</f>
        <v>2695.4203516512434</v>
      </c>
      <c r="M7" s="9">
        <f>L7/20</f>
        <v>134.77101758256217</v>
      </c>
      <c r="N7" s="1" t="s">
        <v>35</v>
      </c>
    </row>
    <row r="8" spans="1:16" x14ac:dyDescent="0.25">
      <c r="B8" s="3" t="s">
        <v>8</v>
      </c>
      <c r="C8" s="3">
        <v>7.5003032429999992E-8</v>
      </c>
      <c r="D8" s="2">
        <v>7.5003032429999992E-7</v>
      </c>
      <c r="E8" s="8">
        <f>D8*86</f>
        <v>6.4502607889799994E-5</v>
      </c>
      <c r="L8">
        <f>(L3-L4)/(L3*L4)*100000</f>
        <v>2726.7761406428726</v>
      </c>
      <c r="M8" s="9">
        <f>L8/20</f>
        <v>136.33880703214362</v>
      </c>
      <c r="N8" s="1" t="s">
        <v>35</v>
      </c>
    </row>
    <row r="9" spans="1:16" x14ac:dyDescent="0.25">
      <c r="B9" s="3" t="s">
        <v>9</v>
      </c>
      <c r="C9" s="3">
        <v>3.0001212971999997E-7</v>
      </c>
      <c r="D9" s="2">
        <v>3.0001212971999997E-6</v>
      </c>
      <c r="E9" s="8">
        <f>D9*86</f>
        <v>2.5801043155919997E-4</v>
      </c>
    </row>
    <row r="11" spans="1:16" x14ac:dyDescent="0.25">
      <c r="B11" s="2">
        <v>730</v>
      </c>
      <c r="C11" s="2" t="s">
        <v>5</v>
      </c>
      <c r="D11" s="2"/>
      <c r="E11" s="2"/>
      <c r="M11" s="11">
        <f>(M8-M7)/90</f>
        <v>1.7419882773127268E-2</v>
      </c>
      <c r="N11" s="1">
        <f>M8/M11</f>
        <v>7826.6202366451216</v>
      </c>
      <c r="O11" s="1" t="s">
        <v>63</v>
      </c>
    </row>
    <row r="12" spans="1:16" x14ac:dyDescent="0.25">
      <c r="B12" s="2"/>
      <c r="C12" s="2" t="s">
        <v>47</v>
      </c>
      <c r="D12" s="2" t="s">
        <v>48</v>
      </c>
      <c r="E12" s="2" t="s">
        <v>67</v>
      </c>
    </row>
    <row r="13" spans="1:16" x14ac:dyDescent="0.25">
      <c r="B13" s="3" t="s">
        <v>8</v>
      </c>
      <c r="C13" s="3">
        <v>7.9930238939999993E-8</v>
      </c>
      <c r="D13" s="2">
        <v>7.9930238939999988E-7</v>
      </c>
      <c r="E13" s="8">
        <f>D13*86</f>
        <v>6.8740005488399986E-5</v>
      </c>
    </row>
    <row r="14" spans="1:16" x14ac:dyDescent="0.25">
      <c r="B14" s="3" t="s">
        <v>9</v>
      </c>
      <c r="C14" s="3">
        <v>3.1972095575999997E-7</v>
      </c>
      <c r="D14" s="2">
        <v>3.1972095575999995E-6</v>
      </c>
      <c r="E14" s="8">
        <f>D14*86</f>
        <v>2.7496002195359995E-4</v>
      </c>
    </row>
    <row r="17" spans="2:17" x14ac:dyDescent="0.25">
      <c r="B17" t="s">
        <v>65</v>
      </c>
      <c r="C17" t="s">
        <v>15</v>
      </c>
      <c r="D17" t="s">
        <v>16</v>
      </c>
      <c r="E17" t="s">
        <v>17</v>
      </c>
      <c r="F17">
        <v>7</v>
      </c>
      <c r="G17" t="s">
        <v>18</v>
      </c>
      <c r="H17" t="s">
        <v>19</v>
      </c>
      <c r="I17" t="s">
        <v>20</v>
      </c>
      <c r="J17" t="s">
        <v>68</v>
      </c>
      <c r="K17" t="s">
        <v>19</v>
      </c>
      <c r="L17" t="s">
        <v>21</v>
      </c>
      <c r="M17" s="6">
        <v>0.62825799999999998</v>
      </c>
      <c r="N17" t="s">
        <v>22</v>
      </c>
      <c r="O17" t="s">
        <v>23</v>
      </c>
      <c r="P17" t="s">
        <v>24</v>
      </c>
      <c r="Q17" t="s">
        <v>69</v>
      </c>
    </row>
    <row r="18" spans="2:17" x14ac:dyDescent="0.25">
      <c r="B18" t="s">
        <v>66</v>
      </c>
      <c r="C18" t="s">
        <v>15</v>
      </c>
      <c r="D18" t="s">
        <v>16</v>
      </c>
      <c r="E18" t="s">
        <v>17</v>
      </c>
      <c r="F18">
        <v>7</v>
      </c>
      <c r="G18" t="s">
        <v>18</v>
      </c>
      <c r="H18" t="s">
        <v>19</v>
      </c>
      <c r="I18" t="s">
        <v>20</v>
      </c>
      <c r="J18" t="s">
        <v>70</v>
      </c>
      <c r="K18" t="s">
        <v>19</v>
      </c>
      <c r="L18" t="s">
        <v>21</v>
      </c>
      <c r="M18" s="6">
        <v>0.6280888</v>
      </c>
      <c r="N18" t="s">
        <v>22</v>
      </c>
      <c r="O18" t="s">
        <v>23</v>
      </c>
      <c r="P18" t="s">
        <v>24</v>
      </c>
      <c r="Q18" t="s">
        <v>71</v>
      </c>
    </row>
    <row r="23" spans="2:17" x14ac:dyDescent="0.25">
      <c r="M23">
        <f>(M17-M18)/(M17*M18)*100000</f>
        <v>42.878667632194862</v>
      </c>
      <c r="N23" s="9">
        <f>M23/20</f>
        <v>2.143933381609743</v>
      </c>
      <c r="O23" s="1" t="s">
        <v>35</v>
      </c>
    </row>
    <row r="24" spans="2:17" x14ac:dyDescent="0.25">
      <c r="N24" s="10">
        <f>M7-N23</f>
        <v>132.62708420095242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7" sqref="A7"/>
    </sheetView>
  </sheetViews>
  <sheetFormatPr baseColWidth="10" defaultRowHeight="15" x14ac:dyDescent="0.25"/>
  <cols>
    <col min="2" max="2" width="12" bestFit="1" customWidth="1"/>
  </cols>
  <sheetData>
    <row r="1" spans="1:5" x14ac:dyDescent="0.25">
      <c r="A1" s="2"/>
      <c r="B1" s="15" t="s">
        <v>28</v>
      </c>
      <c r="C1" s="15"/>
    </row>
    <row r="2" spans="1:5" x14ac:dyDescent="0.25">
      <c r="A2" s="2"/>
      <c r="B2" s="2" t="s">
        <v>0</v>
      </c>
      <c r="C2" s="2" t="s">
        <v>1</v>
      </c>
    </row>
    <row r="3" spans="1:5" x14ac:dyDescent="0.25">
      <c r="A3" s="2">
        <v>710</v>
      </c>
      <c r="B3" s="8">
        <v>4.7508000000000002E-2</v>
      </c>
      <c r="C3" s="8">
        <f>B3/2</f>
        <v>2.3754000000000001E-2</v>
      </c>
    </row>
    <row r="4" spans="1:5" x14ac:dyDescent="0.25">
      <c r="A4" s="3">
        <v>1000</v>
      </c>
      <c r="B4" s="12">
        <f>B3/A3*A4</f>
        <v>6.6912676056338022E-2</v>
      </c>
      <c r="C4" s="12">
        <f>C3/A3*A4</f>
        <v>3.3456338028169011E-2</v>
      </c>
    </row>
    <row r="7" spans="1:5" x14ac:dyDescent="0.25">
      <c r="A7">
        <f>16601/1.16601</f>
        <v>14237.442217476693</v>
      </c>
    </row>
    <row r="10" spans="1:5" x14ac:dyDescent="0.25">
      <c r="A10" s="2">
        <v>730</v>
      </c>
      <c r="B10" s="2" t="s">
        <v>64</v>
      </c>
    </row>
    <row r="11" spans="1:5" x14ac:dyDescent="0.25">
      <c r="A11" s="2"/>
      <c r="B11" s="2" t="s">
        <v>47</v>
      </c>
    </row>
    <row r="12" spans="1:5" x14ac:dyDescent="0.25">
      <c r="A12" s="3" t="s">
        <v>8</v>
      </c>
      <c r="B12" s="3">
        <v>7.9930238939999993E-8</v>
      </c>
    </row>
    <row r="13" spans="1:5" x14ac:dyDescent="0.25">
      <c r="A13" s="3" t="s">
        <v>9</v>
      </c>
      <c r="B13" s="3">
        <v>3.1972095575999997E-7</v>
      </c>
    </row>
    <row r="15" spans="1:5" x14ac:dyDescent="0.25">
      <c r="A15" s="2">
        <v>1000</v>
      </c>
      <c r="B15" s="2" t="s">
        <v>64</v>
      </c>
      <c r="C15" s="2"/>
    </row>
    <row r="16" spans="1:5" x14ac:dyDescent="0.25">
      <c r="A16" s="2"/>
      <c r="B16" s="2" t="s">
        <v>47</v>
      </c>
      <c r="D16" s="14">
        <f>10/B17*C17</f>
        <v>1643.9335318218682</v>
      </c>
      <c r="E16" s="1" t="s">
        <v>4</v>
      </c>
    </row>
    <row r="17" spans="1:3" x14ac:dyDescent="0.25">
      <c r="A17" s="3" t="s">
        <v>8</v>
      </c>
      <c r="B17" s="3">
        <f>B12*A15/A10</f>
        <v>1.0949347799999999E-7</v>
      </c>
      <c r="C17" s="5">
        <v>1.8E-5</v>
      </c>
    </row>
    <row r="18" spans="1:3" x14ac:dyDescent="0.25">
      <c r="A18" s="3" t="s">
        <v>9</v>
      </c>
      <c r="B18" s="3">
        <f>B13/A10*A15</f>
        <v>4.3797391199999995E-7</v>
      </c>
      <c r="C18" s="13">
        <f>C17*4</f>
        <v>7.2000000000000002E-5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Dop_&amp;_Mod</vt:lpstr>
      <vt:lpstr>EffDiffBore</vt:lpstr>
      <vt:lpstr>CDM</vt:lpstr>
      <vt:lpstr>froid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2013-11-18T15:19:34Z</dcterms:created>
  <dcterms:modified xsi:type="dcterms:W3CDTF">2013-11-28T01:43:04Z</dcterms:modified>
</cp:coreProperties>
</file>