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7500" windowHeight="4830"/>
  </bookViews>
  <sheets>
    <sheet name="tripoli" sheetId="1" r:id="rId1"/>
    <sheet name="dragon" sheetId="2" r:id="rId2"/>
  </sheets>
  <calcPr calcId="145621"/>
</workbook>
</file>

<file path=xl/calcChain.xml><?xml version="1.0" encoding="utf-8"?>
<calcChain xmlns="http://schemas.openxmlformats.org/spreadsheetml/2006/main">
  <c r="H24" i="2" l="1"/>
  <c r="H25" i="2"/>
  <c r="H26" i="2"/>
  <c r="H23" i="2"/>
  <c r="F23" i="2"/>
  <c r="F24" i="2"/>
  <c r="F25" i="2"/>
  <c r="F26" i="2"/>
  <c r="F22" i="2"/>
  <c r="K11" i="2"/>
  <c r="K10" i="2"/>
  <c r="K9" i="2"/>
  <c r="K8" i="2"/>
  <c r="E9" i="2"/>
  <c r="E10" i="2"/>
  <c r="E11" i="2"/>
  <c r="E12" i="2"/>
  <c r="E8" i="2"/>
  <c r="E102" i="1"/>
  <c r="E103" i="1"/>
  <c r="E104" i="1"/>
  <c r="E105" i="1"/>
  <c r="D103" i="1"/>
  <c r="D104" i="1"/>
  <c r="D105" i="1"/>
  <c r="D102" i="1"/>
  <c r="B55" i="1"/>
  <c r="A56" i="1"/>
  <c r="A57" i="1" s="1"/>
  <c r="B57" i="1" s="1"/>
  <c r="B56" i="1" l="1"/>
  <c r="A58" i="1"/>
  <c r="B58" i="1" s="1"/>
  <c r="E30" i="1"/>
  <c r="F30" i="1"/>
  <c r="G30" i="1"/>
  <c r="E31" i="1"/>
  <c r="F31" i="1"/>
  <c r="G31" i="1"/>
  <c r="E32" i="1"/>
  <c r="F32" i="1"/>
  <c r="G32" i="1"/>
  <c r="E33" i="1"/>
  <c r="F33" i="1"/>
  <c r="G33" i="1"/>
  <c r="H33" i="1"/>
  <c r="H32" i="1"/>
  <c r="H31" i="1"/>
  <c r="H30" i="1"/>
  <c r="E15" i="1"/>
  <c r="E16" i="1"/>
  <c r="E14" i="1"/>
  <c r="C17" i="1"/>
  <c r="A9" i="1"/>
  <c r="C2" i="1"/>
  <c r="B2" i="1"/>
  <c r="H15" i="1" l="1"/>
  <c r="B88" i="1"/>
  <c r="A59" i="1"/>
  <c r="B59" i="1" s="1"/>
  <c r="E17" i="1"/>
  <c r="H16" i="1" s="1"/>
  <c r="J82" i="1" l="1"/>
  <c r="J81" i="1"/>
  <c r="I85" i="1"/>
  <c r="H85" i="1"/>
  <c r="I82" i="1"/>
  <c r="H82" i="1"/>
  <c r="H81" i="1"/>
  <c r="I81" i="1"/>
  <c r="J85" i="1"/>
  <c r="I84" i="1"/>
  <c r="H84" i="1"/>
  <c r="J83" i="1"/>
  <c r="J84" i="1"/>
  <c r="I83" i="1"/>
  <c r="H83" i="1"/>
  <c r="A60" i="1"/>
  <c r="B60" i="1" s="1"/>
  <c r="K85" i="1" l="1"/>
  <c r="K84" i="1"/>
  <c r="K83" i="1"/>
  <c r="K82" i="1"/>
  <c r="A61" i="1"/>
  <c r="B61" i="1" s="1"/>
  <c r="A62" i="1" l="1"/>
  <c r="B62" i="1" s="1"/>
  <c r="A63" i="1" l="1"/>
  <c r="B63" i="1" s="1"/>
  <c r="A64" i="1" l="1"/>
  <c r="B64" i="1" s="1"/>
  <c r="A65" i="1" l="1"/>
  <c r="B65" i="1" s="1"/>
</calcChain>
</file>

<file path=xl/sharedStrings.xml><?xml version="1.0" encoding="utf-8"?>
<sst xmlns="http://schemas.openxmlformats.org/spreadsheetml/2006/main" count="309" uniqueCount="115">
  <si>
    <t>keff</t>
  </si>
  <si>
    <t>sigma</t>
  </si>
  <si>
    <t>durée "user" (s)</t>
  </si>
  <si>
    <t>Nb. Histoires (K)</t>
  </si>
  <si>
    <t>hmf001.out</t>
  </si>
  <si>
    <t>U234</t>
  </si>
  <si>
    <t>U235</t>
  </si>
  <si>
    <t>U238</t>
  </si>
  <si>
    <t>U</t>
  </si>
  <si>
    <t>isot</t>
  </si>
  <si>
    <t>massique</t>
  </si>
  <si>
    <t>=</t>
  </si>
  <si>
    <t>:</t>
  </si>
  <si>
    <t>hmf001.10_8.7407.out</t>
  </si>
  <si>
    <t>hmf001.20_8.7407.out</t>
  </si>
  <si>
    <t>hmf001.50_8.7407.out</t>
  </si>
  <si>
    <t>hmf001.5_8.7407.out</t>
  </si>
  <si>
    <t>hmf001.90_8.7407.out</t>
  </si>
  <si>
    <t>hmf001.10_Rcrit.out</t>
  </si>
  <si>
    <t>hmf001.20_Rcrit.out</t>
  </si>
  <si>
    <t>hmf001.50_Rcrit.out</t>
  </si>
  <si>
    <t>hmf001.90_Rcrit.out</t>
  </si>
  <si>
    <t>hmf001.10:TYPE</t>
  </si>
  <si>
    <t>SPHERE</t>
  </si>
  <si>
    <t>37.1</t>
  </si>
  <si>
    <t>hmf001.1000K:TYPE</t>
  </si>
  <si>
    <t>8.7407</t>
  </si>
  <si>
    <t>hmf001.1000K.out:TYPE</t>
  </si>
  <si>
    <t>hmf001.100K:TYPE</t>
  </si>
  <si>
    <t>hmf001.100K.out:TYPE</t>
  </si>
  <si>
    <t>hmf001.10_8.7407.out:TYPE</t>
  </si>
  <si>
    <t>hmf001.10_Rcrit.out:TYPE</t>
  </si>
  <si>
    <t>hmf001.20:TYPE</t>
  </si>
  <si>
    <t>21.55</t>
  </si>
  <si>
    <t>hmf001.20_8.7407.out:TYPE</t>
  </si>
  <si>
    <t>hmf001.20_Rcrit.out:TYPE</t>
  </si>
  <si>
    <t>hmf001.4000K:TYPE</t>
  </si>
  <si>
    <t>hmf001.4000K.out:TYPE</t>
  </si>
  <si>
    <t>hmf001.5:TYPE</t>
  </si>
  <si>
    <t>hmf001.50:TYPE</t>
  </si>
  <si>
    <t>12.7</t>
  </si>
  <si>
    <t>hmf001.50_8.7407.out:TYPE</t>
  </si>
  <si>
    <t>hmf001.50_Rcrit.out:TYPE</t>
  </si>
  <si>
    <t>hmf001.5_8.7407.out:TYPE</t>
  </si>
  <si>
    <t>hmf001.5_Rcrit.out:TYPE</t>
  </si>
  <si>
    <t>hmf001.90:TYPE</t>
  </si>
  <si>
    <t>9.1</t>
  </si>
  <si>
    <t>hmf001.90_8.7407.out:TYPE</t>
  </si>
  <si>
    <t>hmf001.90_Rcrit.out:TYPE</t>
  </si>
  <si>
    <t>hmf001.out:TYPE</t>
  </si>
  <si>
    <t>Rcrit (cm)</t>
  </si>
  <si>
    <t>Eisot (%isot)</t>
  </si>
  <si>
    <t>r/R</t>
  </si>
  <si>
    <t>sinc(r/R*Pi)</t>
  </si>
  <si>
    <t>Section</t>
  </si>
  <si>
    <t>Valeur (barns)</t>
  </si>
  <si>
    <r>
      <t>s</t>
    </r>
    <r>
      <rPr>
        <vertAlign val="subscript"/>
        <sz val="11"/>
        <color theme="1"/>
        <rFont val="Calibri"/>
        <family val="2"/>
        <scheme val="minor"/>
      </rPr>
      <t>tot,U</t>
    </r>
  </si>
  <si>
    <r>
      <t>s</t>
    </r>
    <r>
      <rPr>
        <vertAlign val="subscript"/>
        <sz val="11"/>
        <color theme="1"/>
        <rFont val="Calibri"/>
        <family val="2"/>
        <scheme val="minor"/>
      </rPr>
      <t>f,U5</t>
    </r>
  </si>
  <si>
    <r>
      <t>u</t>
    </r>
    <r>
      <rPr>
        <vertAlign val="subscript"/>
        <sz val="11"/>
        <color theme="1"/>
        <rFont val="Calibri"/>
        <family val="2"/>
        <scheme val="minor"/>
      </rPr>
      <t>U5</t>
    </r>
  </si>
  <si>
    <r>
      <t>s</t>
    </r>
    <r>
      <rPr>
        <vertAlign val="subscript"/>
        <sz val="11"/>
        <color theme="1"/>
        <rFont val="Calibri"/>
        <family val="2"/>
        <scheme val="minor"/>
      </rPr>
      <t>c,U8</t>
    </r>
  </si>
  <si>
    <t>[U]</t>
  </si>
  <si>
    <t>Sig_tot (cm-1)</t>
  </si>
  <si>
    <t>Sig_a (cm-1)</t>
  </si>
  <si>
    <t>NuSig_f (cm-1)</t>
  </si>
  <si>
    <t>E (%isot)</t>
  </si>
  <si>
    <t>Conc.</t>
  </si>
  <si>
    <t>10-24 at/cm3</t>
  </si>
  <si>
    <t>Rcrit théorique</t>
  </si>
  <si>
    <t>Rcrit simu</t>
  </si>
  <si>
    <t>hmf001.10_refl</t>
  </si>
  <si>
    <t>hmf001.20_refl</t>
  </si>
  <si>
    <t>hmf001.50_refl</t>
  </si>
  <si>
    <t>hmf001.5_refl</t>
  </si>
  <si>
    <t>hmf001.90_refl</t>
  </si>
  <si>
    <t>Kinf</t>
  </si>
  <si>
    <t>B2</t>
  </si>
  <si>
    <t>Keff</t>
  </si>
  <si>
    <t>L2 (cm2)</t>
  </si>
  <si>
    <t>run/hmf001.10.result:</t>
  </si>
  <si>
    <t>++</t>
  </si>
  <si>
    <t>TRACKING</t>
  </si>
  <si>
    <t>TIMES</t>
  </si>
  <si>
    <t>FINAL</t>
  </si>
  <si>
    <t>0.00000E+00</t>
  </si>
  <si>
    <t>1.97E-05</t>
  </si>
  <si>
    <t>run/hmf001.20.result:</t>
  </si>
  <si>
    <t>5.94E-06</t>
  </si>
  <si>
    <t>run/hmf001.50.result:</t>
  </si>
  <si>
    <t>3.07E-06</t>
  </si>
  <si>
    <t>run/hmf001.90.result:</t>
  </si>
  <si>
    <t>2.41E-05</t>
  </si>
  <si>
    <t>CALLED</t>
  </si>
  <si>
    <t>KINF</t>
  </si>
  <si>
    <t>KEFF</t>
  </si>
  <si>
    <t>PRECISION</t>
  </si>
  <si>
    <t>Nom du fichier</t>
  </si>
  <si>
    <r>
      <t>E</t>
    </r>
    <r>
      <rPr>
        <b/>
        <vertAlign val="subscript"/>
        <sz val="11"/>
        <color theme="1"/>
        <rFont val="Calibri"/>
        <family val="2"/>
        <scheme val="minor"/>
      </rPr>
      <t>wt</t>
    </r>
  </si>
  <si>
    <t>TRIPOLI</t>
  </si>
  <si>
    <t>DRAGON</t>
  </si>
  <si>
    <t>hmf001.05 </t>
  </si>
  <si>
    <t>hmf001.10 </t>
  </si>
  <si>
    <t>hmf001.20 </t>
  </si>
  <si>
    <t>hmf001.50 </t>
  </si>
  <si>
    <t>hmf001.90 </t>
  </si>
  <si>
    <t>run/hmf001.10_refl.result:</t>
  </si>
  <si>
    <t>2.94E-08</t>
  </si>
  <si>
    <t>run/hmf001.20_refl.result:</t>
  </si>
  <si>
    <t>3.94E-09</t>
  </si>
  <si>
    <t>run/hmf001.50_refl.result:</t>
  </si>
  <si>
    <t>1.17E-09</t>
  </si>
  <si>
    <t>run/hmf001.90_refl.result:</t>
  </si>
  <si>
    <t>1.20E-08</t>
  </si>
  <si>
    <t>REFL.</t>
  </si>
  <si>
    <t>VIDE</t>
  </si>
  <si>
    <t>hmf001.05_refl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</si>
</sst>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0" fontId="1" fillId="0" borderId="0" xfId="0" applyNumberFormat="1" applyFont="1" applyAlignment="1">
      <alignment wrapText="1"/>
    </xf>
    <xf numFmtId="10" fontId="0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1" fontId="0" fillId="0" borderId="0" xfId="0" applyNumberFormat="1" applyAlignment="1">
      <alignment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3" borderId="1" xfId="0" applyFont="1" applyFill="1" applyBorder="1" applyAlignment="1">
      <alignment wrapText="1"/>
    </xf>
    <xf numFmtId="10" fontId="0" fillId="0" borderId="1" xfId="0" applyNumberFormat="1" applyFont="1" applyBorder="1" applyAlignment="1">
      <alignment wrapText="1"/>
    </xf>
    <xf numFmtId="11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9" fontId="0" fillId="0" borderId="5" xfId="0" applyNumberFormat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42286693430285"/>
          <c:y val="0.111470180810732"/>
          <c:w val="0.7465637863330159"/>
          <c:h val="0.68445808976453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tripoli!$B$5</c:f>
              <c:strCache>
                <c:ptCount val="1"/>
                <c:pt idx="0">
                  <c:v>durée "user" (s)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tripoli!$A$6:$A$8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4000</c:v>
                </c:pt>
              </c:numCache>
            </c:numRef>
          </c:xVal>
          <c:yVal>
            <c:numRef>
              <c:f>tripoli!$B$6:$B$8</c:f>
              <c:numCache>
                <c:formatCode>General</c:formatCode>
                <c:ptCount val="3"/>
                <c:pt idx="0">
                  <c:v>3.1</c:v>
                </c:pt>
                <c:pt idx="1">
                  <c:v>24</c:v>
                </c:pt>
                <c:pt idx="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4896"/>
        <c:axId val="30328704"/>
      </c:scatterChart>
      <c:valAx>
        <c:axId val="30304896"/>
        <c:scaling>
          <c:orientation val="minMax"/>
        </c:scaling>
        <c:delete val="0"/>
        <c:axPos val="b"/>
        <c:title>
          <c:tx>
            <c:strRef>
              <c:f>tripoli!$A$5</c:f>
              <c:strCache>
                <c:ptCount val="1"/>
                <c:pt idx="0">
                  <c:v>Nb. Histoires (K)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328704"/>
        <c:crosses val="autoZero"/>
        <c:crossBetween val="midCat"/>
      </c:valAx>
      <c:valAx>
        <c:axId val="30328704"/>
        <c:scaling>
          <c:orientation val="minMax"/>
        </c:scaling>
        <c:delete val="0"/>
        <c:axPos val="l"/>
        <c:majorGridlines/>
        <c:title>
          <c:tx>
            <c:strRef>
              <c:f>tripoli!$B$5</c:f>
              <c:strCache>
                <c:ptCount val="1"/>
                <c:pt idx="0">
                  <c:v>durée "user" (s)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3030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29396325459317"/>
          <c:y val="0.111470180810732"/>
          <c:w val="0.69669269466316697"/>
          <c:h val="0.64754994167395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tripoli!$D$5</c:f>
              <c:strCache>
                <c:ptCount val="1"/>
                <c:pt idx="0">
                  <c:v>sigma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3.4421259842519682E-2"/>
                  <c:y val="-9.480169145523476E-2"/>
                </c:manualLayout>
              </c:layout>
              <c:numFmt formatCode="General" sourceLinked="0"/>
            </c:trendlineLbl>
          </c:trendline>
          <c:xVal>
            <c:numRef>
              <c:f>tripoli!$A$6:$A$8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4000</c:v>
                </c:pt>
              </c:numCache>
            </c:numRef>
          </c:xVal>
          <c:yVal>
            <c:numRef>
              <c:f>tripoli!$D$6:$D$8</c:f>
              <c:numCache>
                <c:formatCode>0.00000</c:formatCode>
                <c:ptCount val="3"/>
                <c:pt idx="0">
                  <c:v>4.0000000000000001E-3</c:v>
                </c:pt>
                <c:pt idx="1">
                  <c:v>1.25E-3</c:v>
                </c:pt>
                <c:pt idx="2">
                  <c:v>6.0999999999999997E-4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1152"/>
        <c:axId val="31231360"/>
      </c:scatterChart>
      <c:valAx>
        <c:axId val="31201152"/>
        <c:scaling>
          <c:orientation val="minMax"/>
        </c:scaling>
        <c:delete val="0"/>
        <c:axPos val="b"/>
        <c:title>
          <c:tx>
            <c:strRef>
              <c:f>tripoli!$A$5</c:f>
              <c:strCache>
                <c:ptCount val="1"/>
                <c:pt idx="0">
                  <c:v>Nb. Histoires (K)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31360"/>
        <c:crosses val="autoZero"/>
        <c:crossBetween val="midCat"/>
      </c:valAx>
      <c:valAx>
        <c:axId val="31231360"/>
        <c:scaling>
          <c:orientation val="minMax"/>
        </c:scaling>
        <c:delete val="0"/>
        <c:axPos val="l"/>
        <c:majorGridlines/>
        <c:title>
          <c:tx>
            <c:strRef>
              <c:f>tripoli!$B$5</c:f>
              <c:strCache>
                <c:ptCount val="1"/>
                <c:pt idx="0">
                  <c:v>durée "user" (s)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0.00000" sourceLinked="1"/>
        <c:majorTickMark val="out"/>
        <c:minorTickMark val="none"/>
        <c:tickLblPos val="nextTo"/>
        <c:crossAx val="3120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tripoli!$G$36</c:f>
              <c:strCache>
                <c:ptCount val="1"/>
                <c:pt idx="0">
                  <c:v>Rcrit (cm)</c:v>
                </c:pt>
              </c:strCache>
            </c:strRef>
          </c:tx>
          <c:xVal>
            <c:numRef>
              <c:f>tripoli!$F$37:$F$41</c:f>
              <c:numCache>
                <c:formatCode>0.00%</c:formatCode>
                <c:ptCount val="5"/>
                <c:pt idx="0">
                  <c:v>5.0597179658690948E-2</c:v>
                </c:pt>
                <c:pt idx="1">
                  <c:v>0.10112986075771445</c:v>
                </c:pt>
                <c:pt idx="2">
                  <c:v>0.20200221996444881</c:v>
                </c:pt>
                <c:pt idx="3">
                  <c:v>0.50308408579466457</c:v>
                </c:pt>
                <c:pt idx="4">
                  <c:v>0.90098057471193194</c:v>
                </c:pt>
              </c:numCache>
            </c:numRef>
          </c:xVal>
          <c:yVal>
            <c:numRef>
              <c:f>tripoli!$G$37:$G$41</c:f>
              <c:numCache>
                <c:formatCode>General</c:formatCode>
                <c:ptCount val="5"/>
                <c:pt idx="0">
                  <c:v>5000</c:v>
                </c:pt>
                <c:pt idx="1">
                  <c:v>37.1</c:v>
                </c:pt>
                <c:pt idx="2">
                  <c:v>21.55</c:v>
                </c:pt>
                <c:pt idx="3">
                  <c:v>12.7</c:v>
                </c:pt>
                <c:pt idx="4">
                  <c:v>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4640"/>
        <c:axId val="50155904"/>
      </c:scatterChart>
      <c:valAx>
        <c:axId val="34064640"/>
        <c:scaling>
          <c:orientation val="minMax"/>
        </c:scaling>
        <c:delete val="0"/>
        <c:axPos val="b"/>
        <c:title>
          <c:tx>
            <c:strRef>
              <c:f>tripoli!$G$36</c:f>
              <c:strCache>
                <c:ptCount val="1"/>
                <c:pt idx="0">
                  <c:v>Rcrit (cm)</c:v>
                </c:pt>
              </c:strCache>
            </c:strRef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50155904"/>
        <c:crosses val="autoZero"/>
        <c:crossBetween val="midCat"/>
      </c:valAx>
      <c:valAx>
        <c:axId val="50155904"/>
        <c:scaling>
          <c:orientation val="minMax"/>
          <c:max val="50"/>
        </c:scaling>
        <c:delete val="0"/>
        <c:axPos val="l"/>
        <c:majorGridlines/>
        <c:title>
          <c:tx>
            <c:strRef>
              <c:f>tripoli!$F$36</c:f>
              <c:strCache>
                <c:ptCount val="1"/>
                <c:pt idx="0">
                  <c:v>Eisot (%isot)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064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tripoli!$B$54</c:f>
              <c:strCache>
                <c:ptCount val="1"/>
                <c:pt idx="0">
                  <c:v>sinc(r/R*Pi)</c:v>
                </c:pt>
              </c:strCache>
            </c:strRef>
          </c:tx>
          <c:xVal>
            <c:numRef>
              <c:f>tripoli!$A$55:$A$66</c:f>
              <c:numCache>
                <c:formatCode>General</c:formatCode>
                <c:ptCount val="12"/>
                <c:pt idx="0" formatCode="0.00E+00">
                  <c:v>9.9999999999999995E-21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tripoli!$B$55:$B$66</c:f>
              <c:numCache>
                <c:formatCode>0.00E+00</c:formatCode>
                <c:ptCount val="12"/>
                <c:pt idx="0">
                  <c:v>1</c:v>
                </c:pt>
                <c:pt idx="1">
                  <c:v>0.98363164308346596</c:v>
                </c:pt>
                <c:pt idx="2">
                  <c:v>0.93548928378863905</c:v>
                </c:pt>
                <c:pt idx="3">
                  <c:v>0.85839369133413979</c:v>
                </c:pt>
                <c:pt idx="4">
                  <c:v>0.75682672864065703</c:v>
                </c:pt>
                <c:pt idx="5">
                  <c:v>0.63661977236758138</c:v>
                </c:pt>
                <c:pt idx="6">
                  <c:v>0.50455115242710469</c:v>
                </c:pt>
                <c:pt idx="7">
                  <c:v>0.36788301057177419</c:v>
                </c:pt>
                <c:pt idx="8">
                  <c:v>0.23387232094715982</c:v>
                </c:pt>
                <c:pt idx="9">
                  <c:v>0.10929240478705199</c:v>
                </c:pt>
                <c:pt idx="10">
                  <c:v>1.8035567236684398E-16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00288"/>
        <c:axId val="133498752"/>
      </c:scatterChart>
      <c:valAx>
        <c:axId val="133500288"/>
        <c:scaling>
          <c:orientation val="minMax"/>
        </c:scaling>
        <c:delete val="0"/>
        <c:axPos val="b"/>
        <c:majorGridlines/>
        <c:minorGridlines/>
        <c:title>
          <c:tx>
            <c:strRef>
              <c:f>tripoli!$A$54</c:f>
              <c:strCache>
                <c:ptCount val="1"/>
                <c:pt idx="0">
                  <c:v>r/R</c:v>
                </c:pt>
              </c:strCache>
            </c:strRef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33498752"/>
        <c:crosses val="autoZero"/>
        <c:crossBetween val="midCat"/>
      </c:valAx>
      <c:valAx>
        <c:axId val="133498752"/>
        <c:scaling>
          <c:orientation val="minMax"/>
        </c:scaling>
        <c:delete val="0"/>
        <c:axPos val="l"/>
        <c:majorGridlines/>
        <c:minorGridlines/>
        <c:title>
          <c:tx>
            <c:strRef>
              <c:f>tripoli!$B$54</c:f>
              <c:strCache>
                <c:ptCount val="1"/>
                <c:pt idx="0">
                  <c:v>sinc(r/R*Pi)</c:v>
                </c:pt>
              </c:strCache>
            </c:strRef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335002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9129483814524"/>
          <c:y val="5.2494182907987567E-2"/>
          <c:w val="0.8038379265091864"/>
          <c:h val="0.72879804918002267"/>
        </c:manualLayout>
      </c:layout>
      <c:scatterChart>
        <c:scatterStyle val="lineMarker"/>
        <c:varyColors val="0"/>
        <c:ser>
          <c:idx val="0"/>
          <c:order val="0"/>
          <c:marker>
            <c:symbol val="diamond"/>
            <c:size val="5"/>
          </c:marker>
          <c:xVal>
            <c:numRef>
              <c:f>tripoli!$A$102:$A$105</c:f>
              <c:numCache>
                <c:formatCode>0.00%</c:formatCode>
                <c:ptCount val="4"/>
                <c:pt idx="0">
                  <c:v>0.10112986075771445</c:v>
                </c:pt>
                <c:pt idx="1">
                  <c:v>0.20200221996444881</c:v>
                </c:pt>
                <c:pt idx="2">
                  <c:v>0.50308408579466457</c:v>
                </c:pt>
                <c:pt idx="3">
                  <c:v>0.90098057471193194</c:v>
                </c:pt>
              </c:numCache>
            </c:numRef>
          </c:xVal>
          <c:yVal>
            <c:numRef>
              <c:f>tripoli!$E$102:$E$105</c:f>
              <c:numCache>
                <c:formatCode>0.00</c:formatCode>
                <c:ptCount val="4"/>
                <c:pt idx="0">
                  <c:v>41.008138485648892</c:v>
                </c:pt>
                <c:pt idx="1">
                  <c:v>31.409767587196743</c:v>
                </c:pt>
                <c:pt idx="2">
                  <c:v>16.992059868116836</c:v>
                </c:pt>
                <c:pt idx="3">
                  <c:v>10.148120584641337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0192"/>
        <c:axId val="133558656"/>
      </c:scatterChart>
      <c:valAx>
        <c:axId val="133560192"/>
        <c:scaling>
          <c:orientation val="minMax"/>
        </c:scaling>
        <c:delete val="0"/>
        <c:axPos val="b"/>
        <c:majorGridlines/>
        <c:title>
          <c:tx>
            <c:strRef>
              <c:f>tripoli!$G$80</c:f>
              <c:strCache>
                <c:ptCount val="1"/>
                <c:pt idx="0">
                  <c:v>E (%isot)</c:v>
                </c:pt>
              </c:strCache>
            </c:strRef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33558656"/>
        <c:crosses val="autoZero"/>
        <c:crossBetween val="midCat"/>
      </c:valAx>
      <c:valAx>
        <c:axId val="133558656"/>
        <c:scaling>
          <c:orientation val="minMax"/>
          <c:max val="50"/>
        </c:scaling>
        <c:delete val="0"/>
        <c:axPos val="l"/>
        <c:majorGridlines/>
        <c:title>
          <c:tx>
            <c:strRef>
              <c:f>tripoli!$E$100</c:f>
              <c:strCache>
                <c:ptCount val="1"/>
                <c:pt idx="0">
                  <c:v>L2 (cm2)</c:v>
                </c:pt>
              </c:strCache>
            </c:strRef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356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9129483814524"/>
          <c:y val="5.2494182907987567E-2"/>
          <c:w val="0.8038379265091864"/>
          <c:h val="0.72879804918002267"/>
        </c:manualLayout>
      </c:layout>
      <c:scatterChart>
        <c:scatterStyle val="lineMarker"/>
        <c:varyColors val="0"/>
        <c:ser>
          <c:idx val="0"/>
          <c:order val="0"/>
          <c:marker>
            <c:symbol val="diamond"/>
            <c:size val="5"/>
          </c:marker>
          <c:xVal>
            <c:numRef>
              <c:f>tripoli!$G$38:$G$41</c:f>
              <c:numCache>
                <c:formatCode>General</c:formatCode>
                <c:ptCount val="4"/>
                <c:pt idx="0">
                  <c:v>37.1</c:v>
                </c:pt>
                <c:pt idx="1">
                  <c:v>21.55</c:v>
                </c:pt>
                <c:pt idx="2">
                  <c:v>12.7</c:v>
                </c:pt>
                <c:pt idx="3">
                  <c:v>9.1</c:v>
                </c:pt>
              </c:numCache>
            </c:numRef>
          </c:xVal>
          <c:yVal>
            <c:numRef>
              <c:f>tripoli!$E$102:$E$105</c:f>
              <c:numCache>
                <c:formatCode>0.00</c:formatCode>
                <c:ptCount val="4"/>
                <c:pt idx="0">
                  <c:v>41.008138485648892</c:v>
                </c:pt>
                <c:pt idx="1">
                  <c:v>31.409767587196743</c:v>
                </c:pt>
                <c:pt idx="2">
                  <c:v>16.992059868116836</c:v>
                </c:pt>
                <c:pt idx="3">
                  <c:v>10.148120584641337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20704"/>
        <c:axId val="133739648"/>
      </c:scatterChart>
      <c:valAx>
        <c:axId val="133720704"/>
        <c:scaling>
          <c:orientation val="minMax"/>
        </c:scaling>
        <c:delete val="0"/>
        <c:axPos val="b"/>
        <c:majorGridlines/>
        <c:title>
          <c:tx>
            <c:strRef>
              <c:f>tripoli!$G$36</c:f>
              <c:strCache>
                <c:ptCount val="1"/>
                <c:pt idx="0">
                  <c:v>Rcrit (cm)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739648"/>
        <c:crosses val="autoZero"/>
        <c:crossBetween val="midCat"/>
      </c:valAx>
      <c:valAx>
        <c:axId val="133739648"/>
        <c:scaling>
          <c:orientation val="minMax"/>
          <c:max val="50"/>
        </c:scaling>
        <c:delete val="0"/>
        <c:axPos val="l"/>
        <c:majorGridlines/>
        <c:title>
          <c:tx>
            <c:strRef>
              <c:f>tripoli!$E$100</c:f>
              <c:strCache>
                <c:ptCount val="1"/>
                <c:pt idx="0">
                  <c:v>L2 (cm2)</c:v>
                </c:pt>
              </c:strCache>
            </c:strRef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372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95249</xdr:rowOff>
    </xdr:from>
    <xdr:to>
      <xdr:col>9</xdr:col>
      <xdr:colOff>382587</xdr:colOff>
      <xdr:row>11</xdr:row>
      <xdr:rowOff>52386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0</xdr:row>
      <xdr:rowOff>57150</xdr:rowOff>
    </xdr:from>
    <xdr:to>
      <xdr:col>13</xdr:col>
      <xdr:colOff>676275</xdr:colOff>
      <xdr:row>11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29</xdr:row>
      <xdr:rowOff>80962</xdr:rowOff>
    </xdr:from>
    <xdr:to>
      <xdr:col>13</xdr:col>
      <xdr:colOff>447675</xdr:colOff>
      <xdr:row>42</xdr:row>
      <xdr:rowOff>42862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244927</xdr:colOff>
      <xdr:row>52</xdr:row>
      <xdr:rowOff>186417</xdr:rowOff>
    </xdr:from>
    <xdr:to>
      <xdr:col>10</xdr:col>
      <xdr:colOff>693963</xdr:colOff>
      <xdr:row>75</xdr:row>
      <xdr:rowOff>176893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489858</xdr:colOff>
      <xdr:row>61</xdr:row>
      <xdr:rowOff>27214</xdr:rowOff>
    </xdr:from>
    <xdr:to>
      <xdr:col>10</xdr:col>
      <xdr:colOff>489858</xdr:colOff>
      <xdr:row>63</xdr:row>
      <xdr:rowOff>122464</xdr:rowOff>
    </xdr:to>
    <xdr:sp macro="" textlink="">
      <xdr:nvSpPr>
        <xdr:cNvPr id="6" name="ZoneTexte 5"/>
        <xdr:cNvSpPr txBox="1"/>
      </xdr:nvSpPr>
      <xdr:spPr>
        <a:xfrm>
          <a:off x="7157358" y="12137571"/>
          <a:ext cx="22860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800">
              <a:sym typeface="Symbol"/>
            </a:rPr>
            <a:t>(r/R)=0  B=/R</a:t>
          </a:r>
          <a:endParaRPr lang="fr-FR" sz="1800"/>
        </a:p>
      </xdr:txBody>
    </xdr:sp>
    <xdr:clientData/>
  </xdr:twoCellAnchor>
  <xdr:twoCellAnchor>
    <xdr:from>
      <xdr:col>9</xdr:col>
      <xdr:colOff>108858</xdr:colOff>
      <xdr:row>63</xdr:row>
      <xdr:rowOff>122464</xdr:rowOff>
    </xdr:from>
    <xdr:to>
      <xdr:col>9</xdr:col>
      <xdr:colOff>340179</xdr:colOff>
      <xdr:row>71</xdr:row>
      <xdr:rowOff>108857</xdr:rowOff>
    </xdr:to>
    <xdr:cxnSp macro="">
      <xdr:nvCxnSpPr>
        <xdr:cNvPr id="8" name="Connecteur droit avec flèche 7"/>
        <xdr:cNvCxnSpPr>
          <a:stCxn id="6" idx="2"/>
        </xdr:cNvCxnSpPr>
      </xdr:nvCxnSpPr>
      <xdr:spPr>
        <a:xfrm>
          <a:off x="8300358" y="12613821"/>
          <a:ext cx="231321" cy="1510393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13606</xdr:colOff>
      <xdr:row>111</xdr:row>
      <xdr:rowOff>161925</xdr:rowOff>
    </xdr:from>
    <xdr:to>
      <xdr:col>18</xdr:col>
      <xdr:colOff>13606</xdr:colOff>
      <xdr:row>125</xdr:row>
      <xdr:rowOff>180975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97</xdr:row>
      <xdr:rowOff>0</xdr:rowOff>
    </xdr:from>
    <xdr:to>
      <xdr:col>18</xdr:col>
      <xdr:colOff>0</xdr:colOff>
      <xdr:row>111</xdr:row>
      <xdr:rowOff>19050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zoomScale="70" zoomScaleNormal="70" workbookViewId="0">
      <selection activeCell="D36" sqref="D36"/>
    </sheetView>
  </sheetViews>
  <sheetFormatPr baseColWidth="10" defaultRowHeight="15" x14ac:dyDescent="0.25"/>
  <cols>
    <col min="1" max="1" width="27.85546875" style="1" customWidth="1"/>
    <col min="2" max="2" width="15.5703125" style="1" customWidth="1"/>
    <col min="3" max="4" width="11.42578125" style="1"/>
    <col min="5" max="5" width="14.85546875" style="1" bestFit="1" customWidth="1"/>
    <col min="6" max="16384" width="11.42578125" style="1"/>
  </cols>
  <sheetData>
    <row r="1" spans="1:8" x14ac:dyDescent="0.25">
      <c r="A1" s="10" t="s">
        <v>4</v>
      </c>
      <c r="B1" s="1">
        <v>0.99365000000000003</v>
      </c>
      <c r="C1" s="1">
        <v>1.25E-3</v>
      </c>
    </row>
    <row r="2" spans="1:8" x14ac:dyDescent="0.25">
      <c r="A2" s="10"/>
      <c r="B2" s="1">
        <f>(1-B1)/B1*100000</f>
        <v>639.05801841694426</v>
      </c>
      <c r="C2" s="1">
        <f>C1/B1*100000</f>
        <v>125.79882252302119</v>
      </c>
    </row>
    <row r="5" spans="1:8" ht="30" x14ac:dyDescent="0.25">
      <c r="A5" s="2" t="s">
        <v>3</v>
      </c>
      <c r="B5" s="2" t="s">
        <v>2</v>
      </c>
      <c r="C5" s="2" t="s">
        <v>0</v>
      </c>
      <c r="D5" s="2" t="s">
        <v>1</v>
      </c>
    </row>
    <row r="6" spans="1:8" x14ac:dyDescent="0.25">
      <c r="A6" s="3">
        <v>100</v>
      </c>
      <c r="B6" s="3">
        <v>3.1</v>
      </c>
      <c r="C6" s="3">
        <v>0.98756999999999995</v>
      </c>
      <c r="D6" s="4">
        <v>4.0000000000000001E-3</v>
      </c>
    </row>
    <row r="7" spans="1:8" x14ac:dyDescent="0.25">
      <c r="A7" s="3">
        <v>1000</v>
      </c>
      <c r="B7" s="3">
        <v>24</v>
      </c>
      <c r="C7" s="3">
        <v>0.99365000000000003</v>
      </c>
      <c r="D7" s="4">
        <v>1.25E-3</v>
      </c>
      <c r="E7" s="5"/>
    </row>
    <row r="8" spans="1:8" x14ac:dyDescent="0.25">
      <c r="A8" s="3">
        <v>4000</v>
      </c>
      <c r="B8" s="3">
        <v>100</v>
      </c>
      <c r="C8" s="3">
        <v>0.99531999999999998</v>
      </c>
      <c r="D8" s="4">
        <v>6.0999999999999997E-4</v>
      </c>
    </row>
    <row r="9" spans="1:8" x14ac:dyDescent="0.25">
      <c r="A9" s="1">
        <f>A8*(D8/D9)^2</f>
        <v>595359.99999999988</v>
      </c>
      <c r="D9" s="5">
        <v>5.0000000000000002E-5</v>
      </c>
    </row>
    <row r="14" spans="1:8" x14ac:dyDescent="0.25">
      <c r="B14" s="1" t="s">
        <v>5</v>
      </c>
      <c r="C14" s="6">
        <v>4.9184000000000001E-4</v>
      </c>
      <c r="D14" s="1">
        <v>234</v>
      </c>
      <c r="E14" s="6">
        <f>C14*D14</f>
        <v>0.11509056000000001</v>
      </c>
    </row>
    <row r="15" spans="1:8" x14ac:dyDescent="0.25">
      <c r="B15" s="1" t="s">
        <v>6</v>
      </c>
      <c r="C15" s="6">
        <v>4.4993999999999999E-2</v>
      </c>
      <c r="D15" s="1">
        <v>235</v>
      </c>
      <c r="E15" s="6">
        <f t="shared" ref="E15:E16" si="0">C15*D15</f>
        <v>10.573589999999999</v>
      </c>
      <c r="G15" s="7" t="s">
        <v>9</v>
      </c>
      <c r="H15" s="8">
        <f>C15/C17</f>
        <v>0.93768287254315175</v>
      </c>
    </row>
    <row r="16" spans="1:8" x14ac:dyDescent="0.25">
      <c r="B16" s="1" t="s">
        <v>7</v>
      </c>
      <c r="C16" s="6">
        <v>2.4984E-3</v>
      </c>
      <c r="D16" s="1">
        <v>238</v>
      </c>
      <c r="E16" s="6">
        <f t="shared" si="0"/>
        <v>0.59461920000000001</v>
      </c>
      <c r="G16" s="7" t="s">
        <v>10</v>
      </c>
      <c r="H16" s="8">
        <f>E15/E17</f>
        <v>0.93710086808860948</v>
      </c>
    </row>
    <row r="17" spans="1:8" x14ac:dyDescent="0.25">
      <c r="B17" s="1" t="s">
        <v>8</v>
      </c>
      <c r="C17" s="6">
        <f>SUM(C14:C16)</f>
        <v>4.7984239999999997E-2</v>
      </c>
      <c r="E17" s="6">
        <f>SUM(E14:E16)</f>
        <v>11.28329976</v>
      </c>
    </row>
    <row r="19" spans="1:8" x14ac:dyDescent="0.25">
      <c r="A19" s="3" t="s">
        <v>16</v>
      </c>
      <c r="B19" s="3" t="s">
        <v>0</v>
      </c>
      <c r="C19" s="3" t="s">
        <v>11</v>
      </c>
      <c r="D19" s="4">
        <v>0.26793099999999997</v>
      </c>
      <c r="E19" s="3" t="s">
        <v>1</v>
      </c>
      <c r="F19" s="3" t="s">
        <v>12</v>
      </c>
      <c r="G19" s="4">
        <v>7.5254900000000003E-4</v>
      </c>
      <c r="H19" s="9">
        <v>5.0597179658690948E-2</v>
      </c>
    </row>
    <row r="20" spans="1:8" x14ac:dyDescent="0.25">
      <c r="A20" s="3" t="s">
        <v>13</v>
      </c>
      <c r="B20" s="3" t="s">
        <v>0</v>
      </c>
      <c r="C20" s="3" t="s">
        <v>11</v>
      </c>
      <c r="D20" s="4">
        <v>0.33188299999999998</v>
      </c>
      <c r="E20" s="3" t="s">
        <v>1</v>
      </c>
      <c r="F20" s="3" t="s">
        <v>12</v>
      </c>
      <c r="G20" s="4">
        <v>7.9886699999999998E-4</v>
      </c>
      <c r="H20" s="9">
        <v>0.10112986075771445</v>
      </c>
    </row>
    <row r="21" spans="1:8" x14ac:dyDescent="0.25">
      <c r="A21" s="3" t="s">
        <v>14</v>
      </c>
      <c r="B21" s="3" t="s">
        <v>0</v>
      </c>
      <c r="C21" s="3" t="s">
        <v>11</v>
      </c>
      <c r="D21" s="4">
        <v>0.44938899999999998</v>
      </c>
      <c r="E21" s="3" t="s">
        <v>1</v>
      </c>
      <c r="F21" s="3" t="s">
        <v>12</v>
      </c>
      <c r="G21" s="4">
        <v>8.6974800000000005E-4</v>
      </c>
      <c r="H21" s="9">
        <v>0.20200221996444881</v>
      </c>
    </row>
    <row r="22" spans="1:8" x14ac:dyDescent="0.25">
      <c r="A22" s="3" t="s">
        <v>15</v>
      </c>
      <c r="B22" s="3" t="s">
        <v>0</v>
      </c>
      <c r="C22" s="3" t="s">
        <v>11</v>
      </c>
      <c r="D22" s="4">
        <v>0.72284199999999998</v>
      </c>
      <c r="E22" s="3" t="s">
        <v>1</v>
      </c>
      <c r="F22" s="3" t="s">
        <v>12</v>
      </c>
      <c r="G22" s="4">
        <v>1.11688E-3</v>
      </c>
      <c r="H22" s="9">
        <v>0.50308408579466457</v>
      </c>
    </row>
    <row r="23" spans="1:8" x14ac:dyDescent="0.25">
      <c r="A23" s="3" t="s">
        <v>17</v>
      </c>
      <c r="B23" s="3" t="s">
        <v>0</v>
      </c>
      <c r="C23" s="3" t="s">
        <v>11</v>
      </c>
      <c r="D23" s="4">
        <v>0.97572599999999998</v>
      </c>
      <c r="E23" s="3" t="s">
        <v>1</v>
      </c>
      <c r="F23" s="3" t="s">
        <v>12</v>
      </c>
      <c r="G23" s="4">
        <v>1.2180299999999999E-3</v>
      </c>
      <c r="H23" s="9">
        <v>0.90098057471193194</v>
      </c>
    </row>
    <row r="25" spans="1:8" x14ac:dyDescent="0.25">
      <c r="A25" s="3" t="s">
        <v>18</v>
      </c>
      <c r="B25" s="3" t="s">
        <v>0</v>
      </c>
      <c r="C25" s="3" t="s">
        <v>11</v>
      </c>
      <c r="D25" s="4">
        <v>1.01068</v>
      </c>
      <c r="E25" s="3" t="s">
        <v>1</v>
      </c>
      <c r="F25" s="3" t="s">
        <v>12</v>
      </c>
      <c r="G25" s="4">
        <v>1.15219E-3</v>
      </c>
      <c r="H25" s="8"/>
    </row>
    <row r="26" spans="1:8" x14ac:dyDescent="0.25">
      <c r="A26" s="3" t="s">
        <v>19</v>
      </c>
      <c r="B26" s="3" t="s">
        <v>0</v>
      </c>
      <c r="C26" s="3" t="s">
        <v>11</v>
      </c>
      <c r="D26" s="4">
        <v>1.00387</v>
      </c>
      <c r="E26" s="3" t="s">
        <v>1</v>
      </c>
      <c r="F26" s="3" t="s">
        <v>12</v>
      </c>
      <c r="G26" s="4">
        <v>1.28652E-3</v>
      </c>
    </row>
    <row r="27" spans="1:8" x14ac:dyDescent="0.25">
      <c r="A27" s="3" t="s">
        <v>20</v>
      </c>
      <c r="B27" s="3" t="s">
        <v>0</v>
      </c>
      <c r="C27" s="3" t="s">
        <v>11</v>
      </c>
      <c r="D27" s="4">
        <v>1.01457</v>
      </c>
      <c r="E27" s="3" t="s">
        <v>1</v>
      </c>
      <c r="F27" s="3" t="s">
        <v>12</v>
      </c>
      <c r="G27" s="4">
        <v>1.2750800000000001E-3</v>
      </c>
    </row>
    <row r="28" spans="1:8" x14ac:dyDescent="0.25">
      <c r="A28" s="3" t="s">
        <v>21</v>
      </c>
      <c r="B28" s="3" t="s">
        <v>0</v>
      </c>
      <c r="C28" s="3" t="s">
        <v>11</v>
      </c>
      <c r="D28" s="4">
        <v>1.01793</v>
      </c>
      <c r="E28" s="3" t="s">
        <v>1</v>
      </c>
      <c r="F28" s="3" t="s">
        <v>12</v>
      </c>
      <c r="G28" s="4">
        <v>1.2645600000000001E-3</v>
      </c>
    </row>
    <row r="30" spans="1:8" ht="17.25" customHeight="1" x14ac:dyDescent="0.25">
      <c r="A30" s="1" t="s">
        <v>22</v>
      </c>
      <c r="B30" s="1">
        <v>1</v>
      </c>
      <c r="C30" s="1" t="s">
        <v>23</v>
      </c>
      <c r="D30" s="1" t="s">
        <v>24</v>
      </c>
      <c r="E30" s="1" t="str">
        <f t="shared" ref="E30:G30" si="1">A30</f>
        <v>hmf001.10:TYPE</v>
      </c>
      <c r="F30" s="1">
        <f t="shared" si="1"/>
        <v>1</v>
      </c>
      <c r="G30" s="1" t="str">
        <f t="shared" si="1"/>
        <v>SPHERE</v>
      </c>
      <c r="H30" s="1" t="str">
        <f>D30</f>
        <v>37.1</v>
      </c>
    </row>
    <row r="31" spans="1:8" ht="17.25" customHeight="1" x14ac:dyDescent="0.25">
      <c r="A31" s="1" t="s">
        <v>25</v>
      </c>
      <c r="B31" s="1">
        <v>1</v>
      </c>
      <c r="C31" s="1" t="s">
        <v>23</v>
      </c>
      <c r="D31" s="1" t="s">
        <v>26</v>
      </c>
      <c r="E31" s="1" t="str">
        <f t="shared" ref="E31:G31" si="2">A37</f>
        <v>hmf001.20:TYPE</v>
      </c>
      <c r="F31" s="1">
        <f t="shared" si="2"/>
        <v>1</v>
      </c>
      <c r="G31" s="1" t="str">
        <f t="shared" si="2"/>
        <v>SPHERE</v>
      </c>
      <c r="H31" s="1" t="str">
        <f>D37</f>
        <v>21.55</v>
      </c>
    </row>
    <row r="32" spans="1:8" ht="17.25" customHeight="1" x14ac:dyDescent="0.25">
      <c r="A32" s="1" t="s">
        <v>27</v>
      </c>
      <c r="B32" s="1">
        <v>1</v>
      </c>
      <c r="C32" s="1" t="s">
        <v>23</v>
      </c>
      <c r="D32" s="1" t="s">
        <v>26</v>
      </c>
      <c r="E32" s="1" t="str">
        <f t="shared" ref="E32:G32" si="3">A43</f>
        <v>hmf001.50:TYPE</v>
      </c>
      <c r="F32" s="1">
        <f t="shared" si="3"/>
        <v>1</v>
      </c>
      <c r="G32" s="1" t="str">
        <f t="shared" si="3"/>
        <v>SPHERE</v>
      </c>
      <c r="H32" s="1" t="str">
        <f>D43</f>
        <v>12.7</v>
      </c>
    </row>
    <row r="33" spans="1:8" ht="17.25" customHeight="1" x14ac:dyDescent="0.25">
      <c r="A33" s="1" t="s">
        <v>28</v>
      </c>
      <c r="B33" s="1">
        <v>1</v>
      </c>
      <c r="C33" s="1" t="s">
        <v>23</v>
      </c>
      <c r="D33" s="1" t="s">
        <v>26</v>
      </c>
      <c r="E33" s="1" t="str">
        <f t="shared" ref="E33:G33" si="4">A48</f>
        <v>hmf001.90:TYPE</v>
      </c>
      <c r="F33" s="1">
        <f t="shared" si="4"/>
        <v>1</v>
      </c>
      <c r="G33" s="1" t="str">
        <f t="shared" si="4"/>
        <v>SPHERE</v>
      </c>
      <c r="H33" s="1" t="str">
        <f>D48</f>
        <v>9.1</v>
      </c>
    </row>
    <row r="34" spans="1:8" x14ac:dyDescent="0.25">
      <c r="A34" s="1" t="s">
        <v>29</v>
      </c>
      <c r="B34" s="1">
        <v>1</v>
      </c>
      <c r="C34" s="1" t="s">
        <v>23</v>
      </c>
      <c r="D34" s="1" t="s">
        <v>26</v>
      </c>
    </row>
    <row r="35" spans="1:8" x14ac:dyDescent="0.25">
      <c r="A35" s="1" t="s">
        <v>30</v>
      </c>
      <c r="B35" s="1">
        <v>1</v>
      </c>
      <c r="C35" s="1" t="s">
        <v>23</v>
      </c>
      <c r="D35" s="1" t="s">
        <v>26</v>
      </c>
    </row>
    <row r="36" spans="1:8" ht="30" x14ac:dyDescent="0.25">
      <c r="A36" s="1" t="s">
        <v>31</v>
      </c>
      <c r="B36" s="1">
        <v>1</v>
      </c>
      <c r="C36" s="1" t="s">
        <v>23</v>
      </c>
      <c r="D36" s="1" t="s">
        <v>24</v>
      </c>
      <c r="F36" s="7" t="s">
        <v>51</v>
      </c>
      <c r="G36" s="7" t="s">
        <v>50</v>
      </c>
    </row>
    <row r="37" spans="1:8" x14ac:dyDescent="0.25">
      <c r="A37" s="1" t="s">
        <v>32</v>
      </c>
      <c r="B37" s="1">
        <v>1</v>
      </c>
      <c r="C37" s="1" t="s">
        <v>23</v>
      </c>
      <c r="D37" s="1" t="s">
        <v>33</v>
      </c>
      <c r="F37" s="9">
        <v>5.0597179658690948E-2</v>
      </c>
      <c r="G37" s="1">
        <v>5000</v>
      </c>
    </row>
    <row r="38" spans="1:8" x14ac:dyDescent="0.25">
      <c r="A38" s="1" t="s">
        <v>34</v>
      </c>
      <c r="B38" s="1">
        <v>1</v>
      </c>
      <c r="C38" s="1" t="s">
        <v>23</v>
      </c>
      <c r="D38" s="1" t="s">
        <v>26</v>
      </c>
      <c r="F38" s="9">
        <v>0.10112986075771445</v>
      </c>
      <c r="G38" s="1">
        <v>37.1</v>
      </c>
    </row>
    <row r="39" spans="1:8" x14ac:dyDescent="0.25">
      <c r="A39" s="1" t="s">
        <v>35</v>
      </c>
      <c r="B39" s="1">
        <v>1</v>
      </c>
      <c r="C39" s="1" t="s">
        <v>23</v>
      </c>
      <c r="D39" s="1" t="s">
        <v>33</v>
      </c>
      <c r="F39" s="9">
        <v>0.20200221996444881</v>
      </c>
      <c r="G39" s="1">
        <v>21.55</v>
      </c>
    </row>
    <row r="40" spans="1:8" x14ac:dyDescent="0.25">
      <c r="A40" s="1" t="s">
        <v>36</v>
      </c>
      <c r="B40" s="1">
        <v>1</v>
      </c>
      <c r="C40" s="1" t="s">
        <v>23</v>
      </c>
      <c r="D40" s="1" t="s">
        <v>26</v>
      </c>
      <c r="F40" s="9">
        <v>0.50308408579466457</v>
      </c>
      <c r="G40" s="1">
        <v>12.7</v>
      </c>
    </row>
    <row r="41" spans="1:8" x14ac:dyDescent="0.25">
      <c r="A41" s="1" t="s">
        <v>37</v>
      </c>
      <c r="B41" s="1">
        <v>1</v>
      </c>
      <c r="C41" s="1" t="s">
        <v>23</v>
      </c>
      <c r="D41" s="1" t="s">
        <v>26</v>
      </c>
      <c r="F41" s="9">
        <v>0.90098057471193194</v>
      </c>
      <c r="G41" s="1">
        <v>9.1</v>
      </c>
    </row>
    <row r="42" spans="1:8" x14ac:dyDescent="0.25">
      <c r="A42" s="1" t="s">
        <v>38</v>
      </c>
      <c r="B42" s="1">
        <v>1</v>
      </c>
      <c r="C42" s="1" t="s">
        <v>23</v>
      </c>
      <c r="D42" s="1" t="s">
        <v>26</v>
      </c>
    </row>
    <row r="43" spans="1:8" x14ac:dyDescent="0.25">
      <c r="A43" s="1" t="s">
        <v>39</v>
      </c>
      <c r="B43" s="1">
        <v>1</v>
      </c>
      <c r="C43" s="1" t="s">
        <v>23</v>
      </c>
      <c r="D43" s="1" t="s">
        <v>40</v>
      </c>
    </row>
    <row r="44" spans="1:8" x14ac:dyDescent="0.25">
      <c r="A44" s="1" t="s">
        <v>41</v>
      </c>
      <c r="B44" s="1">
        <v>1</v>
      </c>
      <c r="C44" s="1" t="s">
        <v>23</v>
      </c>
      <c r="D44" s="1" t="s">
        <v>26</v>
      </c>
    </row>
    <row r="45" spans="1:8" x14ac:dyDescent="0.25">
      <c r="A45" s="1" t="s">
        <v>42</v>
      </c>
      <c r="B45" s="1">
        <v>1</v>
      </c>
      <c r="C45" s="1" t="s">
        <v>23</v>
      </c>
      <c r="D45" s="1" t="s">
        <v>40</v>
      </c>
    </row>
    <row r="46" spans="1:8" x14ac:dyDescent="0.25">
      <c r="A46" s="1" t="s">
        <v>43</v>
      </c>
      <c r="B46" s="1">
        <v>1</v>
      </c>
      <c r="C46" s="1" t="s">
        <v>23</v>
      </c>
      <c r="D46" s="1" t="s">
        <v>26</v>
      </c>
    </row>
    <row r="47" spans="1:8" x14ac:dyDescent="0.25">
      <c r="A47" s="1" t="s">
        <v>44</v>
      </c>
      <c r="B47" s="1">
        <v>1</v>
      </c>
      <c r="C47" s="1" t="s">
        <v>23</v>
      </c>
      <c r="D47" s="1" t="s">
        <v>26</v>
      </c>
    </row>
    <row r="48" spans="1:8" x14ac:dyDescent="0.25">
      <c r="A48" s="1" t="s">
        <v>45</v>
      </c>
      <c r="B48" s="1">
        <v>1</v>
      </c>
      <c r="C48" s="1" t="s">
        <v>23</v>
      </c>
      <c r="D48" s="1" t="s">
        <v>46</v>
      </c>
    </row>
    <row r="49" spans="1:4" x14ac:dyDescent="0.25">
      <c r="A49" s="1" t="s">
        <v>47</v>
      </c>
      <c r="B49" s="1">
        <v>1</v>
      </c>
      <c r="C49" s="1" t="s">
        <v>23</v>
      </c>
      <c r="D49" s="1" t="s">
        <v>26</v>
      </c>
    </row>
    <row r="50" spans="1:4" x14ac:dyDescent="0.25">
      <c r="A50" s="1" t="s">
        <v>48</v>
      </c>
      <c r="B50" s="1">
        <v>1</v>
      </c>
      <c r="C50" s="1" t="s">
        <v>23</v>
      </c>
      <c r="D50" s="1" t="s">
        <v>46</v>
      </c>
    </row>
    <row r="51" spans="1:4" x14ac:dyDescent="0.25">
      <c r="A51" s="1" t="s">
        <v>49</v>
      </c>
      <c r="B51" s="1">
        <v>1</v>
      </c>
      <c r="C51" s="1" t="s">
        <v>23</v>
      </c>
      <c r="D51" s="1" t="s">
        <v>26</v>
      </c>
    </row>
    <row r="54" spans="1:4" x14ac:dyDescent="0.25">
      <c r="A54" s="7" t="s">
        <v>52</v>
      </c>
      <c r="B54" s="7" t="s">
        <v>53</v>
      </c>
    </row>
    <row r="55" spans="1:4" x14ac:dyDescent="0.25">
      <c r="A55" s="11">
        <v>9.9999999999999995E-21</v>
      </c>
      <c r="B55" s="11">
        <f>SIN(A55*PI())/(A55*PI())</f>
        <v>1</v>
      </c>
    </row>
    <row r="56" spans="1:4" x14ac:dyDescent="0.25">
      <c r="A56" s="1">
        <f>A55+0.1</f>
        <v>0.1</v>
      </c>
      <c r="B56" s="11">
        <f t="shared" ref="B56:B65" si="5">SIN(A56*PI())/(A56*PI())</f>
        <v>0.98363164308346596</v>
      </c>
    </row>
    <row r="57" spans="1:4" x14ac:dyDescent="0.25">
      <c r="A57" s="1">
        <f t="shared" ref="A57:A74" si="6">A56+0.1</f>
        <v>0.2</v>
      </c>
      <c r="B57" s="11">
        <f t="shared" si="5"/>
        <v>0.93548928378863905</v>
      </c>
    </row>
    <row r="58" spans="1:4" x14ac:dyDescent="0.25">
      <c r="A58" s="1">
        <f t="shared" si="6"/>
        <v>0.30000000000000004</v>
      </c>
      <c r="B58" s="11">
        <f t="shared" si="5"/>
        <v>0.85839369133413979</v>
      </c>
    </row>
    <row r="59" spans="1:4" x14ac:dyDescent="0.25">
      <c r="A59" s="1">
        <f t="shared" si="6"/>
        <v>0.4</v>
      </c>
      <c r="B59" s="11">
        <f t="shared" si="5"/>
        <v>0.75682672864065703</v>
      </c>
    </row>
    <row r="60" spans="1:4" x14ac:dyDescent="0.25">
      <c r="A60" s="1">
        <f t="shared" si="6"/>
        <v>0.5</v>
      </c>
      <c r="B60" s="11">
        <f t="shared" si="5"/>
        <v>0.63661977236758138</v>
      </c>
    </row>
    <row r="61" spans="1:4" x14ac:dyDescent="0.25">
      <c r="A61" s="1">
        <f t="shared" si="6"/>
        <v>0.6</v>
      </c>
      <c r="B61" s="11">
        <f t="shared" si="5"/>
        <v>0.50455115242710469</v>
      </c>
    </row>
    <row r="62" spans="1:4" x14ac:dyDescent="0.25">
      <c r="A62" s="1">
        <f t="shared" si="6"/>
        <v>0.7</v>
      </c>
      <c r="B62" s="11">
        <f t="shared" si="5"/>
        <v>0.36788301057177419</v>
      </c>
    </row>
    <row r="63" spans="1:4" x14ac:dyDescent="0.25">
      <c r="A63" s="1">
        <f t="shared" si="6"/>
        <v>0.79999999999999993</v>
      </c>
      <c r="B63" s="11">
        <f t="shared" si="5"/>
        <v>0.23387232094715982</v>
      </c>
    </row>
    <row r="64" spans="1:4" x14ac:dyDescent="0.25">
      <c r="A64" s="1">
        <f t="shared" si="6"/>
        <v>0.89999999999999991</v>
      </c>
      <c r="B64" s="11">
        <f t="shared" si="5"/>
        <v>0.10929240478705199</v>
      </c>
    </row>
    <row r="65" spans="1:12" x14ac:dyDescent="0.25">
      <c r="A65" s="1">
        <f t="shared" si="6"/>
        <v>0.99999999999999989</v>
      </c>
      <c r="B65" s="11">
        <f t="shared" si="5"/>
        <v>1.8035567236684398E-16</v>
      </c>
    </row>
    <row r="66" spans="1:12" x14ac:dyDescent="0.25">
      <c r="B66" s="11"/>
    </row>
    <row r="67" spans="1:12" x14ac:dyDescent="0.25">
      <c r="B67" s="11"/>
    </row>
    <row r="68" spans="1:12" x14ac:dyDescent="0.25">
      <c r="B68" s="11"/>
    </row>
    <row r="69" spans="1:12" x14ac:dyDescent="0.25">
      <c r="B69" s="11"/>
    </row>
    <row r="70" spans="1:12" x14ac:dyDescent="0.25">
      <c r="B70" s="11"/>
    </row>
    <row r="71" spans="1:12" x14ac:dyDescent="0.25">
      <c r="B71" s="11"/>
    </row>
    <row r="72" spans="1:12" x14ac:dyDescent="0.25">
      <c r="B72" s="11"/>
    </row>
    <row r="73" spans="1:12" x14ac:dyDescent="0.25">
      <c r="B73" s="11"/>
    </row>
    <row r="74" spans="1:12" x14ac:dyDescent="0.25">
      <c r="B74" s="11"/>
    </row>
    <row r="75" spans="1:12" x14ac:dyDescent="0.25">
      <c r="B75" s="11"/>
    </row>
    <row r="76" spans="1:12" x14ac:dyDescent="0.25">
      <c r="B76" s="11"/>
    </row>
    <row r="77" spans="1:12" x14ac:dyDescent="0.25">
      <c r="B77" s="11"/>
    </row>
    <row r="78" spans="1:12" x14ac:dyDescent="0.25">
      <c r="B78" s="11"/>
    </row>
    <row r="79" spans="1:12" ht="15.75" thickBot="1" x14ac:dyDescent="0.3">
      <c r="B79" s="11"/>
    </row>
    <row r="80" spans="1:12" ht="30.75" thickBot="1" x14ac:dyDescent="0.3">
      <c r="A80" s="12" t="s">
        <v>54</v>
      </c>
      <c r="B80" s="13" t="s">
        <v>55</v>
      </c>
      <c r="G80" s="16" t="s">
        <v>64</v>
      </c>
      <c r="H80" s="16" t="s">
        <v>61</v>
      </c>
      <c r="I80" s="16" t="s">
        <v>62</v>
      </c>
      <c r="J80" s="16" t="s">
        <v>63</v>
      </c>
      <c r="K80" s="16" t="s">
        <v>67</v>
      </c>
      <c r="L80" s="16" t="s">
        <v>68</v>
      </c>
    </row>
    <row r="81" spans="1:12" ht="18.75" thickBot="1" x14ac:dyDescent="0.3">
      <c r="A81" s="14" t="s">
        <v>56</v>
      </c>
      <c r="B81" s="15">
        <v>10</v>
      </c>
      <c r="G81" s="17">
        <v>5.0597179658690948E-2</v>
      </c>
      <c r="H81" s="18">
        <f>$B$88*B$81</f>
        <v>0.4798424</v>
      </c>
      <c r="I81" s="18">
        <f>$B$88*((1-$G81)*$B$84+$G81*$B$82)</f>
        <v>9.108565552650728E-3</v>
      </c>
      <c r="J81" s="18">
        <f>$B$88*$G81*$B$82*$B$83</f>
        <v>8.7403219634366799E-3</v>
      </c>
      <c r="K81" s="18">
        <v>5000</v>
      </c>
      <c r="L81" s="3">
        <v>5000</v>
      </c>
    </row>
    <row r="82" spans="1:12" ht="18.75" thickBot="1" x14ac:dyDescent="0.3">
      <c r="A82" s="14" t="s">
        <v>57</v>
      </c>
      <c r="B82" s="15">
        <v>1.5</v>
      </c>
      <c r="G82" s="17">
        <v>0.10112986075771445</v>
      </c>
      <c r="H82" s="18">
        <f>$B$88*B$81</f>
        <v>0.4798424</v>
      </c>
      <c r="I82" s="18">
        <f>$B$88*((1-$G82)*$B$84+$G82*$B$82)</f>
        <v>1.2454751323475356E-2</v>
      </c>
      <c r="J82" s="18">
        <f>$B$88*$G82*$B$82*$B$83</f>
        <v>1.7469502235153107E-2</v>
      </c>
      <c r="K82" s="18">
        <f t="shared" ref="K82:K85" si="7">PI()/(3*H82*(J82-I82))^0.5</f>
        <v>36.975601876995995</v>
      </c>
      <c r="L82" s="3">
        <v>37.1</v>
      </c>
    </row>
    <row r="83" spans="1:12" ht="18.75" thickBot="1" x14ac:dyDescent="0.3">
      <c r="A83" s="14" t="s">
        <v>58</v>
      </c>
      <c r="B83" s="15">
        <v>2.4</v>
      </c>
      <c r="G83" s="17">
        <v>0.20200221996444881</v>
      </c>
      <c r="H83" s="18">
        <f>$B$88*B$81</f>
        <v>0.4798424</v>
      </c>
      <c r="I83" s="18">
        <f>$B$88*((1-$G83)*$B$84+$G83*$B$82)</f>
        <v>1.9134342544563525E-2</v>
      </c>
      <c r="J83" s="18">
        <f>$B$88*$G83*$B$82*$B$83</f>
        <v>3.4894522811904846E-2</v>
      </c>
      <c r="K83" s="18">
        <f t="shared" si="7"/>
        <v>20.857360360589229</v>
      </c>
      <c r="L83" s="3">
        <v>21.55</v>
      </c>
    </row>
    <row r="84" spans="1:12" ht="18.75" thickBot="1" x14ac:dyDescent="0.3">
      <c r="A84" s="14" t="s">
        <v>59</v>
      </c>
      <c r="B84" s="15">
        <v>0.12</v>
      </c>
      <c r="G84" s="17">
        <v>0.50308408579466457</v>
      </c>
      <c r="H84" s="18">
        <f>$B$88*B$81</f>
        <v>0.4798424</v>
      </c>
      <c r="I84" s="18">
        <f>$B$88*((1-$G84)*$B$84+$G84*$B$82)</f>
        <v>3.9071457167873448E-2</v>
      </c>
      <c r="J84" s="18">
        <f>$B$88*$G84*$B$82*$B$83</f>
        <v>8.6904387046626397E-2</v>
      </c>
      <c r="K84" s="18">
        <f t="shared" si="7"/>
        <v>11.97226837007266</v>
      </c>
      <c r="L84" s="3">
        <v>12.7</v>
      </c>
    </row>
    <row r="85" spans="1:12" x14ac:dyDescent="0.25">
      <c r="B85" s="11"/>
      <c r="G85" s="17">
        <v>0.90098057471193194</v>
      </c>
      <c r="H85" s="18">
        <f>$B$88*B$81</f>
        <v>0.4798424</v>
      </c>
      <c r="I85" s="18">
        <f>$B$88*((1-$G85)*$B$84+$G85*$B$82)</f>
        <v>6.5419466822595071E-2</v>
      </c>
      <c r="J85" s="18">
        <f>$B$88*$G85*$B$82*$B$83</f>
        <v>0.15563832527633495</v>
      </c>
      <c r="K85" s="18">
        <f t="shared" si="7"/>
        <v>8.7174862534809456</v>
      </c>
      <c r="L85" s="3">
        <v>9.1</v>
      </c>
    </row>
    <row r="87" spans="1:12" ht="30" x14ac:dyDescent="0.25">
      <c r="A87" s="1" t="s">
        <v>65</v>
      </c>
      <c r="B87" s="11" t="s">
        <v>66</v>
      </c>
    </row>
    <row r="88" spans="1:12" x14ac:dyDescent="0.25">
      <c r="A88" s="1" t="s">
        <v>60</v>
      </c>
      <c r="B88" s="11">
        <f>C17</f>
        <v>4.7984239999999997E-2</v>
      </c>
    </row>
    <row r="93" spans="1:12" x14ac:dyDescent="0.25">
      <c r="A93" s="1" t="s">
        <v>72</v>
      </c>
      <c r="B93" s="1" t="s">
        <v>0</v>
      </c>
      <c r="C93" s="1" t="s">
        <v>11</v>
      </c>
      <c r="D93" s="4">
        <v>0.96586099999999997</v>
      </c>
      <c r="E93" s="1" t="s">
        <v>1</v>
      </c>
      <c r="F93" s="1" t="s">
        <v>12</v>
      </c>
      <c r="G93" s="4">
        <v>1.09964E-3</v>
      </c>
    </row>
    <row r="94" spans="1:12" x14ac:dyDescent="0.25">
      <c r="A94" s="1" t="s">
        <v>69</v>
      </c>
      <c r="B94" s="1" t="s">
        <v>0</v>
      </c>
      <c r="C94" s="1" t="s">
        <v>11</v>
      </c>
      <c r="D94" s="4">
        <v>1.307871</v>
      </c>
      <c r="E94" s="1" t="s">
        <v>1</v>
      </c>
      <c r="F94" s="1" t="s">
        <v>12</v>
      </c>
      <c r="G94" s="4">
        <v>1.4804180000000001E-3</v>
      </c>
    </row>
    <row r="95" spans="1:12" x14ac:dyDescent="0.25">
      <c r="A95" s="1" t="s">
        <v>70</v>
      </c>
      <c r="B95" s="1" t="s">
        <v>0</v>
      </c>
      <c r="C95" s="1" t="s">
        <v>11</v>
      </c>
      <c r="D95" s="4">
        <v>1.6739820000000001</v>
      </c>
      <c r="E95" s="1" t="s">
        <v>1</v>
      </c>
      <c r="F95" s="1" t="s">
        <v>12</v>
      </c>
      <c r="G95" s="4">
        <v>1.93557E-3</v>
      </c>
    </row>
    <row r="96" spans="1:12" x14ac:dyDescent="0.25">
      <c r="A96" s="1" t="s">
        <v>71</v>
      </c>
      <c r="B96" s="1" t="s">
        <v>0</v>
      </c>
      <c r="C96" s="1" t="s">
        <v>11</v>
      </c>
      <c r="D96" s="4">
        <v>2.0694919999999999</v>
      </c>
      <c r="E96" s="1" t="s">
        <v>1</v>
      </c>
      <c r="F96" s="1" t="s">
        <v>12</v>
      </c>
      <c r="G96" s="4">
        <v>2.4280899999999999E-3</v>
      </c>
    </row>
    <row r="97" spans="1:7" x14ac:dyDescent="0.25">
      <c r="A97" s="1" t="s">
        <v>73</v>
      </c>
      <c r="B97" s="1" t="s">
        <v>0</v>
      </c>
      <c r="C97" s="1" t="s">
        <v>11</v>
      </c>
      <c r="D97" s="4">
        <v>2.249107</v>
      </c>
      <c r="E97" s="1" t="s">
        <v>1</v>
      </c>
      <c r="F97" s="1" t="s">
        <v>12</v>
      </c>
      <c r="G97" s="4">
        <v>2.572033E-3</v>
      </c>
    </row>
    <row r="100" spans="1:7" x14ac:dyDescent="0.25">
      <c r="A100" s="16" t="s">
        <v>64</v>
      </c>
      <c r="B100" s="16" t="s">
        <v>76</v>
      </c>
      <c r="C100" s="16" t="s">
        <v>74</v>
      </c>
      <c r="D100" s="16" t="s">
        <v>75</v>
      </c>
      <c r="E100" s="16" t="s">
        <v>77</v>
      </c>
    </row>
    <row r="101" spans="1:7" x14ac:dyDescent="0.25">
      <c r="A101" s="17">
        <v>5.0597179658690948E-2</v>
      </c>
    </row>
    <row r="102" spans="1:7" x14ac:dyDescent="0.25">
      <c r="A102" s="17">
        <v>0.10112986075771445</v>
      </c>
      <c r="B102" s="4">
        <v>1.01068</v>
      </c>
      <c r="C102" s="4">
        <v>1.307871</v>
      </c>
      <c r="D102" s="1">
        <f>(PI()/G38)^2</f>
        <v>7.170541045974207E-3</v>
      </c>
      <c r="E102" s="19">
        <f>(C102/B102-1)/D102</f>
        <v>41.008138485648892</v>
      </c>
    </row>
    <row r="103" spans="1:7" x14ac:dyDescent="0.25">
      <c r="A103" s="17">
        <v>0.20200221996444881</v>
      </c>
      <c r="B103" s="4">
        <v>1.00387</v>
      </c>
      <c r="C103" s="4">
        <v>1.6739820000000001</v>
      </c>
      <c r="D103" s="1">
        <f t="shared" ref="D103:D105" si="8">(PI()/G39)^2</f>
        <v>2.1252263717549666E-2</v>
      </c>
      <c r="E103" s="19">
        <f t="shared" ref="E103:E105" si="9">(C103/B103-1)/D103</f>
        <v>31.409767587196743</v>
      </c>
    </row>
    <row r="104" spans="1:7" x14ac:dyDescent="0.25">
      <c r="A104" s="17">
        <v>0.50308408579466457</v>
      </c>
      <c r="B104" s="4">
        <v>1.01457</v>
      </c>
      <c r="C104" s="4">
        <v>2.0694919999999999</v>
      </c>
      <c r="D104" s="1">
        <f t="shared" si="8"/>
        <v>6.1191669670093367E-2</v>
      </c>
      <c r="E104" s="19">
        <f t="shared" si="9"/>
        <v>16.992059868116836</v>
      </c>
    </row>
    <row r="105" spans="1:7" x14ac:dyDescent="0.25">
      <c r="A105" s="17">
        <v>0.90098057471193194</v>
      </c>
      <c r="B105" s="4">
        <v>1.01793</v>
      </c>
      <c r="C105" s="4">
        <v>2.249107</v>
      </c>
      <c r="D105" s="1">
        <f t="shared" si="8"/>
        <v>0.11918372661622217</v>
      </c>
      <c r="E105" s="19">
        <f t="shared" si="9"/>
        <v>10.148120584641337</v>
      </c>
    </row>
  </sheetData>
  <mergeCells count="1">
    <mergeCell ref="A1:A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D24" sqref="D24"/>
    </sheetView>
  </sheetViews>
  <sheetFormatPr baseColWidth="10" defaultRowHeight="15" x14ac:dyDescent="0.25"/>
  <cols>
    <col min="1" max="1" width="24.7109375" bestFit="1" customWidth="1"/>
    <col min="9" max="9" width="11.42578125" style="20"/>
    <col min="12" max="12" width="11.42578125" style="20"/>
  </cols>
  <sheetData>
    <row r="1" spans="1:16" x14ac:dyDescent="0.25">
      <c r="A1" t="s">
        <v>78</v>
      </c>
      <c r="B1" t="s">
        <v>79</v>
      </c>
      <c r="C1" t="s">
        <v>80</v>
      </c>
      <c r="D1" t="s">
        <v>91</v>
      </c>
      <c r="E1">
        <v>44</v>
      </c>
      <c r="F1" t="s">
        <v>81</v>
      </c>
      <c r="G1" t="s">
        <v>82</v>
      </c>
      <c r="H1" t="s">
        <v>92</v>
      </c>
      <c r="I1" s="20">
        <v>1.4158059999999999</v>
      </c>
      <c r="J1" t="s">
        <v>82</v>
      </c>
      <c r="K1" t="s">
        <v>93</v>
      </c>
      <c r="L1" s="20">
        <v>1.017045</v>
      </c>
      <c r="M1" t="s">
        <v>75</v>
      </c>
      <c r="N1" t="s">
        <v>83</v>
      </c>
      <c r="O1" t="s">
        <v>94</v>
      </c>
      <c r="P1" t="s">
        <v>84</v>
      </c>
    </row>
    <row r="2" spans="1:16" x14ac:dyDescent="0.25">
      <c r="A2" t="s">
        <v>85</v>
      </c>
      <c r="B2" t="s">
        <v>79</v>
      </c>
      <c r="C2" t="s">
        <v>80</v>
      </c>
      <c r="D2" t="s">
        <v>91</v>
      </c>
      <c r="E2">
        <v>37</v>
      </c>
      <c r="F2" t="s">
        <v>81</v>
      </c>
      <c r="G2" t="s">
        <v>82</v>
      </c>
      <c r="H2" t="s">
        <v>92</v>
      </c>
      <c r="I2" s="20">
        <v>1.8060849999999999</v>
      </c>
      <c r="J2" t="s">
        <v>82</v>
      </c>
      <c r="K2" t="s">
        <v>93</v>
      </c>
      <c r="L2" s="20">
        <v>1.0038469999999999</v>
      </c>
      <c r="M2" t="s">
        <v>75</v>
      </c>
      <c r="N2" t="s">
        <v>83</v>
      </c>
      <c r="O2" t="s">
        <v>94</v>
      </c>
      <c r="P2" t="s">
        <v>86</v>
      </c>
    </row>
    <row r="3" spans="1:16" x14ac:dyDescent="0.25">
      <c r="A3" t="s">
        <v>87</v>
      </c>
      <c r="B3" t="s">
        <v>79</v>
      </c>
      <c r="C3" t="s">
        <v>80</v>
      </c>
      <c r="D3" t="s">
        <v>91</v>
      </c>
      <c r="E3">
        <v>25</v>
      </c>
      <c r="F3" t="s">
        <v>81</v>
      </c>
      <c r="G3" t="s">
        <v>82</v>
      </c>
      <c r="H3" t="s">
        <v>92</v>
      </c>
      <c r="I3" s="20">
        <v>2.1677659999999999</v>
      </c>
      <c r="J3" t="s">
        <v>82</v>
      </c>
      <c r="K3" t="s">
        <v>93</v>
      </c>
      <c r="L3" s="20">
        <v>1.0032920000000001</v>
      </c>
      <c r="M3" t="s">
        <v>75</v>
      </c>
      <c r="N3" t="s">
        <v>83</v>
      </c>
      <c r="O3" t="s">
        <v>94</v>
      </c>
      <c r="P3" t="s">
        <v>88</v>
      </c>
    </row>
    <row r="4" spans="1:16" x14ac:dyDescent="0.25">
      <c r="A4" t="s">
        <v>89</v>
      </c>
      <c r="B4" t="s">
        <v>79</v>
      </c>
      <c r="C4" t="s">
        <v>80</v>
      </c>
      <c r="D4" t="s">
        <v>91</v>
      </c>
      <c r="E4">
        <v>23</v>
      </c>
      <c r="F4" t="s">
        <v>81</v>
      </c>
      <c r="G4" t="s">
        <v>82</v>
      </c>
      <c r="H4" t="s">
        <v>92</v>
      </c>
      <c r="I4" s="20">
        <v>2.319102</v>
      </c>
      <c r="J4" t="s">
        <v>82</v>
      </c>
      <c r="K4" t="s">
        <v>93</v>
      </c>
      <c r="L4" s="20">
        <v>1.003763</v>
      </c>
      <c r="M4" t="s">
        <v>75</v>
      </c>
      <c r="N4" t="s">
        <v>83</v>
      </c>
      <c r="O4" t="s">
        <v>94</v>
      </c>
      <c r="P4" t="s">
        <v>90</v>
      </c>
    </row>
    <row r="5" spans="1:16" ht="15.75" thickBot="1" x14ac:dyDescent="0.3"/>
    <row r="6" spans="1:16" ht="15.75" thickBot="1" x14ac:dyDescent="0.3">
      <c r="A6" s="26" t="s">
        <v>95</v>
      </c>
      <c r="B6" s="26" t="s">
        <v>96</v>
      </c>
      <c r="C6" s="29" t="s">
        <v>76</v>
      </c>
      <c r="D6" s="30"/>
      <c r="G6" s="26" t="s">
        <v>95</v>
      </c>
      <c r="H6" s="26" t="s">
        <v>96</v>
      </c>
      <c r="I6" s="29" t="s">
        <v>74</v>
      </c>
      <c r="J6" s="30"/>
    </row>
    <row r="7" spans="1:16" ht="15.75" thickBot="1" x14ac:dyDescent="0.3">
      <c r="A7" s="27"/>
      <c r="B7" s="27"/>
      <c r="C7" s="22" t="s">
        <v>97</v>
      </c>
      <c r="D7" s="22" t="s">
        <v>98</v>
      </c>
      <c r="G7" s="27"/>
      <c r="H7" s="27"/>
      <c r="I7" s="22" t="s">
        <v>97</v>
      </c>
      <c r="J7" s="22" t="s">
        <v>98</v>
      </c>
    </row>
    <row r="8" spans="1:16" ht="15.75" thickBot="1" x14ac:dyDescent="0.3">
      <c r="A8" s="23" t="s">
        <v>99</v>
      </c>
      <c r="B8" s="24">
        <v>0.05</v>
      </c>
      <c r="C8" s="25"/>
      <c r="D8" s="25"/>
      <c r="E8">
        <f>D8-C8</f>
        <v>0</v>
      </c>
      <c r="G8" s="23" t="s">
        <v>100</v>
      </c>
      <c r="H8" s="24">
        <v>0.1</v>
      </c>
      <c r="I8" s="25">
        <v>1.3078700000000001</v>
      </c>
      <c r="J8" s="20">
        <v>1.4158059999999999</v>
      </c>
      <c r="K8">
        <f t="shared" ref="K8:K11" si="0">J8-I8</f>
        <v>0.10793599999999981</v>
      </c>
    </row>
    <row r="9" spans="1:16" ht="15.75" thickBot="1" x14ac:dyDescent="0.3">
      <c r="A9" s="23" t="s">
        <v>100</v>
      </c>
      <c r="B9" s="24">
        <v>0.1</v>
      </c>
      <c r="C9" s="31">
        <v>1.01068</v>
      </c>
      <c r="D9" s="32">
        <v>1.01705</v>
      </c>
      <c r="E9">
        <f t="shared" ref="E9:E12" si="1">D9-C9</f>
        <v>6.3699999999999868E-3</v>
      </c>
      <c r="G9" s="23" t="s">
        <v>101</v>
      </c>
      <c r="H9" s="24">
        <v>0.2</v>
      </c>
      <c r="I9" s="25">
        <v>1.67398</v>
      </c>
      <c r="J9" s="20">
        <v>1.8060849999999999</v>
      </c>
      <c r="K9">
        <f t="shared" si="0"/>
        <v>0.13210499999999992</v>
      </c>
    </row>
    <row r="10" spans="1:16" ht="15.75" thickBot="1" x14ac:dyDescent="0.3">
      <c r="A10" s="23" t="s">
        <v>101</v>
      </c>
      <c r="B10" s="24">
        <v>0.2</v>
      </c>
      <c r="C10" s="33">
        <v>1.00387</v>
      </c>
      <c r="D10" s="25">
        <v>1.0038499999999999</v>
      </c>
      <c r="E10">
        <f t="shared" si="1"/>
        <v>-2.0000000000131024E-5</v>
      </c>
      <c r="G10" s="23" t="s">
        <v>102</v>
      </c>
      <c r="H10" s="24">
        <v>0.5</v>
      </c>
      <c r="I10" s="25">
        <v>2.0694900000000001</v>
      </c>
      <c r="J10" s="20">
        <v>2.1677659999999999</v>
      </c>
      <c r="K10">
        <f t="shared" si="0"/>
        <v>9.8275999999999808E-2</v>
      </c>
    </row>
    <row r="11" spans="1:16" ht="15.75" thickBot="1" x14ac:dyDescent="0.3">
      <c r="A11" s="23" t="s">
        <v>102</v>
      </c>
      <c r="B11" s="24">
        <v>0.5</v>
      </c>
      <c r="C11" s="33">
        <v>1.01457</v>
      </c>
      <c r="D11" s="25">
        <v>1.00329</v>
      </c>
      <c r="E11">
        <f t="shared" si="1"/>
        <v>-1.1279999999999957E-2</v>
      </c>
      <c r="G11" s="23" t="s">
        <v>103</v>
      </c>
      <c r="H11" s="24">
        <v>0.9</v>
      </c>
      <c r="I11" s="25">
        <v>2.2491099999999999</v>
      </c>
      <c r="J11" s="20">
        <v>2.319102</v>
      </c>
      <c r="K11">
        <f t="shared" si="0"/>
        <v>6.9992000000000054E-2</v>
      </c>
      <c r="M11" s="20"/>
    </row>
    <row r="12" spans="1:16" ht="15.75" thickBot="1" x14ac:dyDescent="0.3">
      <c r="A12" s="23" t="s">
        <v>103</v>
      </c>
      <c r="B12" s="24">
        <v>0.9</v>
      </c>
      <c r="C12" s="33">
        <v>1.01793</v>
      </c>
      <c r="D12" s="25">
        <v>1.00376</v>
      </c>
      <c r="E12">
        <f t="shared" si="1"/>
        <v>-1.4170000000000016E-2</v>
      </c>
      <c r="M12" s="20"/>
    </row>
    <row r="13" spans="1:16" x14ac:dyDescent="0.25">
      <c r="J13" s="20"/>
      <c r="M13" s="20"/>
    </row>
    <row r="14" spans="1:16" x14ac:dyDescent="0.25">
      <c r="A14" t="s">
        <v>104</v>
      </c>
      <c r="B14" t="s">
        <v>79</v>
      </c>
      <c r="C14" t="s">
        <v>80</v>
      </c>
      <c r="D14" t="s">
        <v>91</v>
      </c>
      <c r="E14">
        <v>10</v>
      </c>
      <c r="F14" t="s">
        <v>81</v>
      </c>
      <c r="G14" t="s">
        <v>82</v>
      </c>
      <c r="H14" t="s">
        <v>92</v>
      </c>
      <c r="I14" s="20">
        <v>1.3356460000000001</v>
      </c>
      <c r="J14" s="20" t="s">
        <v>82</v>
      </c>
      <c r="K14" t="s">
        <v>93</v>
      </c>
      <c r="L14" s="20">
        <v>1.3356460000000001</v>
      </c>
      <c r="M14" s="20" t="s">
        <v>75</v>
      </c>
      <c r="N14" t="s">
        <v>83</v>
      </c>
      <c r="O14" t="s">
        <v>94</v>
      </c>
      <c r="P14" t="s">
        <v>105</v>
      </c>
    </row>
    <row r="15" spans="1:16" x14ac:dyDescent="0.25">
      <c r="A15" t="s">
        <v>106</v>
      </c>
      <c r="B15" t="s">
        <v>79</v>
      </c>
      <c r="C15" t="s">
        <v>80</v>
      </c>
      <c r="D15" t="s">
        <v>91</v>
      </c>
      <c r="E15">
        <v>10</v>
      </c>
      <c r="F15" t="s">
        <v>81</v>
      </c>
      <c r="G15" t="s">
        <v>82</v>
      </c>
      <c r="H15" t="s">
        <v>92</v>
      </c>
      <c r="I15" s="20">
        <v>1.69028</v>
      </c>
      <c r="J15" s="20" t="s">
        <v>82</v>
      </c>
      <c r="K15" t="s">
        <v>93</v>
      </c>
      <c r="L15" s="20">
        <v>1.69028</v>
      </c>
      <c r="M15" s="20" t="s">
        <v>75</v>
      </c>
      <c r="N15" t="s">
        <v>83</v>
      </c>
      <c r="O15" t="s">
        <v>94</v>
      </c>
      <c r="P15" t="s">
        <v>107</v>
      </c>
    </row>
    <row r="16" spans="1:16" x14ac:dyDescent="0.25">
      <c r="A16" t="s">
        <v>108</v>
      </c>
      <c r="B16" t="s">
        <v>79</v>
      </c>
      <c r="C16" t="s">
        <v>80</v>
      </c>
      <c r="D16" t="s">
        <v>91</v>
      </c>
      <c r="E16">
        <v>6</v>
      </c>
      <c r="F16" t="s">
        <v>81</v>
      </c>
      <c r="G16" t="s">
        <v>82</v>
      </c>
      <c r="H16" t="s">
        <v>92</v>
      </c>
      <c r="I16" s="20">
        <v>2.0674869999999999</v>
      </c>
      <c r="J16" s="20" t="s">
        <v>82</v>
      </c>
      <c r="K16" t="s">
        <v>93</v>
      </c>
      <c r="L16" s="20">
        <v>2.0674869999999999</v>
      </c>
      <c r="M16" s="20" t="s">
        <v>75</v>
      </c>
      <c r="N16" t="s">
        <v>83</v>
      </c>
      <c r="O16" t="s">
        <v>94</v>
      </c>
      <c r="P16" t="s">
        <v>109</v>
      </c>
    </row>
    <row r="17" spans="1:16" x14ac:dyDescent="0.25">
      <c r="A17" t="s">
        <v>110</v>
      </c>
      <c r="B17" t="s">
        <v>79</v>
      </c>
      <c r="C17" t="s">
        <v>80</v>
      </c>
      <c r="D17" t="s">
        <v>91</v>
      </c>
      <c r="E17">
        <v>5</v>
      </c>
      <c r="F17" t="s">
        <v>81</v>
      </c>
      <c r="G17" t="s">
        <v>82</v>
      </c>
      <c r="H17" t="s">
        <v>92</v>
      </c>
      <c r="I17" s="20">
        <v>2.2430439999999998</v>
      </c>
      <c r="J17" s="20" t="s">
        <v>82</v>
      </c>
      <c r="K17" t="s">
        <v>93</v>
      </c>
      <c r="L17" s="20">
        <v>2.2430439999999998</v>
      </c>
      <c r="M17" s="20" t="s">
        <v>75</v>
      </c>
      <c r="N17" t="s">
        <v>83</v>
      </c>
      <c r="O17" t="s">
        <v>94</v>
      </c>
      <c r="P17" t="s">
        <v>111</v>
      </c>
    </row>
    <row r="18" spans="1:16" ht="15.75" thickBot="1" x14ac:dyDescent="0.3">
      <c r="J18" s="20"/>
      <c r="M18" s="20"/>
    </row>
    <row r="19" spans="1:16" ht="15.75" thickBot="1" x14ac:dyDescent="0.3">
      <c r="A19" s="26" t="s">
        <v>95</v>
      </c>
      <c r="B19" s="26" t="s">
        <v>96</v>
      </c>
      <c r="C19" s="29" t="s">
        <v>74</v>
      </c>
      <c r="D19" s="28"/>
      <c r="E19" s="30"/>
      <c r="J19" s="20"/>
      <c r="M19" s="20"/>
    </row>
    <row r="20" spans="1:16" x14ac:dyDescent="0.25">
      <c r="A20" s="35"/>
      <c r="B20" s="35"/>
      <c r="C20" s="34" t="s">
        <v>97</v>
      </c>
      <c r="D20" s="34" t="s">
        <v>98</v>
      </c>
      <c r="E20" s="34" t="s">
        <v>98</v>
      </c>
      <c r="J20" s="20"/>
      <c r="M20" s="20"/>
    </row>
    <row r="21" spans="1:16" ht="15.75" thickBot="1" x14ac:dyDescent="0.3">
      <c r="A21" s="27"/>
      <c r="B21" s="27"/>
      <c r="C21" s="22" t="s">
        <v>112</v>
      </c>
      <c r="D21" s="22" t="s">
        <v>113</v>
      </c>
      <c r="E21" s="22" t="s">
        <v>112</v>
      </c>
      <c r="M21" s="20"/>
    </row>
    <row r="22" spans="1:16" ht="15.75" thickBot="1" x14ac:dyDescent="0.3">
      <c r="A22" s="23" t="s">
        <v>114</v>
      </c>
      <c r="B22" s="24">
        <v>0.05</v>
      </c>
      <c r="C22" s="25">
        <v>0.96586000000000005</v>
      </c>
      <c r="D22" s="25"/>
      <c r="E22" s="25">
        <v>0.99465999999999999</v>
      </c>
      <c r="F22" s="36">
        <f>E22-C22</f>
        <v>2.8799999999999937E-2</v>
      </c>
      <c r="G22" s="7" t="s">
        <v>50</v>
      </c>
      <c r="H22" s="21"/>
    </row>
    <row r="23" spans="1:16" ht="15.75" thickBot="1" x14ac:dyDescent="0.3">
      <c r="A23" s="23" t="s">
        <v>69</v>
      </c>
      <c r="B23" s="24">
        <v>0.1</v>
      </c>
      <c r="C23" s="25">
        <v>1.3078700000000001</v>
      </c>
      <c r="D23" s="25">
        <v>1.41581</v>
      </c>
      <c r="E23" s="25">
        <v>1.33565</v>
      </c>
      <c r="F23" s="36">
        <f t="shared" ref="F23:F26" si="2">E23-C23</f>
        <v>2.7779999999999916E-2</v>
      </c>
      <c r="G23" s="1">
        <v>37.1</v>
      </c>
      <c r="H23">
        <f>D23/E23</f>
        <v>1.0600157226818403</v>
      </c>
    </row>
    <row r="24" spans="1:16" ht="15.75" thickBot="1" x14ac:dyDescent="0.3">
      <c r="A24" s="23" t="s">
        <v>70</v>
      </c>
      <c r="B24" s="24">
        <v>0.2</v>
      </c>
      <c r="C24" s="25">
        <v>1.67398</v>
      </c>
      <c r="D24" s="25">
        <v>1.80609</v>
      </c>
      <c r="E24" s="25">
        <v>1.69028</v>
      </c>
      <c r="F24" s="36">
        <f t="shared" si="2"/>
        <v>1.6299999999999981E-2</v>
      </c>
      <c r="G24" s="1">
        <v>21.55</v>
      </c>
      <c r="H24">
        <f t="shared" ref="H24:H26" si="3">D24/E24</f>
        <v>1.0685152755756442</v>
      </c>
    </row>
    <row r="25" spans="1:16" ht="15.75" thickBot="1" x14ac:dyDescent="0.3">
      <c r="A25" s="23" t="s">
        <v>71</v>
      </c>
      <c r="B25" s="24">
        <v>0.5</v>
      </c>
      <c r="C25" s="25">
        <v>2.0694900000000001</v>
      </c>
      <c r="D25" s="25">
        <v>2.16777</v>
      </c>
      <c r="E25" s="25">
        <v>2.0674899999999998</v>
      </c>
      <c r="F25" s="36">
        <f t="shared" si="2"/>
        <v>-2.0000000000002238E-3</v>
      </c>
      <c r="G25" s="1">
        <v>12.7</v>
      </c>
      <c r="H25">
        <f t="shared" si="3"/>
        <v>1.0485032575731927</v>
      </c>
    </row>
    <row r="26" spans="1:16" ht="15.75" thickBot="1" x14ac:dyDescent="0.3">
      <c r="A26" s="23" t="s">
        <v>73</v>
      </c>
      <c r="B26" s="24">
        <v>0.9</v>
      </c>
      <c r="C26" s="25">
        <v>2.2491099999999999</v>
      </c>
      <c r="D26" s="25">
        <v>2.3191000000000002</v>
      </c>
      <c r="E26" s="25">
        <v>2.2430400000000001</v>
      </c>
      <c r="F26" s="36">
        <f t="shared" si="2"/>
        <v>-6.0699999999997978E-3</v>
      </c>
      <c r="G26" s="1">
        <v>9.1</v>
      </c>
      <c r="H26">
        <f t="shared" si="3"/>
        <v>1.033909337327912</v>
      </c>
    </row>
    <row r="27" spans="1:16" x14ac:dyDescent="0.25">
      <c r="F27" s="20"/>
    </row>
  </sheetData>
  <mergeCells count="9">
    <mergeCell ref="A19:A21"/>
    <mergeCell ref="B19:B21"/>
    <mergeCell ref="C19:E19"/>
    <mergeCell ref="A6:A7"/>
    <mergeCell ref="B6:B7"/>
    <mergeCell ref="C6:D6"/>
    <mergeCell ref="G6:G7"/>
    <mergeCell ref="H6:H7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tripoli</vt:lpstr>
      <vt:lpstr>dragon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Jacquet Philippe</cp:lastModifiedBy>
  <dcterms:created xsi:type="dcterms:W3CDTF">2013-11-26T20:39:50Z</dcterms:created>
  <dcterms:modified xsi:type="dcterms:W3CDTF">2013-11-27T22:51:57Z</dcterms:modified>
</cp:coreProperties>
</file>