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900"/>
  </bookViews>
  <sheets>
    <sheet name="start" sheetId="4" r:id="rId1"/>
    <sheet name="dop" sheetId="5" r:id="rId2"/>
    <sheet name="dil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7" i="4" l="1"/>
  <c r="J39" i="3" l="1"/>
  <c r="J40" i="3"/>
  <c r="J38" i="3"/>
  <c r="I38" i="3"/>
  <c r="I39" i="3"/>
  <c r="I40" i="3"/>
  <c r="B28" i="3"/>
  <c r="B27" i="3"/>
  <c r="K23" i="3"/>
  <c r="K24" i="3" s="1"/>
  <c r="I23" i="3"/>
  <c r="I24" i="3" s="1"/>
  <c r="L6" i="5" l="1"/>
  <c r="L5" i="5"/>
  <c r="L4" i="5"/>
  <c r="B6" i="4"/>
  <c r="B5" i="4"/>
  <c r="B10" i="4" l="1"/>
  <c r="B9" i="4"/>
  <c r="A3" i="4" l="1"/>
  <c r="A2" i="4"/>
  <c r="B12" i="3" l="1"/>
  <c r="B11" i="3"/>
  <c r="B9" i="3"/>
  <c r="B8" i="3"/>
  <c r="B7" i="3" l="1"/>
  <c r="B4" i="3"/>
  <c r="B3" i="3"/>
  <c r="B2" i="3"/>
</calcChain>
</file>

<file path=xl/sharedStrings.xml><?xml version="1.0" encoding="utf-8"?>
<sst xmlns="http://schemas.openxmlformats.org/spreadsheetml/2006/main" count="137" uniqueCount="53">
  <si>
    <t>at/cm3</t>
  </si>
  <si>
    <t>kg/m3</t>
  </si>
  <si>
    <t>Na</t>
  </si>
  <si>
    <t>10^24 at/cm3</t>
  </si>
  <si>
    <t>mol/cm3</t>
  </si>
  <si>
    <t>g/cm3</t>
  </si>
  <si>
    <t>-&gt; sodium à 0°C</t>
  </si>
  <si>
    <t>&lt;- sodium à 290°C</t>
  </si>
  <si>
    <t>&lt;- sodium à 310°C</t>
  </si>
  <si>
    <t>1.47878E-03</t>
  </si>
  <si>
    <t>cm</t>
  </si>
  <si>
    <t>aire de la pastille</t>
  </si>
  <si>
    <t>aire du modérateur</t>
  </si>
  <si>
    <t>aire totale</t>
  </si>
  <si>
    <t>fraction volumique</t>
  </si>
  <si>
    <t>combustible</t>
  </si>
  <si>
    <t>sodium</t>
  </si>
  <si>
    <t>run/spx.dop_m10.d.result:</t>
  </si>
  <si>
    <t>++</t>
  </si>
  <si>
    <t>TRACKING</t>
  </si>
  <si>
    <t>CALLED</t>
  </si>
  <si>
    <t>TIMES</t>
  </si>
  <si>
    <t>FINAL</t>
  </si>
  <si>
    <t>KINF</t>
  </si>
  <si>
    <t>1.305079E+00</t>
  </si>
  <si>
    <t>KEFF</t>
  </si>
  <si>
    <t>B2</t>
  </si>
  <si>
    <t>PRECISION</t>
  </si>
  <si>
    <t>4.35E-07</t>
  </si>
  <si>
    <t>run/spx.dop_p10.d.result:</t>
  </si>
  <si>
    <t>1.304907E+00</t>
  </si>
  <si>
    <t>1.98E-07</t>
  </si>
  <si>
    <t>pcm/°C</t>
  </si>
  <si>
    <t>[Na] en 10^24 at/cm3</t>
  </si>
  <si>
    <t>290°C</t>
  </si>
  <si>
    <t>310°C</t>
  </si>
  <si>
    <t>run/spx.nadil_m10.d.result:</t>
  </si>
  <si>
    <t>9.14E-08</t>
  </si>
  <si>
    <t>run/spx.nadil_p10.d.result:</t>
  </si>
  <si>
    <t>1.00E-07</t>
  </si>
  <si>
    <t>p</t>
  </si>
  <si>
    <t>dk/k / kg/m3</t>
  </si>
  <si>
    <t>dk/k / g/cm3</t>
  </si>
  <si>
    <t>run/spx.vid100.d.result:</t>
  </si>
  <si>
    <t>1.11E-07</t>
  </si>
  <si>
    <t>run/spx.vid10.d.result:</t>
  </si>
  <si>
    <t>2.13E-08</t>
  </si>
  <si>
    <t>run/spx.vid50.d.result:</t>
  </si>
  <si>
    <t>4.07E-08</t>
  </si>
  <si>
    <t>run/spx.d.result:</t>
  </si>
  <si>
    <t>1.000001E+00</t>
  </si>
  <si>
    <t>2.35E-09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</si>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</sst>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E+00"/>
    <numFmt numFmtId="165" formatCode="0.000%"/>
    <numFmt numFmtId="166" formatCode="0.00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1" fillId="0" borderId="0" xfId="0" applyNumberFormat="1" applyFont="1"/>
    <xf numFmtId="0" fontId="0" fillId="0" borderId="0" xfId="0" quotePrefix="1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165" fontId="1" fillId="0" borderId="1" xfId="0" applyNumberFormat="1" applyFont="1" applyBorder="1"/>
    <xf numFmtId="166" fontId="0" fillId="0" borderId="0" xfId="0" applyNumberFormat="1"/>
    <xf numFmtId="0" fontId="0" fillId="0" borderId="1" xfId="0" quotePrefix="1" applyBorder="1"/>
    <xf numFmtId="164" fontId="1" fillId="0" borderId="1" xfId="0" applyNumberFormat="1" applyFont="1" applyBorder="1"/>
    <xf numFmtId="0" fontId="0" fillId="0" borderId="0" xfId="0" applyAlignment="1">
      <alignment vertical="center"/>
    </xf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'[1]1'!$E$2</c:f>
              <c:strCache>
                <c:ptCount val="1"/>
                <c:pt idx="0">
                  <c:v>1 bars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'[1]1'!$B$3:$B$53</c:f>
              <c:numCache>
                <c:formatCode>General</c:formatCode>
                <c:ptCount val="5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</c:numCache>
            </c:numRef>
          </c:xVal>
          <c:yVal>
            <c:numRef>
              <c:f>'[1]1'!$E$3:$E$53</c:f>
              <c:numCache>
                <c:formatCode>General</c:formatCode>
                <c:ptCount val="51"/>
                <c:pt idx="0">
                  <c:v>950.06784671527657</c:v>
                </c:pt>
                <c:pt idx="1">
                  <c:v>946.6183247010963</c:v>
                </c:pt>
                <c:pt idx="2">
                  <c:v>943.16234482742038</c:v>
                </c:pt>
                <c:pt idx="3">
                  <c:v>939.70002125747101</c:v>
                </c:pt>
                <c:pt idx="4">
                  <c:v>936.2314681544708</c:v>
                </c:pt>
                <c:pt idx="5">
                  <c:v>932.75679968164241</c:v>
                </c:pt>
                <c:pt idx="6">
                  <c:v>929.27613000220833</c:v>
                </c:pt>
                <c:pt idx="7">
                  <c:v>925.78957327939077</c:v>
                </c:pt>
                <c:pt idx="8">
                  <c:v>922.29724367641268</c:v>
                </c:pt>
                <c:pt idx="9">
                  <c:v>918.79925535649625</c:v>
                </c:pt>
                <c:pt idx="10">
                  <c:v>915.29572248286399</c:v>
                </c:pt>
                <c:pt idx="11">
                  <c:v>911.78675921873833</c:v>
                </c:pt>
                <c:pt idx="12">
                  <c:v>908.2724797273421</c:v>
                </c:pt>
                <c:pt idx="13">
                  <c:v>904.7529981718975</c:v>
                </c:pt>
                <c:pt idx="14">
                  <c:v>901.22842871562716</c:v>
                </c:pt>
                <c:pt idx="15">
                  <c:v>897.69888552175348</c:v>
                </c:pt>
                <c:pt idx="16">
                  <c:v>894.1644827534991</c:v>
                </c:pt>
                <c:pt idx="17">
                  <c:v>890.62533457408654</c:v>
                </c:pt>
                <c:pt idx="18">
                  <c:v>887.08155514673797</c:v>
                </c:pt>
                <c:pt idx="19">
                  <c:v>883.53325863467626</c:v>
                </c:pt>
                <c:pt idx="20">
                  <c:v>879.98055920112381</c:v>
                </c:pt>
                <c:pt idx="21">
                  <c:v>876.42357100930292</c:v>
                </c:pt>
                <c:pt idx="22">
                  <c:v>872.86240822243644</c:v>
                </c:pt>
                <c:pt idx="23">
                  <c:v>869.29718500374656</c:v>
                </c:pt>
                <c:pt idx="24">
                  <c:v>865.72801551645603</c:v>
                </c:pt>
                <c:pt idx="25">
                  <c:v>862.15501392378712</c:v>
                </c:pt>
                <c:pt idx="26">
                  <c:v>858.57829438896249</c:v>
                </c:pt>
                <c:pt idx="27">
                  <c:v>854.99797107520453</c:v>
                </c:pt>
                <c:pt idx="28">
                  <c:v>851.41415814573577</c:v>
                </c:pt>
                <c:pt idx="29">
                  <c:v>847.82696976377883</c:v>
                </c:pt>
                <c:pt idx="30">
                  <c:v>844.23652009255613</c:v>
                </c:pt>
                <c:pt idx="31">
                  <c:v>840.64292329529019</c:v>
                </c:pt>
                <c:pt idx="32">
                  <c:v>837.04629353520329</c:v>
                </c:pt>
                <c:pt idx="33">
                  <c:v>833.44674497551819</c:v>
                </c:pt>
                <c:pt idx="34">
                  <c:v>829.84439177945728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#REF!$E$2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#REF!$B$3:$B$53</c:f>
            </c:numRef>
          </c:xVal>
          <c:yVal>
            <c:numRef>
              <c:f>#REF!$E$3:$E$53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#REF!$E$2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#REF!$B$3:$B$53</c:f>
            </c:numRef>
          </c:xVal>
          <c:yVal>
            <c:numRef>
              <c:f>#REF!$E$3:$E$53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#REF!$E$2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#REF!$B$3:$B$53</c:f>
            </c:numRef>
          </c:xVal>
          <c:yVal>
            <c:numRef>
              <c:f>#REF!$E$3:$E$53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5328"/>
        <c:axId val="72117248"/>
      </c:scatterChart>
      <c:valAx>
        <c:axId val="72115328"/>
        <c:scaling>
          <c:orientation val="minMax"/>
          <c:max val="350"/>
          <c:min val="250"/>
        </c:scaling>
        <c:delete val="0"/>
        <c:axPos val="b"/>
        <c:title>
          <c:tx>
            <c:strRef>
              <c:f>[1]courbes_val!$B$1</c:f>
              <c:strCache>
                <c:ptCount val="1"/>
                <c:pt idx="0">
                  <c:v>T (°C)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17248"/>
        <c:crosses val="autoZero"/>
        <c:crossBetween val="midCat"/>
      </c:valAx>
      <c:valAx>
        <c:axId val="72117248"/>
        <c:scaling>
          <c:orientation val="minMax"/>
          <c:max val="890"/>
          <c:min val="870"/>
        </c:scaling>
        <c:delete val="0"/>
        <c:axPos val="l"/>
        <c:majorGridlines/>
        <c:title>
          <c:tx>
            <c:strRef>
              <c:f>[1]courbes_val!$E$1</c:f>
              <c:strCache>
                <c:ptCount val="1"/>
                <c:pt idx="0">
                  <c:v>rho (kg/m3)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crossAx val="7211532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133350</xdr:colOff>
      <xdr:row>17</xdr:row>
      <xdr:rowOff>185737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0.04027</cdr:x>
      <cdr:y>0.42994</cdr:y>
    </cdr:from>
    <cdr:to>
      <cdr:x>0.68482</cdr:x>
      <cdr:y>0.43208</cdr:y>
    </cdr:to>
    <cdr:cxnSp macro="">
      <cdr:nvCxnSpPr>
        <cdr:cNvPr id="2" name="Connecteur droit 1"/>
        <cdr:cNvCxnSpPr/>
      </cdr:nvCxnSpPr>
      <cdr:spPr>
        <a:xfrm xmlns:a="http://schemas.openxmlformats.org/drawingml/2006/main" flipV="1">
          <a:off x="250825" y="1472223"/>
          <a:ext cx="4015154" cy="7327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0.47193</cdr:x>
      <cdr:y>0.28166</cdr:y>
    </cdr:from>
    <cdr:to>
      <cdr:x>0.4731</cdr:x>
      <cdr:y>0.81231</cdr:y>
    </cdr:to>
    <cdr:cxnSp macro="">
      <cdr:nvCxnSpPr>
        <cdr:cNvPr id="3" name="Connecteur droit 2"/>
        <cdr:cNvCxnSpPr/>
      </cdr:nvCxnSpPr>
      <cdr:spPr>
        <a:xfrm xmlns:a="http://schemas.openxmlformats.org/drawingml/2006/main">
          <a:off x="2939806" y="964467"/>
          <a:ext cx="7328" cy="1817077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0.40136</cdr:x>
      <cdr:y>0.21533</cdr:y>
    </cdr:from>
    <cdr:to>
      <cdr:x>0.40136</cdr:x>
      <cdr:y>0.85953</cdr:y>
    </cdr:to>
    <cdr:cxnSp macro="">
      <cdr:nvCxnSpPr>
        <cdr:cNvPr id="4" name="Connecteur droit 3"/>
        <cdr:cNvCxnSpPr/>
      </cdr:nvCxnSpPr>
      <cdr:spPr>
        <a:xfrm xmlns:a="http://schemas.openxmlformats.org/drawingml/2006/main">
          <a:off x="2500191" y="737332"/>
          <a:ext cx="0" cy="2205893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0.54407</cdr:x>
      <cdr:y>0.20677</cdr:y>
    </cdr:from>
    <cdr:to>
      <cdr:x>0.54603</cdr:x>
      <cdr:y>0.83449</cdr:y>
    </cdr:to>
    <cdr:cxnSp macro="">
      <cdr:nvCxnSpPr>
        <cdr:cNvPr id="5" name="Connecteur droit 4"/>
        <cdr:cNvCxnSpPr/>
      </cdr:nvCxnSpPr>
      <cdr:spPr>
        <a:xfrm xmlns:a="http://schemas.openxmlformats.org/drawingml/2006/main" flipH="1">
          <a:off x="3389202" y="708025"/>
          <a:ext cx="12201" cy="2149475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0.04262</cdr:x>
      <cdr:y>0.52709</cdr:y>
    </cdr:from>
    <cdr:to>
      <cdr:x>0.55191</cdr:x>
      <cdr:y>0.5345</cdr:y>
    </cdr:to>
    <cdr:cxnSp macro="">
      <cdr:nvCxnSpPr>
        <cdr:cNvPr id="6" name="Connecteur droit 5"/>
        <cdr:cNvCxnSpPr/>
      </cdr:nvCxnSpPr>
      <cdr:spPr>
        <a:xfrm xmlns:a="http://schemas.openxmlformats.org/drawingml/2006/main" flipH="1">
          <a:off x="265479" y="1804866"/>
          <a:ext cx="3172558" cy="25381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0.04379</cdr:x>
      <cdr:y>0.34114</cdr:y>
    </cdr:from>
    <cdr:to>
      <cdr:x>0.40441</cdr:x>
      <cdr:y>0.342</cdr:y>
    </cdr:to>
    <cdr:cxnSp macro="">
      <cdr:nvCxnSpPr>
        <cdr:cNvPr id="7" name="Connecteur droit 6"/>
        <cdr:cNvCxnSpPr/>
      </cdr:nvCxnSpPr>
      <cdr:spPr>
        <a:xfrm xmlns:a="http://schemas.openxmlformats.org/drawingml/2006/main" flipH="1">
          <a:off x="272806" y="1168157"/>
          <a:ext cx="2246436" cy="293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0.10272</cdr:x>
      <cdr:y>0.26668</cdr:y>
    </cdr:from>
    <cdr:to>
      <cdr:x>0.24269</cdr:x>
      <cdr:y>0.33943</cdr:y>
    </cdr:to>
    <cdr:sp macro="" textlink="">
      <cdr:nvSpPr>
        <cdr:cNvPr id="8" name="ZoneTexte 18"/>
        <cdr:cNvSpPr txBox="1"/>
      </cdr:nvSpPr>
      <cdr:spPr>
        <a:xfrm xmlns:a="http://schemas.openxmlformats.org/drawingml/2006/main">
          <a:off x="639885" y="913178"/>
          <a:ext cx="871904" cy="249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882 kg/m3</a:t>
          </a:r>
        </a:p>
      </cdr:txBody>
    </cdr:sp>
  </cdr:relSizeAnchor>
  <cdr:relSizeAnchor xmlns:cdr="http://schemas.openxmlformats.org/drawingml/2006/chartDrawing">
    <cdr:from>
      <cdr:x>0.10143</cdr:x>
      <cdr:y>0.44941</cdr:y>
    </cdr:from>
    <cdr:to>
      <cdr:x>0.24139</cdr:x>
      <cdr:y>0.52216</cdr:y>
    </cdr:to>
    <cdr:sp macro="" textlink="">
      <cdr:nvSpPr>
        <cdr:cNvPr id="9" name="ZoneTexte 19"/>
        <cdr:cNvSpPr txBox="1"/>
      </cdr:nvSpPr>
      <cdr:spPr>
        <a:xfrm xmlns:a="http://schemas.openxmlformats.org/drawingml/2006/main">
          <a:off x="631826" y="1538899"/>
          <a:ext cx="871904" cy="249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877 kg/m3</a:t>
          </a:r>
        </a:p>
      </cdr:txBody>
    </cdr:sp>
  </cdr:relSizeAnchor>
  <cdr:relSizeAnchor xmlns:cdr="http://schemas.openxmlformats.org/drawingml/2006/chartDrawing">
    <cdr:from>
      <cdr:x>0.10578</cdr:x>
      <cdr:y>0.35248</cdr:y>
    </cdr:from>
    <cdr:to>
      <cdr:x>0.24575</cdr:x>
      <cdr:y>0.42523</cdr:y>
    </cdr:to>
    <cdr:sp macro="" textlink="">
      <cdr:nvSpPr>
        <cdr:cNvPr id="10" name="ZoneTexte 20"/>
        <cdr:cNvSpPr txBox="1"/>
      </cdr:nvSpPr>
      <cdr:spPr>
        <a:xfrm xmlns:a="http://schemas.openxmlformats.org/drawingml/2006/main">
          <a:off x="658935" y="1206989"/>
          <a:ext cx="871904" cy="249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880 kg/m3</a:t>
          </a:r>
        </a:p>
      </cdr:txBody>
    </cdr:sp>
  </cdr:relSizeAnchor>
  <cdr:relSizeAnchor xmlns:cdr="http://schemas.openxmlformats.org/drawingml/2006/chartDrawing">
    <cdr:from>
      <cdr:x>0.46675</cdr:x>
      <cdr:y>0.65312</cdr:y>
    </cdr:from>
    <cdr:to>
      <cdr:x>0.60672</cdr:x>
      <cdr:y>0.72587</cdr:y>
    </cdr:to>
    <cdr:sp macro="" textlink="">
      <cdr:nvSpPr>
        <cdr:cNvPr id="11" name="ZoneTexte 21"/>
        <cdr:cNvSpPr txBox="1"/>
      </cdr:nvSpPr>
      <cdr:spPr>
        <a:xfrm xmlns:a="http://schemas.openxmlformats.org/drawingml/2006/main">
          <a:off x="2907569" y="2236423"/>
          <a:ext cx="871904" cy="249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300°C</a:t>
          </a:r>
        </a:p>
      </cdr:txBody>
    </cdr:sp>
  </cdr:relSizeAnchor>
  <cdr:relSizeAnchor xmlns:cdr="http://schemas.openxmlformats.org/drawingml/2006/chartDrawing">
    <cdr:from>
      <cdr:x>0.54415</cdr:x>
      <cdr:y>0.65269</cdr:y>
    </cdr:from>
    <cdr:to>
      <cdr:x>0.68411</cdr:x>
      <cdr:y>0.72544</cdr:y>
    </cdr:to>
    <cdr:sp macro="" textlink="">
      <cdr:nvSpPr>
        <cdr:cNvPr id="12" name="ZoneTexte 23"/>
        <cdr:cNvSpPr txBox="1"/>
      </cdr:nvSpPr>
      <cdr:spPr>
        <a:xfrm xmlns:a="http://schemas.openxmlformats.org/drawingml/2006/main">
          <a:off x="3389681" y="2234958"/>
          <a:ext cx="871904" cy="249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310°C</a:t>
          </a:r>
        </a:p>
      </cdr:txBody>
    </cdr:sp>
  </cdr:relSizeAnchor>
  <cdr:relSizeAnchor xmlns:cdr="http://schemas.openxmlformats.org/drawingml/2006/chartDrawing">
    <cdr:from>
      <cdr:x>0.38983</cdr:x>
      <cdr:y>0.65654</cdr:y>
    </cdr:from>
    <cdr:to>
      <cdr:x>0.5298</cdr:x>
      <cdr:y>0.72929</cdr:y>
    </cdr:to>
    <cdr:sp macro="" textlink="">
      <cdr:nvSpPr>
        <cdr:cNvPr id="13" name="ZoneTexte 24"/>
        <cdr:cNvSpPr txBox="1"/>
      </cdr:nvSpPr>
      <cdr:spPr>
        <a:xfrm xmlns:a="http://schemas.openxmlformats.org/drawingml/2006/main">
          <a:off x="2428388" y="2248148"/>
          <a:ext cx="871904" cy="249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290°C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s2/Sodium_Tables/abaq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courbes_val"/>
      <sheetName val="1"/>
      <sheetName val="4"/>
      <sheetName val="100"/>
    </sheetNames>
    <sheetDataSet>
      <sheetData sheetId="0" refreshError="1"/>
      <sheetData sheetId="1">
        <row r="1">
          <cell r="B1" t="str">
            <v>T (°C)</v>
          </cell>
          <cell r="E1" t="str">
            <v>rho (kg/m3)</v>
          </cell>
        </row>
      </sheetData>
      <sheetData sheetId="2">
        <row r="2">
          <cell r="E2" t="str">
            <v>1 bars</v>
          </cell>
        </row>
        <row r="3">
          <cell r="B3">
            <v>0</v>
          </cell>
          <cell r="E3">
            <v>950.06784671527657</v>
          </cell>
        </row>
        <row r="4">
          <cell r="B4">
            <v>15</v>
          </cell>
          <cell r="E4">
            <v>946.6183247010963</v>
          </cell>
        </row>
        <row r="5">
          <cell r="B5">
            <v>30</v>
          </cell>
          <cell r="E5">
            <v>943.16234482742038</v>
          </cell>
        </row>
        <row r="6">
          <cell r="B6">
            <v>45</v>
          </cell>
          <cell r="E6">
            <v>939.70002125747101</v>
          </cell>
        </row>
        <row r="7">
          <cell r="B7">
            <v>60</v>
          </cell>
          <cell r="E7">
            <v>936.2314681544708</v>
          </cell>
        </row>
        <row r="8">
          <cell r="B8">
            <v>75</v>
          </cell>
          <cell r="E8">
            <v>932.75679968164241</v>
          </cell>
        </row>
        <row r="9">
          <cell r="B9">
            <v>90</v>
          </cell>
          <cell r="E9">
            <v>929.27613000220833</v>
          </cell>
        </row>
        <row r="10">
          <cell r="B10">
            <v>105</v>
          </cell>
          <cell r="E10">
            <v>925.78957327939077</v>
          </cell>
        </row>
        <row r="11">
          <cell r="B11">
            <v>120</v>
          </cell>
          <cell r="E11">
            <v>922.29724367641268</v>
          </cell>
        </row>
        <row r="12">
          <cell r="B12">
            <v>135</v>
          </cell>
          <cell r="E12">
            <v>918.79925535649625</v>
          </cell>
        </row>
        <row r="13">
          <cell r="B13">
            <v>150</v>
          </cell>
          <cell r="E13">
            <v>915.29572248286399</v>
          </cell>
        </row>
        <row r="14">
          <cell r="B14">
            <v>165</v>
          </cell>
          <cell r="E14">
            <v>911.78675921873833</v>
          </cell>
        </row>
        <row r="15">
          <cell r="B15">
            <v>180</v>
          </cell>
          <cell r="E15">
            <v>908.2724797273421</v>
          </cell>
        </row>
        <row r="16">
          <cell r="B16">
            <v>195</v>
          </cell>
          <cell r="E16">
            <v>904.7529981718975</v>
          </cell>
        </row>
        <row r="17">
          <cell r="B17">
            <v>210</v>
          </cell>
          <cell r="E17">
            <v>901.22842871562716</v>
          </cell>
        </row>
        <row r="18">
          <cell r="B18">
            <v>225</v>
          </cell>
          <cell r="E18">
            <v>897.69888552175348</v>
          </cell>
        </row>
        <row r="19">
          <cell r="B19">
            <v>240</v>
          </cell>
          <cell r="E19">
            <v>894.1644827534991</v>
          </cell>
        </row>
        <row r="20">
          <cell r="B20">
            <v>255</v>
          </cell>
          <cell r="E20">
            <v>890.62533457408654</v>
          </cell>
        </row>
        <row r="21">
          <cell r="B21">
            <v>270</v>
          </cell>
          <cell r="E21">
            <v>887.08155514673797</v>
          </cell>
        </row>
        <row r="22">
          <cell r="B22">
            <v>285</v>
          </cell>
          <cell r="E22">
            <v>883.53325863467626</v>
          </cell>
        </row>
        <row r="23">
          <cell r="B23">
            <v>300</v>
          </cell>
          <cell r="E23">
            <v>879.98055920112381</v>
          </cell>
        </row>
        <row r="24">
          <cell r="B24">
            <v>315</v>
          </cell>
          <cell r="E24">
            <v>876.42357100930292</v>
          </cell>
        </row>
        <row r="25">
          <cell r="B25">
            <v>330</v>
          </cell>
          <cell r="E25">
            <v>872.86240822243644</v>
          </cell>
        </row>
        <row r="26">
          <cell r="B26">
            <v>345</v>
          </cell>
          <cell r="E26">
            <v>869.29718500374656</v>
          </cell>
        </row>
        <row r="27">
          <cell r="B27">
            <v>360</v>
          </cell>
          <cell r="E27">
            <v>865.72801551645603</v>
          </cell>
        </row>
        <row r="28">
          <cell r="B28">
            <v>375</v>
          </cell>
          <cell r="E28">
            <v>862.15501392378712</v>
          </cell>
        </row>
        <row r="29">
          <cell r="B29">
            <v>390</v>
          </cell>
          <cell r="E29">
            <v>858.57829438896249</v>
          </cell>
        </row>
        <row r="30">
          <cell r="B30">
            <v>405</v>
          </cell>
          <cell r="E30">
            <v>854.99797107520453</v>
          </cell>
        </row>
        <row r="31">
          <cell r="B31">
            <v>420</v>
          </cell>
          <cell r="E31">
            <v>851.41415814573577</v>
          </cell>
        </row>
        <row r="32">
          <cell r="B32">
            <v>435</v>
          </cell>
          <cell r="E32">
            <v>847.82696976377883</v>
          </cell>
        </row>
        <row r="33">
          <cell r="B33">
            <v>450</v>
          </cell>
          <cell r="E33">
            <v>844.23652009255613</v>
          </cell>
        </row>
        <row r="34">
          <cell r="B34">
            <v>465</v>
          </cell>
          <cell r="E34">
            <v>840.64292329529019</v>
          </cell>
        </row>
        <row r="35">
          <cell r="B35">
            <v>480</v>
          </cell>
          <cell r="E35">
            <v>837.04629353520329</v>
          </cell>
        </row>
        <row r="36">
          <cell r="B36">
            <v>495</v>
          </cell>
          <cell r="E36">
            <v>833.44674497551819</v>
          </cell>
        </row>
        <row r="37">
          <cell r="B37">
            <v>510</v>
          </cell>
          <cell r="E37">
            <v>829.84439177945728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9" sqref="B9:B10"/>
    </sheetView>
  </sheetViews>
  <sheetFormatPr baseColWidth="10" defaultRowHeight="15" x14ac:dyDescent="0.25"/>
  <sheetData>
    <row r="1" spans="1:2" x14ac:dyDescent="0.25">
      <c r="A1" s="5">
        <v>1.4787800000000001E-3</v>
      </c>
    </row>
    <row r="2" spans="1:2" x14ac:dyDescent="0.25">
      <c r="A2" s="5">
        <f>A1^0.5</f>
        <v>3.8454908659363629E-2</v>
      </c>
    </row>
    <row r="3" spans="1:2" x14ac:dyDescent="0.25">
      <c r="A3" s="6">
        <f>PI()/A2</f>
        <v>81.695491241917878</v>
      </c>
      <c r="B3" s="4" t="s">
        <v>10</v>
      </c>
    </row>
    <row r="5" spans="1:2" x14ac:dyDescent="0.25">
      <c r="A5" t="s">
        <v>11</v>
      </c>
      <c r="B5">
        <f>3.14159*0.3685^2</f>
        <v>0.42660357467749999</v>
      </c>
    </row>
    <row r="6" spans="1:2" x14ac:dyDescent="0.25">
      <c r="A6" t="s">
        <v>12</v>
      </c>
      <c r="B6">
        <f>B7- 3.14159*0.42926^2</f>
        <v>0.23587429642171609</v>
      </c>
    </row>
    <row r="7" spans="1:2" x14ac:dyDescent="0.25">
      <c r="A7" t="s">
        <v>13</v>
      </c>
      <c r="B7">
        <f>3*3^0.5/2*0.56^2</f>
        <v>0.8147566998804</v>
      </c>
    </row>
    <row r="8" spans="1:2" x14ac:dyDescent="0.25">
      <c r="A8" s="7"/>
      <c r="B8" s="7" t="s">
        <v>14</v>
      </c>
    </row>
    <row r="9" spans="1:2" x14ac:dyDescent="0.25">
      <c r="A9" s="8" t="s">
        <v>16</v>
      </c>
      <c r="B9" s="9">
        <f>B6/B7</f>
        <v>0.2895027392304238</v>
      </c>
    </row>
    <row r="10" spans="1:2" x14ac:dyDescent="0.25">
      <c r="A10" s="8" t="s">
        <v>15</v>
      </c>
      <c r="B10" s="9">
        <f>B5/B7</f>
        <v>0.52359627695006628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M7" sqref="M7"/>
    </sheetView>
  </sheetViews>
  <sheetFormatPr baseColWidth="10" defaultRowHeight="15" x14ac:dyDescent="0.25"/>
  <cols>
    <col min="12" max="12" width="11.42578125" style="10"/>
  </cols>
  <sheetData>
    <row r="1" spans="1:16" x14ac:dyDescent="0.25">
      <c r="A1" t="s">
        <v>17</v>
      </c>
      <c r="B1" t="s">
        <v>18</v>
      </c>
      <c r="C1" t="s">
        <v>19</v>
      </c>
      <c r="D1" t="s">
        <v>20</v>
      </c>
      <c r="E1">
        <v>8</v>
      </c>
      <c r="F1" t="s">
        <v>21</v>
      </c>
      <c r="G1" t="s">
        <v>22</v>
      </c>
      <c r="H1" t="s">
        <v>23</v>
      </c>
      <c r="I1" t="s">
        <v>24</v>
      </c>
      <c r="J1" t="s">
        <v>22</v>
      </c>
      <c r="K1" t="s">
        <v>25</v>
      </c>
      <c r="L1" s="10">
        <v>1.0000579999999999</v>
      </c>
      <c r="M1" t="s">
        <v>26</v>
      </c>
      <c r="N1" t="s">
        <v>9</v>
      </c>
      <c r="O1" t="s">
        <v>27</v>
      </c>
      <c r="P1" t="s">
        <v>28</v>
      </c>
    </row>
    <row r="2" spans="1:16" x14ac:dyDescent="0.25">
      <c r="A2" t="s">
        <v>29</v>
      </c>
      <c r="B2" t="s">
        <v>18</v>
      </c>
      <c r="C2" t="s">
        <v>19</v>
      </c>
      <c r="D2" t="s">
        <v>20</v>
      </c>
      <c r="E2">
        <v>8</v>
      </c>
      <c r="F2" t="s">
        <v>21</v>
      </c>
      <c r="G2" t="s">
        <v>22</v>
      </c>
      <c r="H2" t="s">
        <v>23</v>
      </c>
      <c r="I2" t="s">
        <v>30</v>
      </c>
      <c r="J2" t="s">
        <v>22</v>
      </c>
      <c r="K2" t="s">
        <v>25</v>
      </c>
      <c r="L2" s="10">
        <v>0.99994360000000004</v>
      </c>
      <c r="M2" t="s">
        <v>26</v>
      </c>
      <c r="N2" t="s">
        <v>9</v>
      </c>
      <c r="O2" t="s">
        <v>27</v>
      </c>
      <c r="P2" t="s">
        <v>31</v>
      </c>
    </row>
    <row r="4" spans="1:16" x14ac:dyDescent="0.25">
      <c r="L4" s="10">
        <f>L1-L2</f>
        <v>1.1439999999984796E-4</v>
      </c>
    </row>
    <row r="5" spans="1:16" x14ac:dyDescent="0.25">
      <c r="L5" s="10">
        <f>L4*100000</f>
        <v>11.439999999984796</v>
      </c>
    </row>
    <row r="6" spans="1:16" x14ac:dyDescent="0.25">
      <c r="L6" s="10">
        <f>L5/20</f>
        <v>0.57199999999923978</v>
      </c>
      <c r="M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Normal="100" workbookViewId="0">
      <selection activeCell="B11" sqref="B11"/>
    </sheetView>
  </sheetViews>
  <sheetFormatPr baseColWidth="10" defaultRowHeight="15" x14ac:dyDescent="0.25"/>
  <cols>
    <col min="1" max="1" width="25.85546875" bestFit="1" customWidth="1"/>
    <col min="3" max="3" width="12.5703125" bestFit="1" customWidth="1"/>
    <col min="4" max="4" width="16.5703125" bestFit="1" customWidth="1"/>
    <col min="5" max="5" width="3.28515625" customWidth="1"/>
    <col min="11" max="11" width="12.7109375" bestFit="1" customWidth="1"/>
    <col min="14" max="14" width="5.7109375" customWidth="1"/>
  </cols>
  <sheetData>
    <row r="1" spans="1:4" x14ac:dyDescent="0.25">
      <c r="A1" t="s">
        <v>2</v>
      </c>
      <c r="B1" s="1">
        <v>2.4874E-2</v>
      </c>
      <c r="C1" t="s">
        <v>3</v>
      </c>
    </row>
    <row r="2" spans="1:4" x14ac:dyDescent="0.25">
      <c r="B2" s="1">
        <f>B1*1E+24</f>
        <v>2.4874000000000002E+22</v>
      </c>
      <c r="C2" t="s">
        <v>0</v>
      </c>
    </row>
    <row r="3" spans="1:4" x14ac:dyDescent="0.25">
      <c r="B3" s="1">
        <f>B2/6.022E+23</f>
        <v>4.1305214214546665E-2</v>
      </c>
      <c r="C3" t="s">
        <v>4</v>
      </c>
    </row>
    <row r="4" spans="1:4" x14ac:dyDescent="0.25">
      <c r="B4" s="1">
        <f>B3*23</f>
        <v>0.95001992693457327</v>
      </c>
      <c r="C4" t="s">
        <v>5</v>
      </c>
    </row>
    <row r="7" spans="1:4" x14ac:dyDescent="0.25">
      <c r="B7" s="2">
        <f>B4*1000</f>
        <v>950.01992693457328</v>
      </c>
      <c r="C7" s="2" t="s">
        <v>1</v>
      </c>
      <c r="D7" s="3" t="s">
        <v>6</v>
      </c>
    </row>
    <row r="8" spans="1:4" x14ac:dyDescent="0.25">
      <c r="B8" s="4">
        <f>-0.2359*290 + 950.54</f>
        <v>882.12899999999991</v>
      </c>
      <c r="C8" s="2" t="s">
        <v>1</v>
      </c>
      <c r="D8" s="3" t="s">
        <v>7</v>
      </c>
    </row>
    <row r="9" spans="1:4" x14ac:dyDescent="0.25">
      <c r="B9" s="4">
        <f>-0.2359*310 + 950.54</f>
        <v>877.41099999999994</v>
      </c>
      <c r="C9" s="2" t="s">
        <v>1</v>
      </c>
      <c r="D9" s="3" t="s">
        <v>8</v>
      </c>
    </row>
    <row r="10" spans="1:4" x14ac:dyDescent="0.25">
      <c r="A10" s="7"/>
      <c r="B10" s="7" t="s">
        <v>33</v>
      </c>
    </row>
    <row r="11" spans="1:4" x14ac:dyDescent="0.25">
      <c r="A11" s="11" t="s">
        <v>34</v>
      </c>
      <c r="B11" s="12">
        <f>B8*B1/B7</f>
        <v>2.3096438426086954E-2</v>
      </c>
      <c r="C11" s="4"/>
      <c r="D11" s="3" t="s">
        <v>7</v>
      </c>
    </row>
    <row r="12" spans="1:4" x14ac:dyDescent="0.25">
      <c r="A12" s="11" t="s">
        <v>35</v>
      </c>
      <c r="B12" s="12">
        <f>B9*B1/B7</f>
        <v>2.2972908878260867E-2</v>
      </c>
      <c r="C12" s="4"/>
      <c r="D12" s="3" t="s">
        <v>8</v>
      </c>
    </row>
    <row r="20" spans="1:16" x14ac:dyDescent="0.25">
      <c r="A20" t="s">
        <v>36</v>
      </c>
      <c r="B20" t="s">
        <v>18</v>
      </c>
      <c r="C20" t="s">
        <v>19</v>
      </c>
      <c r="D20" t="s">
        <v>20</v>
      </c>
      <c r="E20">
        <v>8</v>
      </c>
      <c r="F20" t="s">
        <v>21</v>
      </c>
      <c r="G20" t="s">
        <v>22</v>
      </c>
      <c r="H20" t="s">
        <v>23</v>
      </c>
      <c r="I20" s="10">
        <v>1.3091029999999999</v>
      </c>
      <c r="J20" s="10" t="s">
        <v>22</v>
      </c>
      <c r="K20" s="10" t="s">
        <v>25</v>
      </c>
      <c r="L20" s="10">
        <v>1.000032</v>
      </c>
      <c r="M20" t="s">
        <v>26</v>
      </c>
      <c r="N20" t="s">
        <v>9</v>
      </c>
      <c r="O20" t="s">
        <v>27</v>
      </c>
      <c r="P20" t="s">
        <v>37</v>
      </c>
    </row>
    <row r="21" spans="1:16" x14ac:dyDescent="0.25">
      <c r="A21" t="s">
        <v>38</v>
      </c>
      <c r="B21" t="s">
        <v>18</v>
      </c>
      <c r="C21" t="s">
        <v>19</v>
      </c>
      <c r="D21" t="s">
        <v>20</v>
      </c>
      <c r="E21">
        <v>8</v>
      </c>
      <c r="F21" t="s">
        <v>21</v>
      </c>
      <c r="G21" t="s">
        <v>22</v>
      </c>
      <c r="H21" t="s">
        <v>23</v>
      </c>
      <c r="I21" s="10">
        <v>1.3093900000000001</v>
      </c>
      <c r="J21" s="10" t="s">
        <v>22</v>
      </c>
      <c r="K21" s="10" t="s">
        <v>25</v>
      </c>
      <c r="L21" s="10">
        <v>1.0000340000000001</v>
      </c>
      <c r="M21" t="s">
        <v>26</v>
      </c>
      <c r="N21" t="s">
        <v>9</v>
      </c>
      <c r="O21" t="s">
        <v>27</v>
      </c>
      <c r="P21" t="s">
        <v>39</v>
      </c>
    </row>
    <row r="22" spans="1:16" x14ac:dyDescent="0.25">
      <c r="A22" t="s">
        <v>40</v>
      </c>
    </row>
    <row r="23" spans="1:16" x14ac:dyDescent="0.25">
      <c r="I23">
        <f>-(I20-I21)/(I20*I21)*100000</f>
        <v>16.743222893167392</v>
      </c>
      <c r="K23">
        <f>-(I20-I21)/I20/(B8-B9)</f>
        <v>4.6467589283774122E-5</v>
      </c>
      <c r="L23" t="s">
        <v>41</v>
      </c>
    </row>
    <row r="24" spans="1:16" x14ac:dyDescent="0.25">
      <c r="I24">
        <f>I23/20</f>
        <v>0.83716114465836955</v>
      </c>
      <c r="J24" t="s">
        <v>32</v>
      </c>
      <c r="K24">
        <f>K23*1000</f>
        <v>4.6467589283774119E-2</v>
      </c>
      <c r="L24" t="s">
        <v>42</v>
      </c>
    </row>
    <row r="25" spans="1:16" x14ac:dyDescent="0.25">
      <c r="A25" s="13"/>
    </row>
    <row r="26" spans="1:16" x14ac:dyDescent="0.25">
      <c r="B26" s="1">
        <v>2.4874E-2</v>
      </c>
      <c r="C26" t="s">
        <v>3</v>
      </c>
    </row>
    <row r="27" spans="1:16" x14ac:dyDescent="0.25">
      <c r="A27">
        <v>10</v>
      </c>
      <c r="B27" s="1">
        <f>B26*0.9</f>
        <v>2.23866E-2</v>
      </c>
    </row>
    <row r="28" spans="1:16" x14ac:dyDescent="0.25">
      <c r="A28">
        <v>50</v>
      </c>
      <c r="B28" s="1">
        <f>B26*0.5</f>
        <v>1.2437E-2</v>
      </c>
    </row>
    <row r="29" spans="1:16" x14ac:dyDescent="0.25">
      <c r="A29">
        <v>90</v>
      </c>
    </row>
    <row r="31" spans="1:16" x14ac:dyDescent="0.25">
      <c r="A31" t="s">
        <v>49</v>
      </c>
      <c r="B31" t="s">
        <v>18</v>
      </c>
      <c r="C31" t="s">
        <v>19</v>
      </c>
      <c r="D31" t="s">
        <v>20</v>
      </c>
      <c r="E31">
        <v>8</v>
      </c>
      <c r="F31" t="s">
        <v>21</v>
      </c>
      <c r="G31" t="s">
        <v>22</v>
      </c>
      <c r="H31" t="s">
        <v>23</v>
      </c>
      <c r="I31" s="10">
        <v>1.3049930000000001</v>
      </c>
      <c r="J31" t="s">
        <v>22</v>
      </c>
      <c r="K31" t="s">
        <v>25</v>
      </c>
      <c r="L31" t="s">
        <v>50</v>
      </c>
      <c r="M31" t="s">
        <v>26</v>
      </c>
      <c r="N31" t="s">
        <v>9</v>
      </c>
      <c r="O31" t="s">
        <v>27</v>
      </c>
      <c r="P31" t="s">
        <v>51</v>
      </c>
    </row>
    <row r="32" spans="1:16" x14ac:dyDescent="0.25">
      <c r="A32" t="s">
        <v>52</v>
      </c>
      <c r="I32" s="10"/>
      <c r="L32" s="10"/>
    </row>
    <row r="33" spans="1:16" x14ac:dyDescent="0.25">
      <c r="A33" t="s">
        <v>43</v>
      </c>
      <c r="B33" t="s">
        <v>18</v>
      </c>
      <c r="C33" t="s">
        <v>19</v>
      </c>
      <c r="D33" t="s">
        <v>20</v>
      </c>
      <c r="E33">
        <v>8</v>
      </c>
      <c r="F33" t="s">
        <v>21</v>
      </c>
      <c r="G33" t="s">
        <v>22</v>
      </c>
      <c r="H33" t="s">
        <v>23</v>
      </c>
      <c r="I33" s="10">
        <v>1.3715379999999999</v>
      </c>
      <c r="J33" t="s">
        <v>22</v>
      </c>
      <c r="K33" t="s">
        <v>25</v>
      </c>
      <c r="L33" s="10">
        <v>0.99877950000000004</v>
      </c>
      <c r="M33" t="s">
        <v>26</v>
      </c>
      <c r="N33" t="s">
        <v>9</v>
      </c>
      <c r="O33" t="s">
        <v>27</v>
      </c>
      <c r="P33" t="s">
        <v>44</v>
      </c>
    </row>
    <row r="34" spans="1:16" x14ac:dyDescent="0.25">
      <c r="A34" t="s">
        <v>45</v>
      </c>
      <c r="B34" t="s">
        <v>18</v>
      </c>
      <c r="C34" t="s">
        <v>19</v>
      </c>
      <c r="D34" t="s">
        <v>20</v>
      </c>
      <c r="E34">
        <v>8</v>
      </c>
      <c r="F34" t="s">
        <v>21</v>
      </c>
      <c r="G34" t="s">
        <v>22</v>
      </c>
      <c r="H34" t="s">
        <v>23</v>
      </c>
      <c r="I34" s="10">
        <v>1.3107629999999999</v>
      </c>
      <c r="J34" t="s">
        <v>22</v>
      </c>
      <c r="K34" t="s">
        <v>25</v>
      </c>
      <c r="L34" s="10">
        <v>1.00004</v>
      </c>
      <c r="M34" t="s">
        <v>26</v>
      </c>
      <c r="N34" t="s">
        <v>9</v>
      </c>
      <c r="O34" t="s">
        <v>27</v>
      </c>
      <c r="P34" t="s">
        <v>46</v>
      </c>
    </row>
    <row r="35" spans="1:16" x14ac:dyDescent="0.25">
      <c r="A35" t="s">
        <v>47</v>
      </c>
      <c r="B35" t="s">
        <v>18</v>
      </c>
      <c r="C35" t="s">
        <v>19</v>
      </c>
      <c r="D35" t="s">
        <v>20</v>
      </c>
      <c r="E35">
        <v>8</v>
      </c>
      <c r="F35" t="s">
        <v>21</v>
      </c>
      <c r="G35" t="s">
        <v>22</v>
      </c>
      <c r="H35" t="s">
        <v>23</v>
      </c>
      <c r="I35" s="10">
        <v>1.335391</v>
      </c>
      <c r="J35" t="s">
        <v>22</v>
      </c>
      <c r="K35" t="s">
        <v>25</v>
      </c>
      <c r="L35" s="10">
        <v>0.99981940000000002</v>
      </c>
      <c r="M35" t="s">
        <v>26</v>
      </c>
      <c r="N35" t="s">
        <v>9</v>
      </c>
      <c r="O35" t="s">
        <v>27</v>
      </c>
      <c r="P35" t="s">
        <v>48</v>
      </c>
    </row>
    <row r="36" spans="1:16" x14ac:dyDescent="0.25">
      <c r="L36" s="10"/>
    </row>
    <row r="37" spans="1:16" x14ac:dyDescent="0.25">
      <c r="L37" s="10"/>
    </row>
    <row r="38" spans="1:16" x14ac:dyDescent="0.25">
      <c r="I38" s="14">
        <f>(I34-I$31)/(I34*I$31)*100000</f>
        <v>337.3210607444899</v>
      </c>
      <c r="J38" s="15">
        <f>I38/370</f>
        <v>0.91167854255267544</v>
      </c>
    </row>
    <row r="39" spans="1:16" x14ac:dyDescent="0.25">
      <c r="I39" s="14">
        <f t="shared" ref="I39" si="0">(I35-I$31)/(I35*I$31)*100000</f>
        <v>1744.3289296253718</v>
      </c>
      <c r="J39" s="15">
        <f t="shared" ref="J39:J40" si="1">I39/370</f>
        <v>4.7144025125010049</v>
      </c>
    </row>
    <row r="40" spans="1:16" x14ac:dyDescent="0.25">
      <c r="I40" s="14">
        <f>(I33-I$31)/(I33*I$31)*100000</f>
        <v>3717.9145374268219</v>
      </c>
      <c r="J40" s="15">
        <f t="shared" si="1"/>
        <v>10.04841766872114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start</vt:lpstr>
      <vt:lpstr>dop</vt:lpstr>
      <vt:lpstr>dil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2013-11-22T13:06:30Z</dcterms:created>
  <dcterms:modified xsi:type="dcterms:W3CDTF">2013-11-28T10:17:23Z</dcterms:modified>
</cp:coreProperties>
</file>